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20400" windowHeight="7350" tabRatio="924" firstSheet="5" activeTab="11"/>
  </bookViews>
  <sheets>
    <sheet name="B1-Tk" sheetId="23" state="hidden" r:id="rId1"/>
    <sheet name="2019" sheetId="36" state="hidden" r:id="rId2"/>
    <sheet name="năm 2020" sheetId="34" state="hidden" r:id="rId3"/>
    <sheet name="Sheet4" sheetId="37" state="hidden" r:id="rId4"/>
    <sheet name="bỏ" sheetId="44" state="hidden" r:id="rId5"/>
    <sheet name="b1" sheetId="55" r:id="rId6"/>
    <sheet name="b2" sheetId="56" r:id="rId7"/>
    <sheet name="b6" sheetId="57" r:id="rId8"/>
    <sheet name="b7" sheetId="58" r:id="rId9"/>
    <sheet name="b8" sheetId="59" r:id="rId10"/>
    <sheet name="b9" sheetId="60" r:id="rId11"/>
    <sheet name="b10" sheetId="54" r:id="rId12"/>
    <sheet name="Sheet7" sheetId="64" state="hidden" r:id="rId13"/>
    <sheet name="Sheet6" sheetId="63" state="hidden" r:id="rId14"/>
    <sheet name="B11" sheetId="61" r:id="rId15"/>
    <sheet name="B13" sheetId="62" r:id="rId16"/>
    <sheet name="Danh muc 2022" sheetId="25" state="hidden" r:id="rId17"/>
    <sheet name="CMD - trinh" sheetId="41" state="hidden" r:id="rId18"/>
    <sheet name="thu hoi - trinh" sheetId="42" state="hidden" r:id="rId19"/>
    <sheet name="Sheet5" sheetId="43" state="hidden" r:id="rId20"/>
    <sheet name="thu chi" sheetId="30" state="hidden" r:id="rId21"/>
    <sheet name="Da thuc hien" sheetId="3" state="hidden" r:id="rId22"/>
    <sheet name="sau hoi nghi" sheetId="27" state="hidden" r:id="rId23"/>
    <sheet name="Sheet1" sheetId="26" state="hidden" r:id="rId24"/>
    <sheet name="TRUONG YEN" sheetId="16" state="hidden" r:id="rId25"/>
    <sheet name="NINH VAN" sheetId="21" state="hidden" r:id="rId26"/>
    <sheet name="NINH THANG" sheetId="20" state="hidden" r:id="rId27"/>
    <sheet name="NINH AN" sheetId="18" state="hidden" r:id="rId28"/>
    <sheet name="NINH HAI" sheetId="19" state="hidden" r:id="rId29"/>
    <sheet name="khu đô thị" sheetId="33" state="hidden" r:id="rId30"/>
    <sheet name="Bieu tong hop" sheetId="1" state="hidden" r:id="rId31"/>
    <sheet name=" 2021 thu chi" sheetId="35" state="hidden" r:id="rId32"/>
    <sheet name="NINH KHANG" sheetId="15" state="hidden" r:id="rId33"/>
    <sheet name="NINH GIANG" sheetId="12" state="hidden" r:id="rId34"/>
    <sheet name="NINH MY" sheetId="14" state="hidden" r:id="rId35"/>
    <sheet name="NINH XUAN" sheetId="17" state="hidden" r:id="rId36"/>
    <sheet name="NINH HOA" sheetId="13" state="hidden" r:id="rId37"/>
    <sheet name="TT THIEN TON" sheetId="22" state="hidden" r:id="rId38"/>
    <sheet name="Sheet2" sheetId="29" state="hidden" r:id="rId39"/>
    <sheet name="Sheet3" sheetId="31" state="hidden" r:id="rId40"/>
  </sheets>
  <externalReferences>
    <externalReference r:id="rId41"/>
  </externalReferences>
  <definedNames>
    <definedName name="_xlnm._FilterDatabase" localSheetId="4" hidden="1">bỏ!$A$5:$HL$147</definedName>
    <definedName name="_xlnm._FilterDatabase" localSheetId="21" hidden="1">'Da thuc hien'!$A$3:$IE$46</definedName>
    <definedName name="_xlnm._FilterDatabase" localSheetId="16" hidden="1">'Danh muc 2022'!$A$5:$HN$138</definedName>
    <definedName name="_xlnm.Print_Area" localSheetId="16">'Danh muc 2022'!$A$1:$AG$130</definedName>
    <definedName name="_xlnm.Print_Titles" localSheetId="11">'b10'!$3:$4</definedName>
    <definedName name="_xlnm.Print_Titles" localSheetId="7">'b6'!$4:$5</definedName>
    <definedName name="_xlnm.Print_Titles" localSheetId="4">bỏ!$3:$4</definedName>
    <definedName name="_xlnm.Print_Titles" localSheetId="16">'Danh muc 2022'!$3:$4</definedName>
    <definedName name="_xlnm.Print_Titles">#N/A</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7" i="62" l="1"/>
  <c r="F8" i="62"/>
  <c r="E46" i="62"/>
  <c r="F56" i="54"/>
  <c r="G56" i="54"/>
  <c r="H56" i="54"/>
  <c r="I56" i="54"/>
  <c r="J56" i="54"/>
  <c r="K56" i="54"/>
  <c r="L56" i="54"/>
  <c r="M56" i="54"/>
  <c r="N56" i="54"/>
  <c r="O56" i="54"/>
  <c r="P56" i="54"/>
  <c r="Q56" i="54"/>
  <c r="R56" i="54"/>
  <c r="S56" i="54"/>
  <c r="T56" i="54"/>
  <c r="U56" i="54"/>
  <c r="V56" i="54"/>
  <c r="W56" i="54"/>
  <c r="X56" i="54"/>
  <c r="Y56" i="54"/>
  <c r="Z56" i="54"/>
  <c r="D16" i="59"/>
  <c r="G139" i="64"/>
  <c r="H139" i="64"/>
  <c r="I139" i="64"/>
  <c r="J139" i="64"/>
  <c r="K139" i="64"/>
  <c r="L139" i="64"/>
  <c r="M139" i="64"/>
  <c r="N139" i="64"/>
  <c r="O139" i="64"/>
  <c r="P139" i="64"/>
  <c r="Q139" i="64"/>
  <c r="R139" i="64"/>
  <c r="S139" i="64"/>
  <c r="T139" i="64"/>
  <c r="V139" i="64"/>
  <c r="W139" i="64"/>
  <c r="X139" i="64"/>
  <c r="Y139" i="64"/>
  <c r="AA139" i="64"/>
  <c r="AB139" i="64"/>
  <c r="E135" i="64"/>
  <c r="C135" i="64" s="1"/>
  <c r="E134" i="64"/>
  <c r="C134" i="64" s="1"/>
  <c r="E133" i="64"/>
  <c r="C133" i="64" s="1"/>
  <c r="E132" i="64"/>
  <c r="C132" i="64"/>
  <c r="E131" i="64"/>
  <c r="C131" i="64" s="1"/>
  <c r="E130" i="64"/>
  <c r="C130" i="64" s="1"/>
  <c r="E129" i="64"/>
  <c r="C129" i="64" s="1"/>
  <c r="F128" i="64"/>
  <c r="E128" i="64"/>
  <c r="C124" i="64" s="1"/>
  <c r="C128" i="64"/>
  <c r="E127" i="64"/>
  <c r="C127" i="64" s="1"/>
  <c r="E126" i="64"/>
  <c r="C126" i="64"/>
  <c r="E125" i="64"/>
  <c r="C125" i="64" s="1"/>
  <c r="E123" i="64"/>
  <c r="E122" i="64" s="1"/>
  <c r="C122" i="64" s="1"/>
  <c r="C123" i="64"/>
  <c r="E121" i="64"/>
  <c r="C121" i="64" s="1"/>
  <c r="E120" i="64"/>
  <c r="C120" i="64" s="1"/>
  <c r="E119" i="64"/>
  <c r="C119" i="64" s="1"/>
  <c r="E118" i="64"/>
  <c r="C118" i="64" s="1"/>
  <c r="E117" i="64"/>
  <c r="E116" i="64"/>
  <c r="C116" i="64" s="1"/>
  <c r="E115" i="64"/>
  <c r="C115" i="64" s="1"/>
  <c r="E114" i="64"/>
  <c r="C114" i="64" s="1"/>
  <c r="E113" i="64"/>
  <c r="E110" i="64"/>
  <c r="E108" i="64" s="1"/>
  <c r="C108" i="64" s="1"/>
  <c r="C110" i="64"/>
  <c r="E109" i="64"/>
  <c r="C109" i="64" s="1"/>
  <c r="C107" i="64"/>
  <c r="C106" i="64"/>
  <c r="E105" i="64"/>
  <c r="C105" i="64"/>
  <c r="C104" i="64"/>
  <c r="C103" i="64"/>
  <c r="C102" i="64"/>
  <c r="C101" i="64"/>
  <c r="C100" i="64"/>
  <c r="C99" i="64"/>
  <c r="E98" i="64"/>
  <c r="C98" i="64"/>
  <c r="C97" i="64"/>
  <c r="C96" i="64"/>
  <c r="C95" i="64"/>
  <c r="C94" i="64"/>
  <c r="E93" i="64"/>
  <c r="C93" i="64" s="1"/>
  <c r="E92" i="64"/>
  <c r="C92" i="64" s="1"/>
  <c r="E91" i="64"/>
  <c r="C91" i="64" s="1"/>
  <c r="E90" i="64"/>
  <c r="C90" i="64" s="1"/>
  <c r="E89" i="64"/>
  <c r="C89" i="64" s="1"/>
  <c r="E88" i="64"/>
  <c r="C88" i="64" s="1"/>
  <c r="E87" i="64"/>
  <c r="C87" i="64" s="1"/>
  <c r="F86" i="64"/>
  <c r="E86" i="64"/>
  <c r="C86" i="64" s="1"/>
  <c r="E85" i="64"/>
  <c r="C85" i="64" s="1"/>
  <c r="E84" i="64"/>
  <c r="C84" i="64" s="1"/>
  <c r="E83" i="64"/>
  <c r="C83" i="64" s="1"/>
  <c r="E82" i="64"/>
  <c r="C82" i="64" s="1"/>
  <c r="E81" i="64"/>
  <c r="C81" i="64" s="1"/>
  <c r="E80" i="64"/>
  <c r="C80" i="64" s="1"/>
  <c r="E79" i="64"/>
  <c r="C79" i="64" s="1"/>
  <c r="E78" i="64"/>
  <c r="C78" i="64" s="1"/>
  <c r="E77" i="64"/>
  <c r="C77" i="64" s="1"/>
  <c r="E76" i="64"/>
  <c r="C76" i="64" s="1"/>
  <c r="E73" i="64"/>
  <c r="C73" i="64" s="1"/>
  <c r="F72" i="64"/>
  <c r="F139" i="64" s="1"/>
  <c r="E71" i="64"/>
  <c r="C71" i="64" s="1"/>
  <c r="Z70" i="64"/>
  <c r="Z139" i="64" s="1"/>
  <c r="U70" i="64"/>
  <c r="U139" i="64" s="1"/>
  <c r="T70" i="64"/>
  <c r="E69" i="64"/>
  <c r="C69" i="64" s="1"/>
  <c r="E68" i="64"/>
  <c r="E67" i="64"/>
  <c r="C67" i="64" s="1"/>
  <c r="E66" i="64"/>
  <c r="C66" i="64" s="1"/>
  <c r="E65" i="64"/>
  <c r="C65" i="64" s="1"/>
  <c r="C63" i="64"/>
  <c r="C62" i="64"/>
  <c r="E61" i="64"/>
  <c r="C61" i="64" s="1"/>
  <c r="E60" i="64"/>
  <c r="C60" i="64" s="1"/>
  <c r="E59" i="64"/>
  <c r="C59" i="64"/>
  <c r="E58" i="64"/>
  <c r="C58" i="64"/>
  <c r="E57" i="64"/>
  <c r="C57" i="64" s="1"/>
  <c r="E56" i="64"/>
  <c r="C56" i="64" s="1"/>
  <c r="E55" i="64"/>
  <c r="C55" i="64" s="1"/>
  <c r="E54" i="64"/>
  <c r="C54" i="64" s="1"/>
  <c r="E53" i="64"/>
  <c r="C53" i="64" s="1"/>
  <c r="E52" i="64"/>
  <c r="C52" i="64" s="1"/>
  <c r="E51" i="64"/>
  <c r="C51" i="64" s="1"/>
  <c r="E50" i="64"/>
  <c r="C50" i="64"/>
  <c r="E49" i="64"/>
  <c r="C49" i="64" s="1"/>
  <c r="E48" i="64"/>
  <c r="C48" i="64" s="1"/>
  <c r="E47" i="64"/>
  <c r="C47" i="64" s="1"/>
  <c r="E46" i="64"/>
  <c r="C46" i="64" s="1"/>
  <c r="E45" i="64"/>
  <c r="C45" i="64" s="1"/>
  <c r="E44" i="64"/>
  <c r="C44" i="64" s="1"/>
  <c r="E43" i="64"/>
  <c r="C43" i="64" s="1"/>
  <c r="E41" i="64"/>
  <c r="C41" i="64"/>
  <c r="E40" i="64"/>
  <c r="C40" i="64"/>
  <c r="E39" i="64"/>
  <c r="C39" i="64"/>
  <c r="E38" i="64"/>
  <c r="C38" i="64" s="1"/>
  <c r="E37" i="64"/>
  <c r="C37" i="64" s="1"/>
  <c r="E36" i="64"/>
  <c r="C36" i="64" s="1"/>
  <c r="E35" i="64"/>
  <c r="C35" i="64" s="1"/>
  <c r="E34" i="64"/>
  <c r="C34" i="64" s="1"/>
  <c r="E33" i="64"/>
  <c r="C33" i="64"/>
  <c r="E32" i="64"/>
  <c r="C32" i="64"/>
  <c r="E31" i="64"/>
  <c r="C31" i="64"/>
  <c r="E30" i="64"/>
  <c r="C30" i="64" s="1"/>
  <c r="E29" i="64"/>
  <c r="C29" i="64" s="1"/>
  <c r="E28" i="64"/>
  <c r="C28" i="64" s="1"/>
  <c r="E27" i="64"/>
  <c r="C27" i="64" s="1"/>
  <c r="E26" i="64"/>
  <c r="C26" i="64" s="1"/>
  <c r="E25" i="64"/>
  <c r="C25" i="64"/>
  <c r="E24" i="64"/>
  <c r="C24" i="64"/>
  <c r="E23" i="64"/>
  <c r="C23" i="64"/>
  <c r="E22" i="64"/>
  <c r="C22" i="64" s="1"/>
  <c r="E21" i="64"/>
  <c r="C21" i="64" s="1"/>
  <c r="C19" i="64"/>
  <c r="E18" i="64"/>
  <c r="C18" i="64" s="1"/>
  <c r="E15" i="64"/>
  <c r="C15" i="64" s="1"/>
  <c r="C14" i="64"/>
  <c r="E9" i="64"/>
  <c r="C9" i="64" s="1"/>
  <c r="E8" i="64"/>
  <c r="C8" i="64" s="1"/>
  <c r="E7" i="64"/>
  <c r="C7" i="64" s="1"/>
  <c r="E13" i="64" l="1"/>
  <c r="E20" i="64"/>
  <c r="C20" i="64" s="1"/>
  <c r="C13" i="64"/>
  <c r="E70" i="64"/>
  <c r="C70" i="64" s="1"/>
  <c r="C64" i="64" s="1"/>
  <c r="E72" i="64"/>
  <c r="C72" i="64" s="1"/>
  <c r="E112" i="64"/>
  <c r="C112" i="64" s="1"/>
  <c r="E6" i="64"/>
  <c r="C6" i="64" s="1"/>
  <c r="E42" i="64"/>
  <c r="C42" i="64" s="1"/>
  <c r="E79" i="63"/>
  <c r="C79" i="63"/>
  <c r="E80" i="54"/>
  <c r="C80" i="54" s="1"/>
  <c r="E57" i="63"/>
  <c r="C57" i="63" s="1"/>
  <c r="E57" i="54"/>
  <c r="C57" i="54"/>
  <c r="G137" i="63"/>
  <c r="H137" i="63"/>
  <c r="I137" i="63"/>
  <c r="J137" i="63"/>
  <c r="K137" i="63"/>
  <c r="L137" i="63"/>
  <c r="M137" i="63"/>
  <c r="N137" i="63"/>
  <c r="O137" i="63"/>
  <c r="P137" i="63"/>
  <c r="Q137" i="63"/>
  <c r="R137" i="63"/>
  <c r="S137" i="63"/>
  <c r="V137" i="63"/>
  <c r="W137" i="63"/>
  <c r="X137" i="63"/>
  <c r="Y137" i="63"/>
  <c r="E135" i="63"/>
  <c r="C135" i="63" s="1"/>
  <c r="E134" i="63"/>
  <c r="C134" i="63"/>
  <c r="E133" i="63"/>
  <c r="C133" i="63" s="1"/>
  <c r="E132" i="63"/>
  <c r="C132" i="63" s="1"/>
  <c r="E131" i="63"/>
  <c r="C131" i="63" s="1"/>
  <c r="E130" i="63"/>
  <c r="C130" i="63"/>
  <c r="E129" i="63"/>
  <c r="C129" i="63" s="1"/>
  <c r="F128" i="63"/>
  <c r="E128" i="63" s="1"/>
  <c r="C128" i="63" s="1"/>
  <c r="E127" i="63"/>
  <c r="C127" i="63" s="1"/>
  <c r="E126" i="63"/>
  <c r="C126" i="63" s="1"/>
  <c r="E125" i="63"/>
  <c r="C125" i="63" s="1"/>
  <c r="E123" i="63"/>
  <c r="C122" i="63"/>
  <c r="E121" i="63"/>
  <c r="C121" i="63" s="1"/>
  <c r="E120" i="63"/>
  <c r="C120" i="63"/>
  <c r="E119" i="63"/>
  <c r="C119" i="63" s="1"/>
  <c r="E118" i="63"/>
  <c r="C118" i="63" s="1"/>
  <c r="E117" i="63"/>
  <c r="E116" i="63"/>
  <c r="C116" i="63" s="1"/>
  <c r="E115" i="63"/>
  <c r="C115" i="63" s="1"/>
  <c r="E114" i="63"/>
  <c r="C114" i="63" s="1"/>
  <c r="E113" i="63"/>
  <c r="C112" i="63"/>
  <c r="E110" i="63"/>
  <c r="C110" i="63" s="1"/>
  <c r="E109" i="63"/>
  <c r="C108" i="63"/>
  <c r="C107" i="63"/>
  <c r="C106" i="63"/>
  <c r="E105" i="63"/>
  <c r="C105" i="63" s="1"/>
  <c r="C104" i="63"/>
  <c r="C103" i="63"/>
  <c r="C102" i="63"/>
  <c r="C101" i="63"/>
  <c r="C100" i="63"/>
  <c r="C99" i="63"/>
  <c r="C98" i="63"/>
  <c r="C97" i="63"/>
  <c r="C96" i="63"/>
  <c r="C95" i="63"/>
  <c r="C94" i="63"/>
  <c r="E93" i="63"/>
  <c r="C93" i="63" s="1"/>
  <c r="E92" i="63"/>
  <c r="C92" i="63" s="1"/>
  <c r="E91" i="63"/>
  <c r="C91" i="63" s="1"/>
  <c r="E90" i="63"/>
  <c r="C90" i="63"/>
  <c r="E89" i="63"/>
  <c r="C89" i="63" s="1"/>
  <c r="E88" i="63"/>
  <c r="C88" i="63"/>
  <c r="E87" i="63"/>
  <c r="C87" i="63" s="1"/>
  <c r="F86" i="63"/>
  <c r="E86" i="63" s="1"/>
  <c r="C86" i="63" s="1"/>
  <c r="E85" i="63"/>
  <c r="C85" i="63" s="1"/>
  <c r="E84" i="63"/>
  <c r="C84" i="63" s="1"/>
  <c r="E83" i="63"/>
  <c r="C83" i="63" s="1"/>
  <c r="E82" i="63"/>
  <c r="C82" i="63"/>
  <c r="E81" i="63"/>
  <c r="C81" i="63" s="1"/>
  <c r="E80" i="63"/>
  <c r="C80" i="63" s="1"/>
  <c r="E78" i="63"/>
  <c r="C78" i="63" s="1"/>
  <c r="E77" i="63"/>
  <c r="C77" i="63" s="1"/>
  <c r="E76" i="63"/>
  <c r="C76" i="63" s="1"/>
  <c r="E75" i="63"/>
  <c r="C75" i="63" s="1"/>
  <c r="E74" i="63"/>
  <c r="C74" i="63" s="1"/>
  <c r="E73" i="63"/>
  <c r="C73" i="63"/>
  <c r="F72" i="63"/>
  <c r="F137" i="63" s="1"/>
  <c r="E71" i="63"/>
  <c r="C71" i="63" s="1"/>
  <c r="Z70" i="63"/>
  <c r="Z137" i="63" s="1"/>
  <c r="U70" i="63"/>
  <c r="U137" i="63"/>
  <c r="T70" i="63"/>
  <c r="E70" i="63" s="1"/>
  <c r="C70" i="63" s="1"/>
  <c r="E69" i="63"/>
  <c r="C69" i="63" s="1"/>
  <c r="E68" i="63"/>
  <c r="E67" i="63"/>
  <c r="C67" i="63"/>
  <c r="E66" i="63"/>
  <c r="C66" i="63" s="1"/>
  <c r="E65" i="63"/>
  <c r="C65" i="63"/>
  <c r="C63" i="63"/>
  <c r="C62" i="63"/>
  <c r="E61" i="63"/>
  <c r="C61" i="63"/>
  <c r="E60" i="63"/>
  <c r="C60" i="63" s="1"/>
  <c r="E59" i="63"/>
  <c r="C59" i="63" s="1"/>
  <c r="E58" i="63"/>
  <c r="C58" i="63" s="1"/>
  <c r="C56" i="63"/>
  <c r="E55" i="63"/>
  <c r="C55" i="63" s="1"/>
  <c r="E54" i="63"/>
  <c r="C54" i="63" s="1"/>
  <c r="E53" i="63"/>
  <c r="C53" i="63" s="1"/>
  <c r="E52" i="63"/>
  <c r="C52" i="63" s="1"/>
  <c r="E51" i="63"/>
  <c r="C51" i="63"/>
  <c r="E50" i="63"/>
  <c r="C50" i="63" s="1"/>
  <c r="E49" i="63"/>
  <c r="C49" i="63" s="1"/>
  <c r="E48" i="63"/>
  <c r="C48" i="63" s="1"/>
  <c r="E47" i="63"/>
  <c r="C47" i="63"/>
  <c r="E46" i="63"/>
  <c r="C46" i="63" s="1"/>
  <c r="E45" i="63"/>
  <c r="C45" i="63" s="1"/>
  <c r="E44" i="63"/>
  <c r="C44" i="63" s="1"/>
  <c r="E43" i="63"/>
  <c r="C43" i="63" s="1"/>
  <c r="C42" i="63"/>
  <c r="E41" i="63"/>
  <c r="C41" i="63" s="1"/>
  <c r="E40" i="63"/>
  <c r="C40" i="63" s="1"/>
  <c r="E39" i="63"/>
  <c r="C39" i="63" s="1"/>
  <c r="E38" i="63"/>
  <c r="C38" i="63" s="1"/>
  <c r="E37" i="63"/>
  <c r="C37" i="63" s="1"/>
  <c r="E36" i="63"/>
  <c r="C36" i="63" s="1"/>
  <c r="E35" i="63"/>
  <c r="C35" i="63" s="1"/>
  <c r="E34" i="63"/>
  <c r="C34" i="63"/>
  <c r="E33" i="63"/>
  <c r="C33" i="63" s="1"/>
  <c r="E32" i="63"/>
  <c r="C32" i="63" s="1"/>
  <c r="E31" i="63"/>
  <c r="C31" i="63" s="1"/>
  <c r="E30" i="63"/>
  <c r="C30" i="63"/>
  <c r="E29" i="63"/>
  <c r="C29" i="63" s="1"/>
  <c r="E28" i="63"/>
  <c r="C28" i="63" s="1"/>
  <c r="E27" i="63"/>
  <c r="C27" i="63" s="1"/>
  <c r="E26" i="63"/>
  <c r="C26" i="63" s="1"/>
  <c r="E25" i="63"/>
  <c r="C25" i="63" s="1"/>
  <c r="E24" i="63"/>
  <c r="C24" i="63" s="1"/>
  <c r="E23" i="63"/>
  <c r="C23" i="63" s="1"/>
  <c r="E22" i="63"/>
  <c r="C22" i="63"/>
  <c r="E21" i="63"/>
  <c r="C21" i="63" s="1"/>
  <c r="C20" i="63"/>
  <c r="C19" i="63"/>
  <c r="E18" i="63"/>
  <c r="C18" i="63" s="1"/>
  <c r="E15" i="63"/>
  <c r="E13" i="63" s="1"/>
  <c r="C15" i="63"/>
  <c r="C13" i="63" s="1"/>
  <c r="C14" i="63"/>
  <c r="E9" i="63"/>
  <c r="C9" i="63" s="1"/>
  <c r="E8" i="63"/>
  <c r="C8" i="63" s="1"/>
  <c r="E7" i="63"/>
  <c r="C7" i="63" s="1"/>
  <c r="C109" i="63"/>
  <c r="C123" i="63"/>
  <c r="F20" i="54"/>
  <c r="G20" i="54"/>
  <c r="H20" i="54"/>
  <c r="I20" i="54"/>
  <c r="J20" i="54"/>
  <c r="K20" i="54"/>
  <c r="L20" i="54"/>
  <c r="M20" i="54"/>
  <c r="N20" i="54"/>
  <c r="O20" i="54"/>
  <c r="P20" i="54"/>
  <c r="Q20" i="54"/>
  <c r="R20" i="54"/>
  <c r="S20" i="54"/>
  <c r="T20" i="54"/>
  <c r="U20" i="54"/>
  <c r="V20" i="54"/>
  <c r="W20" i="54"/>
  <c r="X20" i="54"/>
  <c r="Y20" i="54"/>
  <c r="Z20" i="54"/>
  <c r="E130" i="54"/>
  <c r="C130" i="54" s="1"/>
  <c r="E131" i="54"/>
  <c r="C131" i="54" s="1"/>
  <c r="E132" i="54"/>
  <c r="E133" i="54"/>
  <c r="E134" i="54"/>
  <c r="C134" i="54" s="1"/>
  <c r="E135" i="54"/>
  <c r="C135" i="54" s="1"/>
  <c r="E129" i="54"/>
  <c r="C129" i="54" s="1"/>
  <c r="E126" i="54"/>
  <c r="C126" i="54" s="1"/>
  <c r="E127" i="54"/>
  <c r="C127" i="54" s="1"/>
  <c r="E125" i="54"/>
  <c r="E120" i="54"/>
  <c r="E121" i="54"/>
  <c r="E114" i="54"/>
  <c r="C114" i="54" s="1"/>
  <c r="E115" i="54"/>
  <c r="C115" i="54" s="1"/>
  <c r="E116" i="54"/>
  <c r="E117" i="54"/>
  <c r="E118" i="54"/>
  <c r="E113" i="54"/>
  <c r="E90" i="54"/>
  <c r="E91" i="54"/>
  <c r="E92" i="54"/>
  <c r="C92" i="54" s="1"/>
  <c r="E93" i="54"/>
  <c r="C93" i="54" s="1"/>
  <c r="E83" i="54"/>
  <c r="C83" i="54" s="1"/>
  <c r="E84" i="54"/>
  <c r="C84" i="54" s="1"/>
  <c r="E85" i="54"/>
  <c r="C85" i="54" s="1"/>
  <c r="E87" i="54"/>
  <c r="E88" i="54"/>
  <c r="E89" i="54"/>
  <c r="E79" i="54"/>
  <c r="C79" i="54" s="1"/>
  <c r="E81" i="54"/>
  <c r="C81" i="54" s="1"/>
  <c r="E82" i="54"/>
  <c r="E76" i="54"/>
  <c r="C76" i="54" s="1"/>
  <c r="E77" i="54"/>
  <c r="C77" i="54" s="1"/>
  <c r="E78" i="54"/>
  <c r="C78" i="54" s="1"/>
  <c r="E71" i="54"/>
  <c r="E73" i="54"/>
  <c r="E66" i="54"/>
  <c r="C66" i="54" s="1"/>
  <c r="E67" i="54"/>
  <c r="C67" i="54" s="1"/>
  <c r="E68" i="54"/>
  <c r="E69" i="54"/>
  <c r="E65" i="54"/>
  <c r="C65" i="54" s="1"/>
  <c r="E54" i="54"/>
  <c r="C54" i="54" s="1"/>
  <c r="E55" i="54"/>
  <c r="E48" i="54"/>
  <c r="E49" i="54"/>
  <c r="E50" i="54"/>
  <c r="C50" i="54" s="1"/>
  <c r="E51" i="54"/>
  <c r="C51" i="54" s="1"/>
  <c r="E52" i="54"/>
  <c r="C52" i="54" s="1"/>
  <c r="E53" i="54"/>
  <c r="C53" i="54" s="1"/>
  <c r="E44" i="54"/>
  <c r="C44" i="54" s="1"/>
  <c r="E45" i="54"/>
  <c r="E46" i="54"/>
  <c r="E47" i="54"/>
  <c r="C47" i="54" s="1"/>
  <c r="E43" i="54"/>
  <c r="C43" i="54" s="1"/>
  <c r="E40" i="54"/>
  <c r="C40" i="54" s="1"/>
  <c r="E41" i="54"/>
  <c r="E35" i="54"/>
  <c r="C35" i="54" s="1"/>
  <c r="E36" i="54"/>
  <c r="C36" i="54" s="1"/>
  <c r="E37" i="54"/>
  <c r="E38" i="54"/>
  <c r="E39" i="54"/>
  <c r="C39" i="54" s="1"/>
  <c r="E30" i="54"/>
  <c r="C30" i="54" s="1"/>
  <c r="E31" i="54"/>
  <c r="C31" i="54" s="1"/>
  <c r="E32" i="54"/>
  <c r="C32" i="54" s="1"/>
  <c r="E33" i="54"/>
  <c r="C33" i="54" s="1"/>
  <c r="E34" i="54"/>
  <c r="E25" i="54"/>
  <c r="E26" i="54"/>
  <c r="E27" i="54"/>
  <c r="C27" i="54" s="1"/>
  <c r="E28" i="54"/>
  <c r="C28" i="54" s="1"/>
  <c r="E29" i="54"/>
  <c r="E22" i="54"/>
  <c r="C22" i="54" s="1"/>
  <c r="E23" i="54"/>
  <c r="C23" i="54" s="1"/>
  <c r="E24" i="54"/>
  <c r="E21" i="54"/>
  <c r="C124" i="63"/>
  <c r="G13" i="54"/>
  <c r="H13" i="54"/>
  <c r="I13" i="54"/>
  <c r="J13" i="54"/>
  <c r="K13" i="54"/>
  <c r="L13" i="54"/>
  <c r="M13" i="54"/>
  <c r="N13" i="54"/>
  <c r="O13" i="54"/>
  <c r="P13" i="54"/>
  <c r="Q13" i="54"/>
  <c r="R13" i="54"/>
  <c r="S13" i="54"/>
  <c r="T13" i="54"/>
  <c r="U13" i="54"/>
  <c r="V13" i="54"/>
  <c r="W13" i="54"/>
  <c r="X13" i="54"/>
  <c r="Y13" i="54"/>
  <c r="Z13" i="54"/>
  <c r="F13" i="54"/>
  <c r="C133" i="54"/>
  <c r="C132" i="54"/>
  <c r="F128" i="54"/>
  <c r="F124" i="54" s="1"/>
  <c r="C125" i="54"/>
  <c r="Z124" i="54"/>
  <c r="Y124" i="54"/>
  <c r="X124" i="54"/>
  <c r="W124" i="54"/>
  <c r="V124" i="54"/>
  <c r="U124" i="54"/>
  <c r="T124" i="54"/>
  <c r="S124" i="54"/>
  <c r="R124" i="54"/>
  <c r="Q124" i="54"/>
  <c r="P124" i="54"/>
  <c r="O124" i="54"/>
  <c r="N124" i="54"/>
  <c r="M124" i="54"/>
  <c r="L124" i="54"/>
  <c r="K124" i="54"/>
  <c r="J124" i="54"/>
  <c r="I124" i="54"/>
  <c r="H124" i="54"/>
  <c r="G124" i="54"/>
  <c r="E123" i="54"/>
  <c r="C123" i="54" s="1"/>
  <c r="U122" i="54"/>
  <c r="T122" i="54"/>
  <c r="S122" i="54"/>
  <c r="R122" i="54"/>
  <c r="Q122" i="54"/>
  <c r="P122" i="54"/>
  <c r="O122" i="54"/>
  <c r="N122" i="54"/>
  <c r="M122" i="54"/>
  <c r="L122" i="54"/>
  <c r="K122" i="54"/>
  <c r="J122" i="54"/>
  <c r="I122" i="54"/>
  <c r="H122" i="54"/>
  <c r="G122" i="54"/>
  <c r="F122" i="54"/>
  <c r="C121" i="54"/>
  <c r="C120" i="54"/>
  <c r="C118" i="54"/>
  <c r="C116" i="54"/>
  <c r="Z112" i="54"/>
  <c r="Y112" i="54"/>
  <c r="X112" i="54"/>
  <c r="W112" i="54"/>
  <c r="V112" i="54"/>
  <c r="U112" i="54"/>
  <c r="T112" i="54"/>
  <c r="S112" i="54"/>
  <c r="R112" i="54"/>
  <c r="Q112" i="54"/>
  <c r="P112" i="54"/>
  <c r="O112" i="54"/>
  <c r="N112" i="54"/>
  <c r="M112" i="54"/>
  <c r="L112" i="54"/>
  <c r="K112" i="54"/>
  <c r="J112" i="54"/>
  <c r="H112" i="54"/>
  <c r="G112" i="54"/>
  <c r="F112" i="54"/>
  <c r="E110" i="54"/>
  <c r="E109" i="54"/>
  <c r="C109" i="54" s="1"/>
  <c r="Z108" i="54"/>
  <c r="Y108" i="54"/>
  <c r="X108" i="54"/>
  <c r="W108" i="54"/>
  <c r="V108" i="54"/>
  <c r="U108" i="54"/>
  <c r="T108" i="54"/>
  <c r="S108" i="54"/>
  <c r="R108" i="54"/>
  <c r="Q108" i="54"/>
  <c r="P108" i="54"/>
  <c r="O108" i="54"/>
  <c r="N108" i="54"/>
  <c r="M108" i="54"/>
  <c r="L108" i="54"/>
  <c r="K108" i="54"/>
  <c r="J108" i="54"/>
  <c r="I108" i="54"/>
  <c r="H108" i="54"/>
  <c r="G108" i="54"/>
  <c r="F108" i="54"/>
  <c r="C107" i="54"/>
  <c r="F106" i="54"/>
  <c r="C106" i="54"/>
  <c r="E105" i="54"/>
  <c r="C105" i="54" s="1"/>
  <c r="F104" i="54"/>
  <c r="C104" i="54"/>
  <c r="C103" i="54"/>
  <c r="U102" i="54"/>
  <c r="T102" i="54"/>
  <c r="F102" i="54"/>
  <c r="C102" i="54"/>
  <c r="C101" i="54"/>
  <c r="C100" i="54"/>
  <c r="C99" i="54"/>
  <c r="F98" i="54"/>
  <c r="E98" i="54"/>
  <c r="C98" i="54" s="1"/>
  <c r="C97" i="54"/>
  <c r="C96" i="54"/>
  <c r="C95" i="54"/>
  <c r="Z94" i="54"/>
  <c r="Y94" i="54"/>
  <c r="X94" i="54"/>
  <c r="W94" i="54"/>
  <c r="V94" i="54"/>
  <c r="U94" i="54"/>
  <c r="T94" i="54"/>
  <c r="S94" i="54"/>
  <c r="R94" i="54"/>
  <c r="Q94" i="54"/>
  <c r="P94" i="54"/>
  <c r="O94" i="54"/>
  <c r="N94" i="54"/>
  <c r="M94" i="54"/>
  <c r="L94" i="54"/>
  <c r="K94" i="54"/>
  <c r="J94" i="54"/>
  <c r="I94" i="54"/>
  <c r="H94" i="54"/>
  <c r="G94" i="54"/>
  <c r="F94" i="54"/>
  <c r="E94" i="54"/>
  <c r="C94" i="54"/>
  <c r="C91" i="54"/>
  <c r="C90" i="54"/>
  <c r="C89" i="54"/>
  <c r="C88" i="54"/>
  <c r="C87" i="54"/>
  <c r="F86" i="54"/>
  <c r="E86" i="54" s="1"/>
  <c r="C86" i="54" s="1"/>
  <c r="C82" i="54"/>
  <c r="C73" i="54"/>
  <c r="F72" i="54"/>
  <c r="F64" i="54" s="1"/>
  <c r="C71" i="54"/>
  <c r="Z70" i="54"/>
  <c r="Z64" i="54" s="1"/>
  <c r="U70" i="54"/>
  <c r="U64" i="54" s="1"/>
  <c r="T70" i="54"/>
  <c r="C69" i="54"/>
  <c r="Y64" i="54"/>
  <c r="X64" i="54"/>
  <c r="W64" i="54"/>
  <c r="V64" i="54"/>
  <c r="S64" i="54"/>
  <c r="R64" i="54"/>
  <c r="Q64" i="54"/>
  <c r="P64" i="54"/>
  <c r="O64" i="54"/>
  <c r="N64" i="54"/>
  <c r="M64" i="54"/>
  <c r="L64" i="54"/>
  <c r="K64" i="54"/>
  <c r="J64" i="54"/>
  <c r="I64" i="54"/>
  <c r="H64" i="54"/>
  <c r="G64" i="54"/>
  <c r="C63" i="54"/>
  <c r="C62" i="54"/>
  <c r="E61" i="54"/>
  <c r="C61" i="54"/>
  <c r="E60" i="54"/>
  <c r="E59" i="54"/>
  <c r="C59" i="54"/>
  <c r="E58" i="54"/>
  <c r="C55" i="54"/>
  <c r="C49" i="54"/>
  <c r="C48" i="54"/>
  <c r="C46" i="54"/>
  <c r="C45" i="54"/>
  <c r="Z42" i="54"/>
  <c r="Y42" i="54"/>
  <c r="X42" i="54"/>
  <c r="W42" i="54"/>
  <c r="V42" i="54"/>
  <c r="U42" i="54"/>
  <c r="T42" i="54"/>
  <c r="S42" i="54"/>
  <c r="R42" i="54"/>
  <c r="Q42" i="54"/>
  <c r="P42" i="54"/>
  <c r="O42" i="54"/>
  <c r="N42" i="54"/>
  <c r="M42" i="54"/>
  <c r="L42" i="54"/>
  <c r="K42" i="54"/>
  <c r="J42" i="54"/>
  <c r="I42" i="54"/>
  <c r="H42" i="54"/>
  <c r="G42" i="54"/>
  <c r="F42" i="54"/>
  <c r="C41" i="54"/>
  <c r="C38" i="54"/>
  <c r="C37" i="54"/>
  <c r="C34" i="54"/>
  <c r="C29" i="54"/>
  <c r="C26" i="54"/>
  <c r="C25" i="54"/>
  <c r="C24" i="54"/>
  <c r="C21" i="54"/>
  <c r="C19" i="54"/>
  <c r="Z18" i="54"/>
  <c r="Y18" i="54"/>
  <c r="X18" i="54"/>
  <c r="W18" i="54"/>
  <c r="V18" i="54"/>
  <c r="U18" i="54"/>
  <c r="T18" i="54"/>
  <c r="S18" i="54"/>
  <c r="R18" i="54"/>
  <c r="Q18" i="54"/>
  <c r="P18" i="54"/>
  <c r="O18" i="54"/>
  <c r="N18" i="54"/>
  <c r="M18" i="54"/>
  <c r="L18" i="54"/>
  <c r="K18" i="54"/>
  <c r="J18" i="54"/>
  <c r="I18" i="54"/>
  <c r="H18" i="54"/>
  <c r="G18" i="54"/>
  <c r="F18" i="54"/>
  <c r="E18" i="54"/>
  <c r="C18" i="54" s="1"/>
  <c r="E15" i="54"/>
  <c r="E13" i="54" s="1"/>
  <c r="C14" i="54"/>
  <c r="E9" i="54"/>
  <c r="C9" i="54" s="1"/>
  <c r="E8" i="54"/>
  <c r="C8" i="54" s="1"/>
  <c r="E7" i="54"/>
  <c r="Z6" i="54"/>
  <c r="Y6" i="54"/>
  <c r="X6" i="54"/>
  <c r="W6" i="54"/>
  <c r="V6" i="54"/>
  <c r="U6" i="54"/>
  <c r="T6" i="54"/>
  <c r="S6" i="54"/>
  <c r="R6" i="54"/>
  <c r="Q6" i="54"/>
  <c r="P6" i="54"/>
  <c r="O6" i="54"/>
  <c r="N6" i="54"/>
  <c r="M6" i="54"/>
  <c r="L6" i="54"/>
  <c r="K6" i="54"/>
  <c r="J6" i="54"/>
  <c r="I6" i="54"/>
  <c r="H6" i="54"/>
  <c r="G6" i="54"/>
  <c r="F6" i="54"/>
  <c r="T64" i="54"/>
  <c r="E122" i="54"/>
  <c r="C122" i="54" s="1"/>
  <c r="C7" i="54"/>
  <c r="C58" i="54"/>
  <c r="D6" i="44"/>
  <c r="D15" i="44"/>
  <c r="D88" i="44"/>
  <c r="D62" i="44"/>
  <c r="D48" i="44"/>
  <c r="D47" i="44"/>
  <c r="D49" i="44"/>
  <c r="D42" i="44"/>
  <c r="D41" i="44"/>
  <c r="D147" i="44"/>
  <c r="D146" i="44" s="1"/>
  <c r="D140" i="44"/>
  <c r="H139" i="44"/>
  <c r="D138" i="44"/>
  <c r="D136" i="44"/>
  <c r="D134" i="44"/>
  <c r="D133" i="44"/>
  <c r="D132" i="44"/>
  <c r="D131" i="44"/>
  <c r="D129" i="44"/>
  <c r="D127" i="44" s="1"/>
  <c r="D128" i="44"/>
  <c r="D124" i="44"/>
  <c r="D117" i="44"/>
  <c r="D113" i="44"/>
  <c r="D110" i="44"/>
  <c r="D109" i="44"/>
  <c r="D108" i="44"/>
  <c r="D107" i="44"/>
  <c r="D106" i="44"/>
  <c r="D105" i="44"/>
  <c r="D104" i="44"/>
  <c r="E103" i="44"/>
  <c r="D103" i="44" s="1"/>
  <c r="D102" i="44"/>
  <c r="D101" i="44"/>
  <c r="D98" i="44"/>
  <c r="D97" i="44"/>
  <c r="E96" i="44"/>
  <c r="D95" i="44"/>
  <c r="D94" i="44"/>
  <c r="D93" i="44"/>
  <c r="D92" i="44"/>
  <c r="D90" i="44"/>
  <c r="D89" i="44"/>
  <c r="D87" i="44"/>
  <c r="D85" i="44"/>
  <c r="D84" i="44"/>
  <c r="D82" i="44"/>
  <c r="X79" i="44"/>
  <c r="S79" i="44"/>
  <c r="R79" i="44"/>
  <c r="D79" i="44" s="1"/>
  <c r="D78" i="44"/>
  <c r="D77" i="44"/>
  <c r="D71" i="44"/>
  <c r="D70" i="44"/>
  <c r="D69" i="44"/>
  <c r="D68" i="44"/>
  <c r="D64" i="44"/>
  <c r="D63" i="44"/>
  <c r="D61" i="44"/>
  <c r="D55" i="44"/>
  <c r="D45" i="44"/>
  <c r="D44" i="44"/>
  <c r="D43" i="44"/>
  <c r="D29" i="44" s="1"/>
  <c r="D38" i="44"/>
  <c r="D36" i="44"/>
  <c r="D35" i="44"/>
  <c r="D27" i="44"/>
  <c r="D26" i="44" s="1"/>
  <c r="D25" i="44"/>
  <c r="D22" i="44" s="1"/>
  <c r="D20" i="44"/>
  <c r="D51" i="44"/>
  <c r="D96" i="44"/>
  <c r="G15" i="25"/>
  <c r="H88" i="25"/>
  <c r="G87" i="25"/>
  <c r="K126" i="25"/>
  <c r="G86" i="25"/>
  <c r="G91" i="25"/>
  <c r="G66" i="25"/>
  <c r="G63" i="25"/>
  <c r="G46" i="25"/>
  <c r="G38" i="25"/>
  <c r="G25" i="25"/>
  <c r="G99" i="25"/>
  <c r="G96" i="25"/>
  <c r="G97" i="25"/>
  <c r="G95" i="25"/>
  <c r="G92" i="25"/>
  <c r="G94" i="25"/>
  <c r="G100" i="25"/>
  <c r="G90" i="25"/>
  <c r="G85" i="25"/>
  <c r="G111" i="25"/>
  <c r="G65" i="25"/>
  <c r="G64" i="25"/>
  <c r="H93" i="25"/>
  <c r="G93" i="25"/>
  <c r="G55" i="25"/>
  <c r="G57" i="25"/>
  <c r="G58" i="25"/>
  <c r="G54" i="25"/>
  <c r="G56" i="25"/>
  <c r="G35" i="25"/>
  <c r="G42" i="25"/>
  <c r="G36" i="25"/>
  <c r="G130" i="25"/>
  <c r="G129" i="25" s="1"/>
  <c r="G125" i="25"/>
  <c r="G83" i="25"/>
  <c r="G50" i="42"/>
  <c r="F50" i="42" s="1"/>
  <c r="G49" i="42"/>
  <c r="F49" i="42" s="1"/>
  <c r="M48" i="42"/>
  <c r="L48" i="42"/>
  <c r="K48" i="42"/>
  <c r="J48" i="42"/>
  <c r="I48" i="42"/>
  <c r="H48" i="42"/>
  <c r="G45" i="42"/>
  <c r="F45" i="42" s="1"/>
  <c r="F44" i="42" s="1"/>
  <c r="M44" i="42"/>
  <c r="L44" i="42"/>
  <c r="K44" i="42"/>
  <c r="J44" i="42"/>
  <c r="I44" i="42"/>
  <c r="H44" i="42"/>
  <c r="G43" i="42"/>
  <c r="F43" i="42" s="1"/>
  <c r="G42" i="42"/>
  <c r="F42" i="42" s="1"/>
  <c r="G41" i="42"/>
  <c r="F41" i="42"/>
  <c r="G40" i="42"/>
  <c r="F40" i="42" s="1"/>
  <c r="M39" i="42"/>
  <c r="L39" i="42"/>
  <c r="K39" i="42"/>
  <c r="J39" i="42"/>
  <c r="I39" i="42"/>
  <c r="H39" i="42"/>
  <c r="L38" i="42"/>
  <c r="F38" i="42" s="1"/>
  <c r="K38" i="42"/>
  <c r="G38" i="42"/>
  <c r="G37" i="42"/>
  <c r="F37" i="42"/>
  <c r="G36" i="42"/>
  <c r="F36" i="42" s="1"/>
  <c r="L35" i="42"/>
  <c r="H35" i="42"/>
  <c r="G35" i="42" s="1"/>
  <c r="L34" i="42"/>
  <c r="F34" i="42" s="1"/>
  <c r="G34" i="42"/>
  <c r="G33" i="42"/>
  <c r="M32" i="42"/>
  <c r="K32" i="42"/>
  <c r="J32" i="42"/>
  <c r="I32" i="42"/>
  <c r="H32" i="42"/>
  <c r="Q31" i="42"/>
  <c r="F31" i="42"/>
  <c r="Q30" i="42"/>
  <c r="F30" i="42"/>
  <c r="G29" i="42"/>
  <c r="Q29" i="42" s="1"/>
  <c r="G28" i="42"/>
  <c r="Q28" i="42" s="1"/>
  <c r="F28" i="42"/>
  <c r="G27" i="42"/>
  <c r="F27" i="42" s="1"/>
  <c r="H26" i="42"/>
  <c r="G26" i="42" s="1"/>
  <c r="G25" i="42"/>
  <c r="F25" i="42"/>
  <c r="G24" i="42"/>
  <c r="G23" i="42"/>
  <c r="Q23" i="42" s="1"/>
  <c r="M22" i="42"/>
  <c r="L22" i="42"/>
  <c r="K22" i="42"/>
  <c r="J22" i="42"/>
  <c r="I22" i="42"/>
  <c r="L21" i="42"/>
  <c r="K21" i="42"/>
  <c r="H21" i="42"/>
  <c r="H8" i="42" s="1"/>
  <c r="Q20" i="42"/>
  <c r="G19" i="42"/>
  <c r="F19" i="42"/>
  <c r="L18" i="42"/>
  <c r="F18" i="42" s="1"/>
  <c r="L17" i="42"/>
  <c r="K17" i="42"/>
  <c r="G17" i="42" s="1"/>
  <c r="G16" i="42"/>
  <c r="F16" i="42" s="1"/>
  <c r="G15" i="42"/>
  <c r="Q15" i="42"/>
  <c r="L14" i="42"/>
  <c r="G14" i="42"/>
  <c r="G13" i="42"/>
  <c r="F13" i="42" s="1"/>
  <c r="G12" i="42"/>
  <c r="Q12" i="42" s="1"/>
  <c r="G11" i="42"/>
  <c r="F11" i="42" s="1"/>
  <c r="G10" i="42"/>
  <c r="F10" i="42"/>
  <c r="G9" i="42"/>
  <c r="F9" i="42" s="1"/>
  <c r="M8" i="42"/>
  <c r="M7" i="42" s="1"/>
  <c r="J8" i="42"/>
  <c r="I8" i="42"/>
  <c r="I7" i="42" s="1"/>
  <c r="N7" i="42"/>
  <c r="I52" i="41"/>
  <c r="H52" i="41"/>
  <c r="G52" i="41"/>
  <c r="F52" i="41"/>
  <c r="F51" i="41"/>
  <c r="F50" i="41"/>
  <c r="F49" i="41"/>
  <c r="G49" i="41"/>
  <c r="I47" i="41"/>
  <c r="H47" i="41"/>
  <c r="G47" i="41"/>
  <c r="F47" i="41"/>
  <c r="I45" i="41"/>
  <c r="H45" i="41"/>
  <c r="G45" i="41"/>
  <c r="F45" i="41"/>
  <c r="F43" i="41"/>
  <c r="F42" i="41"/>
  <c r="F40" i="41" s="1"/>
  <c r="I40" i="41"/>
  <c r="H40" i="41"/>
  <c r="G40" i="41"/>
  <c r="G37" i="41"/>
  <c r="F37" i="41"/>
  <c r="F30" i="41" s="1"/>
  <c r="G33" i="41"/>
  <c r="I30" i="41"/>
  <c r="H30" i="41"/>
  <c r="F28" i="41"/>
  <c r="F27" i="41"/>
  <c r="G26" i="41"/>
  <c r="G23" i="41" s="1"/>
  <c r="I23" i="41"/>
  <c r="H23" i="41"/>
  <c r="F19" i="41"/>
  <c r="F17" i="41"/>
  <c r="F14" i="41"/>
  <c r="F13" i="41"/>
  <c r="F12" i="41" s="1"/>
  <c r="I12" i="41"/>
  <c r="H12" i="41"/>
  <c r="G12" i="41"/>
  <c r="G8" i="41"/>
  <c r="F8" i="41"/>
  <c r="G44" i="42"/>
  <c r="Q25" i="42"/>
  <c r="K8" i="42"/>
  <c r="J7" i="42"/>
  <c r="Q14" i="42"/>
  <c r="F15" i="42"/>
  <c r="Q19" i="42"/>
  <c r="F29" i="42"/>
  <c r="G127" i="25"/>
  <c r="G52" i="25"/>
  <c r="G27" i="25"/>
  <c r="G26" i="25" s="1"/>
  <c r="G123" i="25"/>
  <c r="G115" i="25"/>
  <c r="G114" i="25" s="1"/>
  <c r="G77" i="25"/>
  <c r="G72" i="25"/>
  <c r="G20" i="25"/>
  <c r="G22" i="25"/>
  <c r="G29" i="25"/>
  <c r="G101" i="25"/>
  <c r="G105" i="25"/>
  <c r="G121" i="25"/>
  <c r="G120" i="25"/>
  <c r="G119" i="25"/>
  <c r="G118" i="25"/>
  <c r="G73" i="25"/>
  <c r="AD74" i="25"/>
  <c r="X74" i="25"/>
  <c r="I23" i="14" s="1"/>
  <c r="AO23" i="14" s="1"/>
  <c r="W74" i="25"/>
  <c r="G48" i="25"/>
  <c r="H30" i="35"/>
  <c r="I3" i="13"/>
  <c r="I3" i="19"/>
  <c r="I3" i="20"/>
  <c r="G15" i="34"/>
  <c r="H15" i="34"/>
  <c r="I15" i="34"/>
  <c r="J15" i="34"/>
  <c r="K15" i="34"/>
  <c r="L15" i="34"/>
  <c r="E15" i="34"/>
  <c r="H29" i="35"/>
  <c r="G13" i="35"/>
  <c r="I13" i="35" s="1"/>
  <c r="Q37" i="20"/>
  <c r="Q3" i="20"/>
  <c r="X3" i="21"/>
  <c r="D6" i="34"/>
  <c r="D7" i="34"/>
  <c r="D8" i="34"/>
  <c r="D10" i="34"/>
  <c r="D11" i="34"/>
  <c r="D12" i="34"/>
  <c r="D13" i="34"/>
  <c r="D14" i="34"/>
  <c r="D5" i="34"/>
  <c r="F9" i="34"/>
  <c r="D9" i="34" s="1"/>
  <c r="AO12" i="19"/>
  <c r="AO13" i="19"/>
  <c r="AO18" i="16"/>
  <c r="AO18" i="19"/>
  <c r="AO19" i="19"/>
  <c r="Q22" i="20"/>
  <c r="Q23" i="15"/>
  <c r="V12" i="13"/>
  <c r="Q23" i="20"/>
  <c r="V23" i="15"/>
  <c r="T23" i="15"/>
  <c r="T22" i="15"/>
  <c r="Q37" i="15"/>
  <c r="Q22" i="15"/>
  <c r="V22" i="15"/>
  <c r="V5" i="15"/>
  <c r="I37" i="15"/>
  <c r="I6" i="15"/>
  <c r="I5" i="15"/>
  <c r="G33" i="33"/>
  <c r="T3" i="15" s="1"/>
  <c r="S30" i="33"/>
  <c r="S35" i="33"/>
  <c r="S37" i="33" s="1"/>
  <c r="T30" i="33"/>
  <c r="T35" i="33"/>
  <c r="T37" i="33" s="1"/>
  <c r="H35" i="33"/>
  <c r="I35" i="33"/>
  <c r="J35" i="33"/>
  <c r="K35" i="33"/>
  <c r="U35" i="33"/>
  <c r="V35" i="33"/>
  <c r="G32" i="33"/>
  <c r="Q3" i="15" s="1"/>
  <c r="W31" i="33"/>
  <c r="W33" i="33" s="1"/>
  <c r="E34" i="33"/>
  <c r="I22" i="15"/>
  <c r="I23" i="15"/>
  <c r="G31" i="33"/>
  <c r="X31" i="33" s="1"/>
  <c r="G30" i="33"/>
  <c r="I3" i="15" s="1"/>
  <c r="X29" i="33"/>
  <c r="X32" i="33"/>
  <c r="X28" i="33"/>
  <c r="X30" i="33"/>
  <c r="AL3" i="15"/>
  <c r="AL3" i="14"/>
  <c r="AJ3" i="14"/>
  <c r="AJ3" i="15"/>
  <c r="T3" i="14"/>
  <c r="N3" i="15"/>
  <c r="AB3" i="14"/>
  <c r="AB3" i="15"/>
  <c r="V23" i="14"/>
  <c r="V22" i="14"/>
  <c r="V3" i="14"/>
  <c r="Q3" i="14"/>
  <c r="I37" i="14"/>
  <c r="I6" i="14"/>
  <c r="I11" i="14"/>
  <c r="I5" i="14"/>
  <c r="I3" i="14"/>
  <c r="AO3" i="14" s="1"/>
  <c r="I11" i="15"/>
  <c r="H25" i="33"/>
  <c r="I25" i="33"/>
  <c r="J25" i="33"/>
  <c r="K25" i="33"/>
  <c r="L25" i="33"/>
  <c r="M25" i="33"/>
  <c r="N25" i="33"/>
  <c r="O25" i="33"/>
  <c r="P25" i="33"/>
  <c r="Q25" i="33"/>
  <c r="R25" i="33"/>
  <c r="S25" i="33"/>
  <c r="T25" i="33"/>
  <c r="U25" i="33"/>
  <c r="V25" i="33"/>
  <c r="W25" i="33"/>
  <c r="G25" i="33"/>
  <c r="F24" i="33"/>
  <c r="X5" i="33"/>
  <c r="I37" i="21"/>
  <c r="I23" i="21"/>
  <c r="I22" i="21"/>
  <c r="I3" i="21"/>
  <c r="AO3" i="21" s="1"/>
  <c r="J23" i="22"/>
  <c r="J22" i="22"/>
  <c r="J33" i="22"/>
  <c r="J11" i="22"/>
  <c r="J3" i="22"/>
  <c r="I11" i="20"/>
  <c r="I23" i="20"/>
  <c r="I22" i="20"/>
  <c r="I5" i="21"/>
  <c r="I37" i="13"/>
  <c r="I23" i="13"/>
  <c r="I22" i="13"/>
  <c r="I6" i="13"/>
  <c r="I37" i="16"/>
  <c r="I23" i="16"/>
  <c r="I22" i="16"/>
  <c r="I40" i="16" s="1"/>
  <c r="I3" i="16"/>
  <c r="I3" i="12"/>
  <c r="I37" i="20"/>
  <c r="I18" i="14"/>
  <c r="I18" i="1" s="1"/>
  <c r="I6" i="16"/>
  <c r="I11" i="16"/>
  <c r="I11" i="19"/>
  <c r="I6" i="19"/>
  <c r="I11" i="13"/>
  <c r="I6" i="20"/>
  <c r="I11" i="12"/>
  <c r="I6" i="12"/>
  <c r="J6" i="22"/>
  <c r="I11" i="21"/>
  <c r="I6" i="21"/>
  <c r="Q23" i="22"/>
  <c r="Q22" i="22"/>
  <c r="Q3" i="22"/>
  <c r="I40" i="21"/>
  <c r="H3" i="17"/>
  <c r="Q11" i="13"/>
  <c r="Q11" i="1" s="1"/>
  <c r="Q22" i="19"/>
  <c r="Q3" i="19"/>
  <c r="Q37" i="19"/>
  <c r="Q23" i="19"/>
  <c r="Q33" i="19"/>
  <c r="Q23" i="21"/>
  <c r="Q22" i="21"/>
  <c r="Q3" i="21"/>
  <c r="Q23" i="12"/>
  <c r="Q22" i="12"/>
  <c r="Q3" i="12"/>
  <c r="Q37" i="12"/>
  <c r="Q37" i="14"/>
  <c r="Q23" i="14"/>
  <c r="Q22" i="14"/>
  <c r="Q6" i="14"/>
  <c r="Q6" i="1" s="1"/>
  <c r="Q23" i="13"/>
  <c r="Q22" i="13"/>
  <c r="Q3" i="13"/>
  <c r="AK37" i="16"/>
  <c r="AK22" i="16"/>
  <c r="AK12" i="16"/>
  <c r="AK26" i="16"/>
  <c r="AK6" i="16"/>
  <c r="AK6" i="1" s="1"/>
  <c r="AK37" i="17"/>
  <c r="AK22" i="17"/>
  <c r="AK33" i="17"/>
  <c r="AK4" i="17"/>
  <c r="AK3" i="17"/>
  <c r="AB3" i="21"/>
  <c r="Z37" i="16"/>
  <c r="AA3" i="19"/>
  <c r="AJ3" i="12"/>
  <c r="AJ23" i="13"/>
  <c r="AJ22" i="13"/>
  <c r="AJ3" i="13"/>
  <c r="AH6" i="13"/>
  <c r="AH11" i="13"/>
  <c r="M3" i="12"/>
  <c r="W3" i="18"/>
  <c r="W3" i="16"/>
  <c r="W5" i="12"/>
  <c r="W3" i="12"/>
  <c r="W3" i="20"/>
  <c r="W23" i="18"/>
  <c r="W22" i="18"/>
  <c r="W6" i="18"/>
  <c r="W11" i="18"/>
  <c r="W11" i="1" s="1"/>
  <c r="W5" i="18"/>
  <c r="V3" i="21"/>
  <c r="W3" i="21"/>
  <c r="W37" i="19"/>
  <c r="W23" i="19"/>
  <c r="W22" i="19"/>
  <c r="W3" i="19"/>
  <c r="V3" i="19"/>
  <c r="V37" i="17"/>
  <c r="V12" i="17"/>
  <c r="V6" i="17"/>
  <c r="V11" i="17"/>
  <c r="E18" i="1"/>
  <c r="F18" i="1"/>
  <c r="G18" i="1"/>
  <c r="H18" i="1"/>
  <c r="J18" i="1"/>
  <c r="K18" i="1"/>
  <c r="L18" i="1"/>
  <c r="M18" i="1"/>
  <c r="N18" i="1"/>
  <c r="O18" i="1"/>
  <c r="P18" i="1"/>
  <c r="Q18" i="1"/>
  <c r="R18" i="1"/>
  <c r="S18" i="1"/>
  <c r="T18" i="1"/>
  <c r="U18" i="1"/>
  <c r="W18" i="1"/>
  <c r="X18" i="1"/>
  <c r="Y18" i="1"/>
  <c r="Z18" i="1"/>
  <c r="AA18" i="1"/>
  <c r="AB18" i="1"/>
  <c r="AC18" i="1"/>
  <c r="AD18" i="1"/>
  <c r="AE18" i="1"/>
  <c r="AF18" i="1"/>
  <c r="AG18" i="1"/>
  <c r="AH18" i="1"/>
  <c r="AI18" i="1"/>
  <c r="AJ18" i="1"/>
  <c r="AK18" i="1"/>
  <c r="AL18" i="1"/>
  <c r="AM18" i="1"/>
  <c r="AN18" i="1"/>
  <c r="D18" i="1"/>
  <c r="V18" i="14"/>
  <c r="AO18" i="14" s="1"/>
  <c r="V12" i="14"/>
  <c r="V11" i="14"/>
  <c r="V37" i="13"/>
  <c r="V13" i="22"/>
  <c r="V37" i="12"/>
  <c r="V23" i="12"/>
  <c r="V22" i="12"/>
  <c r="V5" i="12"/>
  <c r="V31" i="15"/>
  <c r="V12" i="15"/>
  <c r="V24" i="15"/>
  <c r="V26" i="15"/>
  <c r="V32" i="15"/>
  <c r="V33" i="15"/>
  <c r="AO33" i="15" s="1"/>
  <c r="V11" i="15"/>
  <c r="V4" i="19"/>
  <c r="V37" i="21"/>
  <c r="V12" i="21"/>
  <c r="V33" i="21"/>
  <c r="V6" i="21"/>
  <c r="V11" i="21"/>
  <c r="V5" i="21"/>
  <c r="V12" i="16"/>
  <c r="V6" i="16"/>
  <c r="V11" i="16"/>
  <c r="V5" i="16"/>
  <c r="V3" i="18"/>
  <c r="L3" i="22"/>
  <c r="D54" i="30"/>
  <c r="D51" i="30" s="1"/>
  <c r="E5" i="30"/>
  <c r="E6" i="30"/>
  <c r="E7" i="30"/>
  <c r="E8" i="30"/>
  <c r="E9" i="30"/>
  <c r="E10" i="30"/>
  <c r="E11" i="30"/>
  <c r="E12" i="30"/>
  <c r="E13" i="30"/>
  <c r="E14" i="30"/>
  <c r="E15" i="30"/>
  <c r="E16" i="30"/>
  <c r="E17" i="30"/>
  <c r="E18" i="30"/>
  <c r="E19" i="30"/>
  <c r="E20" i="30"/>
  <c r="E21" i="30"/>
  <c r="E22" i="30"/>
  <c r="E23" i="30"/>
  <c r="E24" i="30"/>
  <c r="E25" i="30"/>
  <c r="E26" i="30"/>
  <c r="E27" i="30"/>
  <c r="E28" i="30"/>
  <c r="E29" i="30"/>
  <c r="E30" i="30"/>
  <c r="E31" i="30"/>
  <c r="E32" i="30"/>
  <c r="E33" i="30"/>
  <c r="E34" i="30"/>
  <c r="E35" i="30"/>
  <c r="E4" i="30"/>
  <c r="E50" i="30"/>
  <c r="E49" i="30"/>
  <c r="E48" i="30"/>
  <c r="E47" i="30"/>
  <c r="E45" i="30"/>
  <c r="B51" i="30"/>
  <c r="E12" i="26"/>
  <c r="J14" i="29"/>
  <c r="I14" i="29"/>
  <c r="H14" i="29"/>
  <c r="J11" i="29"/>
  <c r="I11" i="29"/>
  <c r="H11" i="29"/>
  <c r="G11" i="29"/>
  <c r="F11" i="29"/>
  <c r="E10" i="29"/>
  <c r="E9" i="29"/>
  <c r="E8" i="29"/>
  <c r="E7" i="29"/>
  <c r="E6" i="29"/>
  <c r="E5" i="29"/>
  <c r="E4" i="29"/>
  <c r="AF38" i="21"/>
  <c r="AG38" i="21"/>
  <c r="D62" i="26"/>
  <c r="B57" i="26"/>
  <c r="E26" i="26"/>
  <c r="E9" i="26"/>
  <c r="E8" i="26"/>
  <c r="E10" i="26"/>
  <c r="E11" i="26"/>
  <c r="E13" i="26"/>
  <c r="E14" i="26"/>
  <c r="E15" i="26"/>
  <c r="E16" i="26"/>
  <c r="E17" i="26"/>
  <c r="E18" i="26"/>
  <c r="E19" i="26"/>
  <c r="E20" i="26"/>
  <c r="E21" i="26"/>
  <c r="E22" i="26"/>
  <c r="E23" i="26"/>
  <c r="E24" i="26"/>
  <c r="E25" i="26"/>
  <c r="E27" i="26"/>
  <c r="E28" i="26"/>
  <c r="I4" i="1"/>
  <c r="AD11" i="1"/>
  <c r="D4" i="1"/>
  <c r="E4" i="1"/>
  <c r="F4" i="1"/>
  <c r="G4" i="1"/>
  <c r="J4" i="1"/>
  <c r="K4" i="1"/>
  <c r="L4" i="1"/>
  <c r="M4" i="1"/>
  <c r="N4" i="1"/>
  <c r="O4" i="1"/>
  <c r="P4" i="1"/>
  <c r="Q4" i="1"/>
  <c r="R4" i="1"/>
  <c r="S4" i="1"/>
  <c r="T4" i="1"/>
  <c r="U4" i="1"/>
  <c r="W4" i="1"/>
  <c r="X4" i="1"/>
  <c r="Y4" i="1"/>
  <c r="AA4" i="1"/>
  <c r="AB4" i="1"/>
  <c r="AC4" i="1"/>
  <c r="AD4" i="1"/>
  <c r="AE4" i="1"/>
  <c r="AF4" i="1"/>
  <c r="AG4" i="1"/>
  <c r="AH4" i="1"/>
  <c r="AI4" i="1"/>
  <c r="AJ4" i="1"/>
  <c r="AL4" i="1"/>
  <c r="AM4" i="1"/>
  <c r="AN4" i="1"/>
  <c r="D5" i="1"/>
  <c r="E5" i="1"/>
  <c r="F5" i="1"/>
  <c r="G5" i="1"/>
  <c r="H5" i="1"/>
  <c r="K5" i="1"/>
  <c r="L5" i="1"/>
  <c r="M5" i="1"/>
  <c r="N5" i="1"/>
  <c r="O5" i="1"/>
  <c r="P5" i="1"/>
  <c r="Q5" i="1"/>
  <c r="R5" i="1"/>
  <c r="S5" i="1"/>
  <c r="T5" i="1"/>
  <c r="U5" i="1"/>
  <c r="X5" i="1"/>
  <c r="Y5" i="1"/>
  <c r="Z5" i="1"/>
  <c r="AA5" i="1"/>
  <c r="AB5" i="1"/>
  <c r="AC5" i="1"/>
  <c r="AD5" i="1"/>
  <c r="AE5" i="1"/>
  <c r="AF5" i="1"/>
  <c r="AG5" i="1"/>
  <c r="AH5" i="1"/>
  <c r="AI5" i="1"/>
  <c r="AJ5" i="1"/>
  <c r="AK5" i="1"/>
  <c r="AL5" i="1"/>
  <c r="AM5" i="1"/>
  <c r="AN5" i="1"/>
  <c r="D6" i="1"/>
  <c r="E6" i="1"/>
  <c r="F6" i="1"/>
  <c r="G6" i="1"/>
  <c r="H6" i="1"/>
  <c r="L6" i="1"/>
  <c r="M6" i="1"/>
  <c r="N6" i="1"/>
  <c r="O6" i="1"/>
  <c r="P6" i="1"/>
  <c r="R6" i="1"/>
  <c r="S6" i="1"/>
  <c r="T6" i="1"/>
  <c r="U6" i="1"/>
  <c r="X6" i="1"/>
  <c r="Y6" i="1"/>
  <c r="AA6" i="1"/>
  <c r="AB6" i="1"/>
  <c r="AC6" i="1"/>
  <c r="AD6" i="1"/>
  <c r="AE6" i="1"/>
  <c r="AF6" i="1"/>
  <c r="AG6" i="1"/>
  <c r="AH6" i="1"/>
  <c r="AI6" i="1"/>
  <c r="AJ6" i="1"/>
  <c r="AL6" i="1"/>
  <c r="AM6" i="1"/>
  <c r="AN6" i="1"/>
  <c r="D7" i="1"/>
  <c r="E7" i="1"/>
  <c r="F7" i="1"/>
  <c r="G7" i="1"/>
  <c r="H7" i="1"/>
  <c r="I7" i="1"/>
  <c r="J7" i="1"/>
  <c r="K7" i="1"/>
  <c r="L7" i="1"/>
  <c r="M7" i="1"/>
  <c r="N7" i="1"/>
  <c r="O7" i="1"/>
  <c r="P7" i="1"/>
  <c r="Q7" i="1"/>
  <c r="R7" i="1"/>
  <c r="S7" i="1"/>
  <c r="T7" i="1"/>
  <c r="U7" i="1"/>
  <c r="V7" i="1"/>
  <c r="W7" i="1"/>
  <c r="X7" i="1"/>
  <c r="Y7" i="1"/>
  <c r="Z7" i="1"/>
  <c r="AA7" i="1"/>
  <c r="AB7" i="1"/>
  <c r="AC7" i="1"/>
  <c r="AD7" i="1"/>
  <c r="AE7" i="1"/>
  <c r="AF7" i="1"/>
  <c r="AG7" i="1"/>
  <c r="AH7" i="1"/>
  <c r="AI7" i="1"/>
  <c r="AJ7" i="1"/>
  <c r="AK7" i="1"/>
  <c r="AL7" i="1"/>
  <c r="AM7" i="1"/>
  <c r="AN7" i="1"/>
  <c r="D8" i="1"/>
  <c r="E8" i="1"/>
  <c r="F8" i="1"/>
  <c r="G8" i="1"/>
  <c r="H8" i="1"/>
  <c r="I8" i="1"/>
  <c r="J8" i="1"/>
  <c r="K8" i="1"/>
  <c r="L8" i="1"/>
  <c r="M8" i="1"/>
  <c r="N8" i="1"/>
  <c r="O8" i="1"/>
  <c r="P8" i="1"/>
  <c r="Q8" i="1"/>
  <c r="R8" i="1"/>
  <c r="S8" i="1"/>
  <c r="T8" i="1"/>
  <c r="U8" i="1"/>
  <c r="V8" i="1"/>
  <c r="W8" i="1"/>
  <c r="X8" i="1"/>
  <c r="Y8" i="1"/>
  <c r="Z8" i="1"/>
  <c r="AA8" i="1"/>
  <c r="AB8" i="1"/>
  <c r="AC8" i="1"/>
  <c r="AD8" i="1"/>
  <c r="AE8" i="1"/>
  <c r="AF8" i="1"/>
  <c r="AG8" i="1"/>
  <c r="AH8" i="1"/>
  <c r="AI8" i="1"/>
  <c r="AJ8" i="1"/>
  <c r="AK8" i="1"/>
  <c r="AL8" i="1"/>
  <c r="AM8" i="1"/>
  <c r="AN8" i="1"/>
  <c r="D9" i="1"/>
  <c r="E9" i="1"/>
  <c r="F9" i="1"/>
  <c r="G9" i="1"/>
  <c r="H9" i="1"/>
  <c r="I9" i="1"/>
  <c r="J9" i="1"/>
  <c r="K9" i="1"/>
  <c r="L9" i="1"/>
  <c r="M9" i="1"/>
  <c r="N9" i="1"/>
  <c r="O9" i="1"/>
  <c r="P9" i="1"/>
  <c r="Q9" i="1"/>
  <c r="R9" i="1"/>
  <c r="S9" i="1"/>
  <c r="T9" i="1"/>
  <c r="U9" i="1"/>
  <c r="V9" i="1"/>
  <c r="W9" i="1"/>
  <c r="X9" i="1"/>
  <c r="Y9" i="1"/>
  <c r="Z9" i="1"/>
  <c r="AA9" i="1"/>
  <c r="AB9" i="1"/>
  <c r="AC9" i="1"/>
  <c r="AD9" i="1"/>
  <c r="AE9" i="1"/>
  <c r="AF9" i="1"/>
  <c r="AG9" i="1"/>
  <c r="AH9" i="1"/>
  <c r="AI9" i="1"/>
  <c r="AJ9" i="1"/>
  <c r="AK9" i="1"/>
  <c r="AL9" i="1"/>
  <c r="AM9" i="1"/>
  <c r="AN9" i="1"/>
  <c r="D10" i="1"/>
  <c r="E10" i="1"/>
  <c r="F10" i="1"/>
  <c r="G10" i="1"/>
  <c r="H10" i="1"/>
  <c r="I10" i="1"/>
  <c r="J10" i="1"/>
  <c r="K10" i="1"/>
  <c r="L10" i="1"/>
  <c r="M10" i="1"/>
  <c r="N10" i="1"/>
  <c r="O10" i="1"/>
  <c r="P10" i="1"/>
  <c r="Q10" i="1"/>
  <c r="R10" i="1"/>
  <c r="S10" i="1"/>
  <c r="T10" i="1"/>
  <c r="U10" i="1"/>
  <c r="V10" i="1"/>
  <c r="W10" i="1"/>
  <c r="X10" i="1"/>
  <c r="Y10" i="1"/>
  <c r="Z10" i="1"/>
  <c r="AA10" i="1"/>
  <c r="AB10" i="1"/>
  <c r="AC10" i="1"/>
  <c r="AD10" i="1"/>
  <c r="AE10" i="1"/>
  <c r="AF10" i="1"/>
  <c r="AG10" i="1"/>
  <c r="AH10" i="1"/>
  <c r="AI10" i="1"/>
  <c r="AJ10" i="1"/>
  <c r="AK10" i="1"/>
  <c r="AL10" i="1"/>
  <c r="AM10" i="1"/>
  <c r="AN10" i="1"/>
  <c r="D11" i="1"/>
  <c r="E11" i="1"/>
  <c r="F11" i="1"/>
  <c r="G11" i="1"/>
  <c r="K11" i="1"/>
  <c r="L11" i="1"/>
  <c r="M11" i="1"/>
  <c r="N11" i="1"/>
  <c r="O11" i="1"/>
  <c r="P11" i="1"/>
  <c r="R11" i="1"/>
  <c r="S11" i="1"/>
  <c r="T11" i="1"/>
  <c r="X11" i="1"/>
  <c r="Y11" i="1"/>
  <c r="AA11" i="1"/>
  <c r="AB11" i="1"/>
  <c r="AC11" i="1"/>
  <c r="AE11" i="1"/>
  <c r="AF11" i="1"/>
  <c r="AG11" i="1"/>
  <c r="AH11" i="1"/>
  <c r="AI11" i="1"/>
  <c r="AJ11" i="1"/>
  <c r="AK11" i="1"/>
  <c r="AL11" i="1"/>
  <c r="AM11" i="1"/>
  <c r="AN11" i="1"/>
  <c r="D12" i="1"/>
  <c r="E12" i="1"/>
  <c r="F12" i="1"/>
  <c r="G12" i="1"/>
  <c r="H12" i="1"/>
  <c r="I12" i="1"/>
  <c r="J12" i="1"/>
  <c r="K12" i="1"/>
  <c r="L12" i="1"/>
  <c r="M12" i="1"/>
  <c r="N12" i="1"/>
  <c r="O12" i="1"/>
  <c r="P12" i="1"/>
  <c r="Q12" i="1"/>
  <c r="R12" i="1"/>
  <c r="S12" i="1"/>
  <c r="T12" i="1"/>
  <c r="U12" i="1"/>
  <c r="W12" i="1"/>
  <c r="X12" i="1"/>
  <c r="Y12" i="1"/>
  <c r="AA12" i="1"/>
  <c r="AB12" i="1"/>
  <c r="AC12" i="1"/>
  <c r="AD12" i="1"/>
  <c r="AE12" i="1"/>
  <c r="AF12" i="1"/>
  <c r="AG12" i="1"/>
  <c r="AH12" i="1"/>
  <c r="AI12" i="1"/>
  <c r="AJ12" i="1"/>
  <c r="AL12" i="1"/>
  <c r="AM12" i="1"/>
  <c r="AN12" i="1"/>
  <c r="D13" i="1"/>
  <c r="E13" i="1"/>
  <c r="F13" i="1"/>
  <c r="G13" i="1"/>
  <c r="H13" i="1"/>
  <c r="I13" i="1"/>
  <c r="J13" i="1"/>
  <c r="K13" i="1"/>
  <c r="L13" i="1"/>
  <c r="M13" i="1"/>
  <c r="N13" i="1"/>
  <c r="O13" i="1"/>
  <c r="P13" i="1"/>
  <c r="Q13" i="1"/>
  <c r="R13" i="1"/>
  <c r="S13" i="1"/>
  <c r="T13" i="1"/>
  <c r="U13" i="1"/>
  <c r="V13" i="1"/>
  <c r="W13" i="1"/>
  <c r="X13" i="1"/>
  <c r="Y13" i="1"/>
  <c r="Z13" i="1"/>
  <c r="AA13" i="1"/>
  <c r="AB13" i="1"/>
  <c r="AC13" i="1"/>
  <c r="AD13" i="1"/>
  <c r="AE13" i="1"/>
  <c r="AF13" i="1"/>
  <c r="AG13" i="1"/>
  <c r="AH13" i="1"/>
  <c r="AI13" i="1"/>
  <c r="AJ13" i="1"/>
  <c r="AK13" i="1"/>
  <c r="AL13" i="1"/>
  <c r="AM13" i="1"/>
  <c r="AN13" i="1"/>
  <c r="D14" i="1"/>
  <c r="E14" i="1"/>
  <c r="F14" i="1"/>
  <c r="G14" i="1"/>
  <c r="H14" i="1"/>
  <c r="I14" i="1"/>
  <c r="J14" i="1"/>
  <c r="K14" i="1"/>
  <c r="L14" i="1"/>
  <c r="M14" i="1"/>
  <c r="N14" i="1"/>
  <c r="O14" i="1"/>
  <c r="P14" i="1"/>
  <c r="Q14" i="1"/>
  <c r="R14" i="1"/>
  <c r="S14" i="1"/>
  <c r="T14" i="1"/>
  <c r="U14" i="1"/>
  <c r="V14" i="1"/>
  <c r="W14" i="1"/>
  <c r="X14" i="1"/>
  <c r="Y14" i="1"/>
  <c r="Z14" i="1"/>
  <c r="AA14" i="1"/>
  <c r="AB14" i="1"/>
  <c r="AC14" i="1"/>
  <c r="AD14" i="1"/>
  <c r="AE14" i="1"/>
  <c r="AF14" i="1"/>
  <c r="AG14" i="1"/>
  <c r="AH14" i="1"/>
  <c r="AI14" i="1"/>
  <c r="AJ14" i="1"/>
  <c r="AK14" i="1"/>
  <c r="AL14" i="1"/>
  <c r="AM14" i="1"/>
  <c r="AN14" i="1"/>
  <c r="D15" i="1"/>
  <c r="E15" i="1"/>
  <c r="F15" i="1"/>
  <c r="G15" i="1"/>
  <c r="H15" i="1"/>
  <c r="I15" i="1"/>
  <c r="J15" i="1"/>
  <c r="K15" i="1"/>
  <c r="L15" i="1"/>
  <c r="M15" i="1"/>
  <c r="N15" i="1"/>
  <c r="O15" i="1"/>
  <c r="P15" i="1"/>
  <c r="Q15" i="1"/>
  <c r="R15" i="1"/>
  <c r="S15" i="1"/>
  <c r="T15" i="1"/>
  <c r="U15" i="1"/>
  <c r="V15" i="1"/>
  <c r="W15" i="1"/>
  <c r="X15" i="1"/>
  <c r="Y15" i="1"/>
  <c r="Z15" i="1"/>
  <c r="AA15" i="1"/>
  <c r="AB15" i="1"/>
  <c r="AC15" i="1"/>
  <c r="AD15" i="1"/>
  <c r="AE15" i="1"/>
  <c r="AF15" i="1"/>
  <c r="AG15" i="1"/>
  <c r="AH15" i="1"/>
  <c r="AI15" i="1"/>
  <c r="AJ15" i="1"/>
  <c r="AK15" i="1"/>
  <c r="AL15" i="1"/>
  <c r="AM15" i="1"/>
  <c r="AN15" i="1"/>
  <c r="D16" i="1"/>
  <c r="E16" i="1"/>
  <c r="F16" i="1"/>
  <c r="G16" i="1"/>
  <c r="H16" i="1"/>
  <c r="I16" i="1"/>
  <c r="J16" i="1"/>
  <c r="K16" i="1"/>
  <c r="L16" i="1"/>
  <c r="M16" i="1"/>
  <c r="N16" i="1"/>
  <c r="O16" i="1"/>
  <c r="P16" i="1"/>
  <c r="Q16" i="1"/>
  <c r="R16" i="1"/>
  <c r="S16" i="1"/>
  <c r="T16" i="1"/>
  <c r="U16" i="1"/>
  <c r="V16" i="1"/>
  <c r="W16" i="1"/>
  <c r="X16" i="1"/>
  <c r="Y16" i="1"/>
  <c r="Z16" i="1"/>
  <c r="AA16" i="1"/>
  <c r="AB16" i="1"/>
  <c r="AC16" i="1"/>
  <c r="AD16" i="1"/>
  <c r="AE16" i="1"/>
  <c r="AF16" i="1"/>
  <c r="AG16" i="1"/>
  <c r="AH16" i="1"/>
  <c r="AI16" i="1"/>
  <c r="AJ16" i="1"/>
  <c r="AK16" i="1"/>
  <c r="AL16" i="1"/>
  <c r="AM16" i="1"/>
  <c r="AN16" i="1"/>
  <c r="D17" i="1"/>
  <c r="E17" i="1"/>
  <c r="F17" i="1"/>
  <c r="G17" i="1"/>
  <c r="H17" i="1"/>
  <c r="I17" i="1"/>
  <c r="J17" i="1"/>
  <c r="K17" i="1"/>
  <c r="L17" i="1"/>
  <c r="M17" i="1"/>
  <c r="N17" i="1"/>
  <c r="O17" i="1"/>
  <c r="P17" i="1"/>
  <c r="Q17" i="1"/>
  <c r="R17" i="1"/>
  <c r="S17" i="1"/>
  <c r="T17" i="1"/>
  <c r="U17" i="1"/>
  <c r="V17" i="1"/>
  <c r="W17" i="1"/>
  <c r="X17" i="1"/>
  <c r="Y17" i="1"/>
  <c r="Z17" i="1"/>
  <c r="AA17" i="1"/>
  <c r="AB17" i="1"/>
  <c r="AC17" i="1"/>
  <c r="AD17" i="1"/>
  <c r="AE17" i="1"/>
  <c r="AF17" i="1"/>
  <c r="AG17" i="1"/>
  <c r="AH17" i="1"/>
  <c r="AI17" i="1"/>
  <c r="AJ17" i="1"/>
  <c r="AK17" i="1"/>
  <c r="AL17" i="1"/>
  <c r="AM17" i="1"/>
  <c r="AN17" i="1"/>
  <c r="D19" i="1"/>
  <c r="E19" i="1"/>
  <c r="F19" i="1"/>
  <c r="G19" i="1"/>
  <c r="H19" i="1"/>
  <c r="I19" i="1"/>
  <c r="J19" i="1"/>
  <c r="K19" i="1"/>
  <c r="L19" i="1"/>
  <c r="M19" i="1"/>
  <c r="N19" i="1"/>
  <c r="O19" i="1"/>
  <c r="P19" i="1"/>
  <c r="Q19" i="1"/>
  <c r="R19" i="1"/>
  <c r="S19" i="1"/>
  <c r="T19" i="1"/>
  <c r="U19" i="1"/>
  <c r="V19" i="1"/>
  <c r="W19" i="1"/>
  <c r="X19" i="1"/>
  <c r="Y19" i="1"/>
  <c r="Z19" i="1"/>
  <c r="AA19" i="1"/>
  <c r="AB19" i="1"/>
  <c r="AC19" i="1"/>
  <c r="AD19" i="1"/>
  <c r="AE19" i="1"/>
  <c r="AF19" i="1"/>
  <c r="AG19" i="1"/>
  <c r="AH19" i="1"/>
  <c r="AI19" i="1"/>
  <c r="AJ19" i="1"/>
  <c r="AK19" i="1"/>
  <c r="AL19" i="1"/>
  <c r="AM19" i="1"/>
  <c r="AN19" i="1"/>
  <c r="D20" i="1"/>
  <c r="E20" i="1"/>
  <c r="F20" i="1"/>
  <c r="G20" i="1"/>
  <c r="H20" i="1"/>
  <c r="I20" i="1"/>
  <c r="J20" i="1"/>
  <c r="K20" i="1"/>
  <c r="L20" i="1"/>
  <c r="M20" i="1"/>
  <c r="N20" i="1"/>
  <c r="O20" i="1"/>
  <c r="P20" i="1"/>
  <c r="Q20" i="1"/>
  <c r="R20" i="1"/>
  <c r="S20" i="1"/>
  <c r="T20" i="1"/>
  <c r="U20" i="1"/>
  <c r="V20" i="1"/>
  <c r="W20" i="1"/>
  <c r="X20" i="1"/>
  <c r="Y20" i="1"/>
  <c r="Z20" i="1"/>
  <c r="AA20" i="1"/>
  <c r="AB20" i="1"/>
  <c r="AC20" i="1"/>
  <c r="AD20" i="1"/>
  <c r="AE20" i="1"/>
  <c r="AF20" i="1"/>
  <c r="AG20" i="1"/>
  <c r="AH20" i="1"/>
  <c r="AI20" i="1"/>
  <c r="AJ20" i="1"/>
  <c r="AK20" i="1"/>
  <c r="AL20" i="1"/>
  <c r="AM20" i="1"/>
  <c r="AN20" i="1"/>
  <c r="D21" i="1"/>
  <c r="E21" i="1"/>
  <c r="F21" i="1"/>
  <c r="G21" i="1"/>
  <c r="H21" i="1"/>
  <c r="I21" i="1"/>
  <c r="J21" i="1"/>
  <c r="K21" i="1"/>
  <c r="L21" i="1"/>
  <c r="M21" i="1"/>
  <c r="N21" i="1"/>
  <c r="O21" i="1"/>
  <c r="P21" i="1"/>
  <c r="Q21" i="1"/>
  <c r="R21" i="1"/>
  <c r="S21" i="1"/>
  <c r="T21" i="1"/>
  <c r="U21" i="1"/>
  <c r="V21" i="1"/>
  <c r="W21" i="1"/>
  <c r="X21" i="1"/>
  <c r="Y21" i="1"/>
  <c r="Z21" i="1"/>
  <c r="AA21" i="1"/>
  <c r="AB21" i="1"/>
  <c r="AC21" i="1"/>
  <c r="AD21" i="1"/>
  <c r="AE21" i="1"/>
  <c r="AF21" i="1"/>
  <c r="AG21" i="1"/>
  <c r="AH21" i="1"/>
  <c r="AI21" i="1"/>
  <c r="AJ21" i="1"/>
  <c r="AK21" i="1"/>
  <c r="AL21" i="1"/>
  <c r="AM21" i="1"/>
  <c r="AN21" i="1"/>
  <c r="E3" i="1"/>
  <c r="F3" i="1"/>
  <c r="G3" i="1"/>
  <c r="H3" i="1"/>
  <c r="O3" i="1"/>
  <c r="R3" i="1"/>
  <c r="S3" i="1"/>
  <c r="Y3" i="1"/>
  <c r="Y1" i="1" s="1"/>
  <c r="AE3" i="1"/>
  <c r="AF3" i="1"/>
  <c r="AF1" i="1" s="1"/>
  <c r="AG3" i="1"/>
  <c r="AG1" i="1" s="1"/>
  <c r="AH3" i="1"/>
  <c r="AI3" i="1"/>
  <c r="AM3" i="1"/>
  <c r="AN3" i="1"/>
  <c r="AN1" i="1" s="1"/>
  <c r="AD3" i="1"/>
  <c r="AD1" i="1" s="1"/>
  <c r="C156" i="27"/>
  <c r="J11" i="1"/>
  <c r="J3" i="1"/>
  <c r="M3" i="1"/>
  <c r="AM1" i="1"/>
  <c r="AE1" i="1"/>
  <c r="E150" i="27"/>
  <c r="I149" i="27"/>
  <c r="G149" i="27"/>
  <c r="E148" i="27"/>
  <c r="Q147" i="27"/>
  <c r="E147" i="27" s="1"/>
  <c r="E146" i="27"/>
  <c r="E145" i="27"/>
  <c r="V144" i="27"/>
  <c r="F144" i="27"/>
  <c r="E143" i="27"/>
  <c r="E142" i="27"/>
  <c r="E141" i="27"/>
  <c r="E140" i="27"/>
  <c r="E139" i="27"/>
  <c r="E138" i="27"/>
  <c r="E137" i="27"/>
  <c r="E136" i="27"/>
  <c r="E135" i="27"/>
  <c r="E134" i="27"/>
  <c r="E133" i="27"/>
  <c r="E132" i="27"/>
  <c r="E131" i="27"/>
  <c r="E130" i="27"/>
  <c r="E129" i="27"/>
  <c r="E128" i="27"/>
  <c r="E127" i="27"/>
  <c r="E126" i="27"/>
  <c r="E125" i="27"/>
  <c r="E124" i="27"/>
  <c r="E123" i="27"/>
  <c r="AB123" i="27" s="1"/>
  <c r="V122" i="27"/>
  <c r="S122" i="27"/>
  <c r="R122" i="27"/>
  <c r="J122" i="27"/>
  <c r="I122" i="27"/>
  <c r="F122" i="27"/>
  <c r="E121" i="27"/>
  <c r="E120" i="27"/>
  <c r="E119" i="27"/>
  <c r="V118" i="27"/>
  <c r="R118" i="27"/>
  <c r="O118" i="27"/>
  <c r="M118" i="27"/>
  <c r="K118" i="27"/>
  <c r="J118" i="27"/>
  <c r="G118" i="27"/>
  <c r="F118" i="27"/>
  <c r="E115" i="27"/>
  <c r="E114" i="27"/>
  <c r="E113" i="27"/>
  <c r="V112" i="27"/>
  <c r="I112" i="27"/>
  <c r="F112" i="27"/>
  <c r="E111" i="27"/>
  <c r="E110" i="27"/>
  <c r="S109" i="27"/>
  <c r="R109" i="27"/>
  <c r="F109" i="27"/>
  <c r="E108" i="27"/>
  <c r="F107" i="27"/>
  <c r="E107" i="27" s="1"/>
  <c r="F106" i="27"/>
  <c r="E106" i="27" s="1"/>
  <c r="E105" i="27"/>
  <c r="E104" i="27"/>
  <c r="E103" i="27"/>
  <c r="E102" i="27"/>
  <c r="E101" i="27"/>
  <c r="E100" i="27"/>
  <c r="E99" i="27"/>
  <c r="E98" i="27"/>
  <c r="E97" i="27"/>
  <c r="E96" i="27"/>
  <c r="E95" i="27"/>
  <c r="E94" i="27"/>
  <c r="E93" i="27"/>
  <c r="E92" i="27"/>
  <c r="E91" i="27"/>
  <c r="E90" i="27"/>
  <c r="E89" i="27"/>
  <c r="E88" i="27"/>
  <c r="E87" i="27"/>
  <c r="E86" i="27"/>
  <c r="E85" i="27"/>
  <c r="E84" i="27"/>
  <c r="E83" i="27"/>
  <c r="E82" i="27"/>
  <c r="E81" i="27"/>
  <c r="E80" i="27"/>
  <c r="E79" i="27"/>
  <c r="E78" i="27"/>
  <c r="E77" i="27"/>
  <c r="E76" i="27"/>
  <c r="E75" i="27"/>
  <c r="E74" i="27"/>
  <c r="E73" i="27"/>
  <c r="E72" i="27"/>
  <c r="E71" i="27"/>
  <c r="E70" i="27"/>
  <c r="E69" i="27"/>
  <c r="V68" i="27"/>
  <c r="S68" i="27"/>
  <c r="R68" i="27"/>
  <c r="P68" i="27"/>
  <c r="K68" i="27"/>
  <c r="J68" i="27"/>
  <c r="I68" i="27"/>
  <c r="H68" i="27"/>
  <c r="E67" i="27"/>
  <c r="I66" i="27"/>
  <c r="F66" i="27"/>
  <c r="E65" i="27"/>
  <c r="E64" i="27"/>
  <c r="V63" i="27"/>
  <c r="K63" i="27"/>
  <c r="F63" i="27"/>
  <c r="E62" i="27"/>
  <c r="F61" i="27"/>
  <c r="E61" i="27" s="1"/>
  <c r="E60" i="27"/>
  <c r="E56" i="27"/>
  <c r="E55" i="27"/>
  <c r="E54" i="27"/>
  <c r="V53" i="27"/>
  <c r="U53" i="27"/>
  <c r="S53" i="27"/>
  <c r="K53" i="27"/>
  <c r="J53" i="27"/>
  <c r="F53" i="27"/>
  <c r="E52" i="27"/>
  <c r="E51" i="27"/>
  <c r="E50" i="27"/>
  <c r="E49" i="27"/>
  <c r="E48" i="27"/>
  <c r="E47" i="27"/>
  <c r="E46" i="27"/>
  <c r="V45" i="27"/>
  <c r="O45" i="27"/>
  <c r="J45" i="27"/>
  <c r="I45" i="27"/>
  <c r="H45" i="27"/>
  <c r="G45" i="27"/>
  <c r="F45" i="27"/>
  <c r="E45" i="27"/>
  <c r="E44" i="27"/>
  <c r="E43" i="27"/>
  <c r="E42" i="27"/>
  <c r="E41" i="27"/>
  <c r="E40" i="27"/>
  <c r="E39" i="27"/>
  <c r="E38" i="27"/>
  <c r="E37" i="27"/>
  <c r="E36" i="27"/>
  <c r="E35" i="27"/>
  <c r="E34" i="27"/>
  <c r="E33" i="27"/>
  <c r="E32" i="27"/>
  <c r="E31" i="27"/>
  <c r="E30" i="27"/>
  <c r="E29" i="27"/>
  <c r="V28" i="27"/>
  <c r="T28" i="27"/>
  <c r="T27" i="27" s="1"/>
  <c r="S28" i="27"/>
  <c r="S27" i="27" s="1"/>
  <c r="R28" i="27"/>
  <c r="R27" i="27" s="1"/>
  <c r="P28" i="27"/>
  <c r="P27" i="27" s="1"/>
  <c r="O28" i="27"/>
  <c r="N28" i="27"/>
  <c r="M28" i="27"/>
  <c r="M27" i="27" s="1"/>
  <c r="L28" i="27"/>
  <c r="L27" i="27"/>
  <c r="K28" i="27"/>
  <c r="K27" i="27" s="1"/>
  <c r="I28" i="27"/>
  <c r="H28" i="27"/>
  <c r="G28" i="27"/>
  <c r="F28" i="27"/>
  <c r="N27" i="27"/>
  <c r="E26" i="27"/>
  <c r="E25" i="27"/>
  <c r="E24" i="27"/>
  <c r="F23" i="27"/>
  <c r="E23" i="27" s="1"/>
  <c r="E22" i="27"/>
  <c r="E21" i="27"/>
  <c r="E20" i="27"/>
  <c r="E19" i="27"/>
  <c r="E18" i="27"/>
  <c r="E17" i="27"/>
  <c r="E16" i="27"/>
  <c r="E15" i="27"/>
  <c r="E14" i="27"/>
  <c r="E13" i="27"/>
  <c r="E12" i="27"/>
  <c r="E11" i="27"/>
  <c r="E10" i="27"/>
  <c r="V9" i="27"/>
  <c r="V4" i="27" s="1"/>
  <c r="U9" i="27"/>
  <c r="U4" i="27"/>
  <c r="S9" i="27"/>
  <c r="S4" i="27"/>
  <c r="O9" i="27"/>
  <c r="O4" i="27"/>
  <c r="J9" i="27"/>
  <c r="I9" i="27"/>
  <c r="F9" i="27"/>
  <c r="E8" i="27"/>
  <c r="F7" i="27"/>
  <c r="E7" i="27"/>
  <c r="E6" i="27"/>
  <c r="J5" i="27"/>
  <c r="E5" i="27" s="1"/>
  <c r="E144" i="27"/>
  <c r="O27" i="27"/>
  <c r="H27" i="27"/>
  <c r="Z51" i="27"/>
  <c r="Q27" i="27"/>
  <c r="AB70" i="27"/>
  <c r="E63" i="27"/>
  <c r="E112" i="27"/>
  <c r="I4" i="27"/>
  <c r="E109" i="27"/>
  <c r="E149" i="27"/>
  <c r="F4" i="27"/>
  <c r="D64" i="26"/>
  <c r="D65" i="26"/>
  <c r="D63" i="26"/>
  <c r="D60" i="26"/>
  <c r="D61" i="26"/>
  <c r="D59" i="26"/>
  <c r="D58" i="26"/>
  <c r="E41" i="26"/>
  <c r="E39" i="26" s="1"/>
  <c r="E40" i="26"/>
  <c r="E29" i="26"/>
  <c r="E30" i="26"/>
  <c r="E31" i="26"/>
  <c r="E32" i="26"/>
  <c r="E33" i="26"/>
  <c r="E34" i="26"/>
  <c r="E35" i="26"/>
  <c r="E36" i="26"/>
  <c r="E37" i="26"/>
  <c r="E38" i="26"/>
  <c r="E7" i="26"/>
  <c r="E5" i="26"/>
  <c r="E6" i="26"/>
  <c r="E4" i="26"/>
  <c r="E3" i="26"/>
  <c r="E2" i="26" s="1"/>
  <c r="AF38" i="18"/>
  <c r="AG38" i="18"/>
  <c r="AF38" i="16"/>
  <c r="W48" i="3"/>
  <c r="T48" i="3"/>
  <c r="S48" i="3"/>
  <c r="H45" i="3"/>
  <c r="I45" i="3"/>
  <c r="J45" i="3"/>
  <c r="K45" i="3"/>
  <c r="L45" i="3"/>
  <c r="M45" i="3"/>
  <c r="N45" i="3"/>
  <c r="O45" i="3"/>
  <c r="P45" i="3"/>
  <c r="Q45" i="3"/>
  <c r="R45" i="3"/>
  <c r="S45" i="3"/>
  <c r="T45" i="3"/>
  <c r="U45" i="3"/>
  <c r="V45" i="3"/>
  <c r="W45" i="3"/>
  <c r="G45" i="3"/>
  <c r="F44" i="3"/>
  <c r="F22" i="1"/>
  <c r="G22" i="1"/>
  <c r="H22" i="1"/>
  <c r="K22" i="1"/>
  <c r="L22" i="1"/>
  <c r="M22" i="1"/>
  <c r="N22" i="1"/>
  <c r="O22" i="1"/>
  <c r="R22" i="1"/>
  <c r="S22" i="1"/>
  <c r="T22" i="1"/>
  <c r="U22" i="1"/>
  <c r="W22" i="1"/>
  <c r="X22" i="1"/>
  <c r="Y22" i="1"/>
  <c r="Z22" i="1"/>
  <c r="AA22" i="1"/>
  <c r="AB22" i="1"/>
  <c r="AC22" i="1"/>
  <c r="AD22" i="1"/>
  <c r="AE22" i="1"/>
  <c r="AF22" i="1"/>
  <c r="AG22" i="1"/>
  <c r="AH22" i="1"/>
  <c r="AI22" i="1"/>
  <c r="AL22" i="1"/>
  <c r="AM22" i="1"/>
  <c r="AN22" i="1"/>
  <c r="F23" i="1"/>
  <c r="G23" i="1"/>
  <c r="H23" i="1"/>
  <c r="K23" i="1"/>
  <c r="L23" i="1"/>
  <c r="M23" i="1"/>
  <c r="N23" i="1"/>
  <c r="O23" i="1"/>
  <c r="P23" i="1"/>
  <c r="R23" i="1"/>
  <c r="S23" i="1"/>
  <c r="T23" i="1"/>
  <c r="U23" i="1"/>
  <c r="X23" i="1"/>
  <c r="Y23" i="1"/>
  <c r="AA23" i="1"/>
  <c r="AB23" i="1"/>
  <c r="AC23" i="1"/>
  <c r="AD23" i="1"/>
  <c r="AE23" i="1"/>
  <c r="AF23" i="1"/>
  <c r="AG23" i="1"/>
  <c r="AH23" i="1"/>
  <c r="AI23" i="1"/>
  <c r="AK23" i="1"/>
  <c r="AL23" i="1"/>
  <c r="AM23" i="1"/>
  <c r="AN23" i="1"/>
  <c r="F24" i="1"/>
  <c r="G24" i="1"/>
  <c r="H24" i="1"/>
  <c r="I24" i="1"/>
  <c r="J24" i="1"/>
  <c r="K24" i="1"/>
  <c r="L24" i="1"/>
  <c r="M24" i="1"/>
  <c r="N24" i="1"/>
  <c r="O24" i="1"/>
  <c r="P24" i="1"/>
  <c r="Q24" i="1"/>
  <c r="R24" i="1"/>
  <c r="S24" i="1"/>
  <c r="T24" i="1"/>
  <c r="U24" i="1"/>
  <c r="W24" i="1"/>
  <c r="X24" i="1"/>
  <c r="Y24" i="1"/>
  <c r="Z24" i="1"/>
  <c r="AA24" i="1"/>
  <c r="AB24" i="1"/>
  <c r="AC24" i="1"/>
  <c r="AD24" i="1"/>
  <c r="AE24" i="1"/>
  <c r="AF24" i="1"/>
  <c r="AG24" i="1"/>
  <c r="AH24" i="1"/>
  <c r="AI24" i="1"/>
  <c r="AJ24" i="1"/>
  <c r="AK24" i="1"/>
  <c r="AL24" i="1"/>
  <c r="AM24" i="1"/>
  <c r="AN24" i="1"/>
  <c r="F25" i="1"/>
  <c r="G25" i="1"/>
  <c r="H25" i="1"/>
  <c r="I25" i="1"/>
  <c r="J25" i="1"/>
  <c r="K25" i="1"/>
  <c r="L25" i="1"/>
  <c r="M25" i="1"/>
  <c r="N25" i="1"/>
  <c r="O25" i="1"/>
  <c r="P25" i="1"/>
  <c r="Q25" i="1"/>
  <c r="R25" i="1"/>
  <c r="S25" i="1"/>
  <c r="T25" i="1"/>
  <c r="U25" i="1"/>
  <c r="V25" i="1"/>
  <c r="W25" i="1"/>
  <c r="X25" i="1"/>
  <c r="Y25" i="1"/>
  <c r="Z25" i="1"/>
  <c r="AA25" i="1"/>
  <c r="AB25" i="1"/>
  <c r="AC25" i="1"/>
  <c r="AD25" i="1"/>
  <c r="AE25" i="1"/>
  <c r="AF25" i="1"/>
  <c r="AG25" i="1"/>
  <c r="AH25" i="1"/>
  <c r="AI25" i="1"/>
  <c r="AJ25" i="1"/>
  <c r="AK25" i="1"/>
  <c r="AL25" i="1"/>
  <c r="AM25" i="1"/>
  <c r="AN25" i="1"/>
  <c r="F26" i="1"/>
  <c r="G26" i="1"/>
  <c r="H26" i="1"/>
  <c r="I26" i="1"/>
  <c r="J26" i="1"/>
  <c r="K26" i="1"/>
  <c r="L26" i="1"/>
  <c r="M26" i="1"/>
  <c r="N26" i="1"/>
  <c r="O26" i="1"/>
  <c r="P26" i="1"/>
  <c r="Q26" i="1"/>
  <c r="R26" i="1"/>
  <c r="S26" i="1"/>
  <c r="T26" i="1"/>
  <c r="U26" i="1"/>
  <c r="W26" i="1"/>
  <c r="X26" i="1"/>
  <c r="Y26" i="1"/>
  <c r="Z26" i="1"/>
  <c r="AA26" i="1"/>
  <c r="AB26" i="1"/>
  <c r="AC26" i="1"/>
  <c r="AD26" i="1"/>
  <c r="AE26" i="1"/>
  <c r="AF26" i="1"/>
  <c r="AG26" i="1"/>
  <c r="AH26" i="1"/>
  <c r="AI26" i="1"/>
  <c r="AJ26" i="1"/>
  <c r="AL26" i="1"/>
  <c r="AM26" i="1"/>
  <c r="AN26" i="1"/>
  <c r="F27" i="1"/>
  <c r="G27" i="1"/>
  <c r="H27" i="1"/>
  <c r="I27" i="1"/>
  <c r="J27" i="1"/>
  <c r="K27" i="1"/>
  <c r="L27" i="1"/>
  <c r="M27" i="1"/>
  <c r="N27" i="1"/>
  <c r="O27" i="1"/>
  <c r="P27" i="1"/>
  <c r="Q27" i="1"/>
  <c r="R27" i="1"/>
  <c r="S27" i="1"/>
  <c r="T27" i="1"/>
  <c r="U27" i="1"/>
  <c r="V27" i="1"/>
  <c r="W27" i="1"/>
  <c r="X27" i="1"/>
  <c r="Y27" i="1"/>
  <c r="Z27" i="1"/>
  <c r="AA27" i="1"/>
  <c r="AB27" i="1"/>
  <c r="AC27" i="1"/>
  <c r="AD27" i="1"/>
  <c r="AE27" i="1"/>
  <c r="AF27" i="1"/>
  <c r="AG27" i="1"/>
  <c r="AH27" i="1"/>
  <c r="AI27" i="1"/>
  <c r="AJ27" i="1"/>
  <c r="AK27" i="1"/>
  <c r="AL27" i="1"/>
  <c r="AM27" i="1"/>
  <c r="AN27" i="1"/>
  <c r="F28" i="1"/>
  <c r="G28" i="1"/>
  <c r="H28" i="1"/>
  <c r="I28" i="1"/>
  <c r="J28" i="1"/>
  <c r="K28" i="1"/>
  <c r="L28" i="1"/>
  <c r="M28" i="1"/>
  <c r="N28" i="1"/>
  <c r="O28" i="1"/>
  <c r="P28" i="1"/>
  <c r="Q28" i="1"/>
  <c r="R28" i="1"/>
  <c r="S28" i="1"/>
  <c r="T28" i="1"/>
  <c r="U28" i="1"/>
  <c r="V28" i="1"/>
  <c r="W28" i="1"/>
  <c r="X28" i="1"/>
  <c r="Y28" i="1"/>
  <c r="Z28" i="1"/>
  <c r="AA28" i="1"/>
  <c r="AB28" i="1"/>
  <c r="AC28" i="1"/>
  <c r="AD28" i="1"/>
  <c r="AE28" i="1"/>
  <c r="AF28" i="1"/>
  <c r="AG28" i="1"/>
  <c r="AH28" i="1"/>
  <c r="AI28" i="1"/>
  <c r="AJ28" i="1"/>
  <c r="AK28" i="1"/>
  <c r="AL28" i="1"/>
  <c r="AM28" i="1"/>
  <c r="AN28" i="1"/>
  <c r="F29" i="1"/>
  <c r="G29" i="1"/>
  <c r="H29" i="1"/>
  <c r="I29" i="1"/>
  <c r="J29" i="1"/>
  <c r="K29" i="1"/>
  <c r="L29" i="1"/>
  <c r="M29" i="1"/>
  <c r="N29" i="1"/>
  <c r="O29" i="1"/>
  <c r="P29" i="1"/>
  <c r="Q29" i="1"/>
  <c r="R29" i="1"/>
  <c r="S29" i="1"/>
  <c r="T29" i="1"/>
  <c r="U29" i="1"/>
  <c r="V29" i="1"/>
  <c r="W29" i="1"/>
  <c r="X29" i="1"/>
  <c r="Y29" i="1"/>
  <c r="Z29" i="1"/>
  <c r="AA29" i="1"/>
  <c r="AB29" i="1"/>
  <c r="AC29" i="1"/>
  <c r="AD29" i="1"/>
  <c r="AE29" i="1"/>
  <c r="AF29" i="1"/>
  <c r="AG29" i="1"/>
  <c r="AH29" i="1"/>
  <c r="AI29" i="1"/>
  <c r="AJ29" i="1"/>
  <c r="AK29" i="1"/>
  <c r="AL29" i="1"/>
  <c r="AM29" i="1"/>
  <c r="AN29" i="1"/>
  <c r="F30" i="1"/>
  <c r="G30" i="1"/>
  <c r="H30" i="1"/>
  <c r="I30" i="1"/>
  <c r="J30" i="1"/>
  <c r="K30" i="1"/>
  <c r="L30" i="1"/>
  <c r="M30" i="1"/>
  <c r="N30" i="1"/>
  <c r="O30" i="1"/>
  <c r="P30" i="1"/>
  <c r="Q30" i="1"/>
  <c r="R30" i="1"/>
  <c r="S30" i="1"/>
  <c r="T30" i="1"/>
  <c r="U30" i="1"/>
  <c r="V30" i="1"/>
  <c r="W30" i="1"/>
  <c r="X30" i="1"/>
  <c r="Y30" i="1"/>
  <c r="Z30" i="1"/>
  <c r="AA30" i="1"/>
  <c r="AB30" i="1"/>
  <c r="AC30" i="1"/>
  <c r="AD30" i="1"/>
  <c r="AE30" i="1"/>
  <c r="AF30" i="1"/>
  <c r="AG30" i="1"/>
  <c r="AH30" i="1"/>
  <c r="AI30" i="1"/>
  <c r="AJ30" i="1"/>
  <c r="AK30" i="1"/>
  <c r="AL30" i="1"/>
  <c r="AM30" i="1"/>
  <c r="AN30" i="1"/>
  <c r="F31" i="1"/>
  <c r="G31" i="1"/>
  <c r="H31" i="1"/>
  <c r="I31" i="1"/>
  <c r="J31" i="1"/>
  <c r="K31" i="1"/>
  <c r="L31" i="1"/>
  <c r="M31" i="1"/>
  <c r="N31" i="1"/>
  <c r="O31" i="1"/>
  <c r="P31" i="1"/>
  <c r="Q31" i="1"/>
  <c r="R31" i="1"/>
  <c r="S31" i="1"/>
  <c r="T31" i="1"/>
  <c r="U31" i="1"/>
  <c r="W31" i="1"/>
  <c r="X31" i="1"/>
  <c r="Y31" i="1"/>
  <c r="Z31" i="1"/>
  <c r="AA31" i="1"/>
  <c r="AB31" i="1"/>
  <c r="AC31" i="1"/>
  <c r="AD31" i="1"/>
  <c r="AE31" i="1"/>
  <c r="AF31" i="1"/>
  <c r="AG31" i="1"/>
  <c r="AH31" i="1"/>
  <c r="AI31" i="1"/>
  <c r="AJ31" i="1"/>
  <c r="AK31" i="1"/>
  <c r="AL31" i="1"/>
  <c r="AM31" i="1"/>
  <c r="AN31" i="1"/>
  <c r="F32" i="1"/>
  <c r="G32" i="1"/>
  <c r="H32" i="1"/>
  <c r="I32" i="1"/>
  <c r="J32" i="1"/>
  <c r="K32" i="1"/>
  <c r="L32" i="1"/>
  <c r="M32" i="1"/>
  <c r="N32" i="1"/>
  <c r="O32" i="1"/>
  <c r="P32" i="1"/>
  <c r="Q32" i="1"/>
  <c r="R32" i="1"/>
  <c r="S32" i="1"/>
  <c r="T32" i="1"/>
  <c r="U32" i="1"/>
  <c r="W32" i="1"/>
  <c r="X32" i="1"/>
  <c r="Y32" i="1"/>
  <c r="Z32" i="1"/>
  <c r="AA32" i="1"/>
  <c r="AB32" i="1"/>
  <c r="AC32" i="1"/>
  <c r="AD32" i="1"/>
  <c r="AE32" i="1"/>
  <c r="AF32" i="1"/>
  <c r="AG32" i="1"/>
  <c r="AH32" i="1"/>
  <c r="AI32" i="1"/>
  <c r="AJ32" i="1"/>
  <c r="AK32" i="1"/>
  <c r="AL32" i="1"/>
  <c r="AM32" i="1"/>
  <c r="AN32" i="1"/>
  <c r="F33" i="1"/>
  <c r="G33" i="1"/>
  <c r="H33" i="1"/>
  <c r="K33" i="1"/>
  <c r="L33" i="1"/>
  <c r="M33" i="1"/>
  <c r="N33" i="1"/>
  <c r="O33" i="1"/>
  <c r="P33" i="1"/>
  <c r="Q33" i="1"/>
  <c r="R33" i="1"/>
  <c r="S33" i="1"/>
  <c r="T33" i="1"/>
  <c r="U33" i="1"/>
  <c r="W33" i="1"/>
  <c r="X33" i="1"/>
  <c r="Y33" i="1"/>
  <c r="AA33" i="1"/>
  <c r="AB33" i="1"/>
  <c r="AD33" i="1"/>
  <c r="AE33" i="1"/>
  <c r="AF33" i="1"/>
  <c r="AG33" i="1"/>
  <c r="AH33" i="1"/>
  <c r="AI33" i="1"/>
  <c r="AJ33" i="1"/>
  <c r="AL33" i="1"/>
  <c r="AM33" i="1"/>
  <c r="AN33" i="1"/>
  <c r="F34" i="1"/>
  <c r="G34" i="1"/>
  <c r="H34" i="1"/>
  <c r="I34" i="1"/>
  <c r="J34" i="1"/>
  <c r="K34" i="1"/>
  <c r="L34" i="1"/>
  <c r="M34" i="1"/>
  <c r="N34" i="1"/>
  <c r="O34" i="1"/>
  <c r="P34" i="1"/>
  <c r="Q34" i="1"/>
  <c r="R34" i="1"/>
  <c r="S34" i="1"/>
  <c r="T34" i="1"/>
  <c r="U34" i="1"/>
  <c r="V34" i="1"/>
  <c r="W34" i="1"/>
  <c r="X34" i="1"/>
  <c r="Y34" i="1"/>
  <c r="Z34" i="1"/>
  <c r="AA34" i="1"/>
  <c r="AB34" i="1"/>
  <c r="AC34" i="1"/>
  <c r="AD34" i="1"/>
  <c r="AE34" i="1"/>
  <c r="AF34" i="1"/>
  <c r="AG34" i="1"/>
  <c r="AH34" i="1"/>
  <c r="AI34" i="1"/>
  <c r="AJ34" i="1"/>
  <c r="AK34" i="1"/>
  <c r="AL34" i="1"/>
  <c r="AM34" i="1"/>
  <c r="AN34" i="1"/>
  <c r="F35" i="1"/>
  <c r="G35" i="1"/>
  <c r="H35" i="1"/>
  <c r="I35" i="1"/>
  <c r="J35" i="1"/>
  <c r="K35" i="1"/>
  <c r="L35" i="1"/>
  <c r="M35" i="1"/>
  <c r="N35" i="1"/>
  <c r="O35" i="1"/>
  <c r="P35" i="1"/>
  <c r="Q35" i="1"/>
  <c r="R35" i="1"/>
  <c r="S35" i="1"/>
  <c r="T35" i="1"/>
  <c r="U35" i="1"/>
  <c r="W35" i="1"/>
  <c r="X35" i="1"/>
  <c r="Y35" i="1"/>
  <c r="AA35" i="1"/>
  <c r="AB35" i="1"/>
  <c r="AC35" i="1"/>
  <c r="AD35" i="1"/>
  <c r="AE35" i="1"/>
  <c r="AF35" i="1"/>
  <c r="AG35" i="1"/>
  <c r="AH35" i="1"/>
  <c r="AI35" i="1"/>
  <c r="AJ35" i="1"/>
  <c r="AK35" i="1"/>
  <c r="AL35" i="1"/>
  <c r="AM35" i="1"/>
  <c r="AN35" i="1"/>
  <c r="F36" i="1"/>
  <c r="G36" i="1"/>
  <c r="H36" i="1"/>
  <c r="I36" i="1"/>
  <c r="J36" i="1"/>
  <c r="K36" i="1"/>
  <c r="L36" i="1"/>
  <c r="M36" i="1"/>
  <c r="N36" i="1"/>
  <c r="O36" i="1"/>
  <c r="P36" i="1"/>
  <c r="Q36" i="1"/>
  <c r="R36" i="1"/>
  <c r="S36" i="1"/>
  <c r="T36" i="1"/>
  <c r="U36" i="1"/>
  <c r="V36" i="1"/>
  <c r="W36" i="1"/>
  <c r="X36" i="1"/>
  <c r="Y36" i="1"/>
  <c r="Z36" i="1"/>
  <c r="AA36" i="1"/>
  <c r="AB36" i="1"/>
  <c r="AC36" i="1"/>
  <c r="AD36" i="1"/>
  <c r="AE36" i="1"/>
  <c r="AF36" i="1"/>
  <c r="AG36" i="1"/>
  <c r="AH36" i="1"/>
  <c r="AI36" i="1"/>
  <c r="AJ36" i="1"/>
  <c r="AK36" i="1"/>
  <c r="AL36" i="1"/>
  <c r="AM36" i="1"/>
  <c r="AN36" i="1"/>
  <c r="F37" i="1"/>
  <c r="G37" i="1"/>
  <c r="H37" i="1"/>
  <c r="K37" i="1"/>
  <c r="L37" i="1"/>
  <c r="M37" i="1"/>
  <c r="N37" i="1"/>
  <c r="O37" i="1"/>
  <c r="R37" i="1"/>
  <c r="S37" i="1"/>
  <c r="T37" i="1"/>
  <c r="X37" i="1"/>
  <c r="Y37" i="1"/>
  <c r="AA37" i="1"/>
  <c r="AB37" i="1"/>
  <c r="AD37" i="1"/>
  <c r="AE37" i="1"/>
  <c r="AF37" i="1"/>
  <c r="AG37" i="1"/>
  <c r="AH37" i="1"/>
  <c r="AI37" i="1"/>
  <c r="AJ37" i="1"/>
  <c r="AL37" i="1"/>
  <c r="AM37" i="1"/>
  <c r="AN37" i="1"/>
  <c r="I38" i="22"/>
  <c r="K38" i="22"/>
  <c r="AD38" i="19"/>
  <c r="AE38" i="19"/>
  <c r="AF38" i="19"/>
  <c r="U3" i="1"/>
  <c r="J37" i="1"/>
  <c r="J23" i="1"/>
  <c r="J22" i="1"/>
  <c r="J33" i="1"/>
  <c r="AA3" i="1"/>
  <c r="AA1" i="1" s="1"/>
  <c r="L3" i="1"/>
  <c r="AJ23" i="1"/>
  <c r="AJ22" i="1"/>
  <c r="AK33" i="1"/>
  <c r="AK4" i="1"/>
  <c r="AC37" i="1"/>
  <c r="AC33" i="1"/>
  <c r="Z12" i="1"/>
  <c r="Z11" i="1"/>
  <c r="Z4" i="1"/>
  <c r="I33" i="1"/>
  <c r="AF38" i="12"/>
  <c r="AG38" i="12"/>
  <c r="H11" i="1"/>
  <c r="H4" i="1"/>
  <c r="W5" i="1"/>
  <c r="V24" i="1"/>
  <c r="AF38" i="15"/>
  <c r="AG38" i="15"/>
  <c r="AH38" i="15"/>
  <c r="W23" i="1"/>
  <c r="N3" i="1"/>
  <c r="V31" i="1"/>
  <c r="V26" i="1"/>
  <c r="V32" i="1"/>
  <c r="V33" i="1"/>
  <c r="W6" i="1"/>
  <c r="AF38" i="20"/>
  <c r="P22" i="1"/>
  <c r="V6" i="1"/>
  <c r="V4" i="1"/>
  <c r="AC3" i="1"/>
  <c r="AC1" i="1" s="1"/>
  <c r="V12" i="1"/>
  <c r="AB3" i="1"/>
  <c r="AB1" i="1" s="1"/>
  <c r="AJ3" i="1"/>
  <c r="AJ1" i="1"/>
  <c r="J6" i="1"/>
  <c r="P3" i="1"/>
  <c r="V11" i="1"/>
  <c r="J5" i="1"/>
  <c r="Q22" i="1"/>
  <c r="Q23" i="1"/>
  <c r="Z37" i="1"/>
  <c r="Q37" i="1"/>
  <c r="W37" i="1"/>
  <c r="P37" i="1"/>
  <c r="J38" i="22"/>
  <c r="U11" i="1"/>
  <c r="U38" i="1" s="1"/>
  <c r="AK22" i="1"/>
  <c r="AK12" i="1"/>
  <c r="AK26" i="1"/>
  <c r="AK3" i="1"/>
  <c r="AK1" i="1" s="1"/>
  <c r="Z23" i="1"/>
  <c r="Z35" i="1"/>
  <c r="Z33" i="1"/>
  <c r="Z6" i="1"/>
  <c r="Z3" i="1"/>
  <c r="Z1" i="1" s="1"/>
  <c r="V35" i="1"/>
  <c r="K6" i="1"/>
  <c r="K3" i="1"/>
  <c r="K38" i="1" s="1"/>
  <c r="I37" i="1"/>
  <c r="U37" i="1"/>
  <c r="AK37" i="1"/>
  <c r="V23" i="1"/>
  <c r="I5" i="1"/>
  <c r="X3" i="1"/>
  <c r="X1" i="1" s="1"/>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4" i="3"/>
  <c r="F9" i="23"/>
  <c r="G9" i="23"/>
  <c r="H9" i="23"/>
  <c r="I9" i="23"/>
  <c r="J9" i="23"/>
  <c r="K9" i="23"/>
  <c r="L9" i="23"/>
  <c r="M9" i="23"/>
  <c r="N9" i="23"/>
  <c r="O9" i="23"/>
  <c r="E9" i="23"/>
  <c r="F25" i="23"/>
  <c r="G25" i="23"/>
  <c r="H25" i="23"/>
  <c r="H18" i="23" s="1"/>
  <c r="H8" i="23" s="1"/>
  <c r="H4" i="23" s="1"/>
  <c r="I25" i="23"/>
  <c r="I18" i="23" s="1"/>
  <c r="I8" i="23" s="1"/>
  <c r="I4" i="23" s="1"/>
  <c r="J25" i="23"/>
  <c r="K25" i="23"/>
  <c r="L25" i="23"/>
  <c r="L18" i="23" s="1"/>
  <c r="M25" i="23"/>
  <c r="M18" i="23" s="1"/>
  <c r="M8" i="23" s="1"/>
  <c r="M4" i="23" s="1"/>
  <c r="N25" i="23"/>
  <c r="O25" i="23"/>
  <c r="E25" i="23"/>
  <c r="E18" i="23" s="1"/>
  <c r="D20" i="23"/>
  <c r="D21" i="23"/>
  <c r="D22" i="23"/>
  <c r="D23" i="23"/>
  <c r="D24" i="23"/>
  <c r="D26" i="23"/>
  <c r="D27" i="23"/>
  <c r="D28" i="23"/>
  <c r="D29" i="23"/>
  <c r="D30" i="23"/>
  <c r="D31" i="23"/>
  <c r="D32" i="23"/>
  <c r="D33" i="23"/>
  <c r="D34" i="23"/>
  <c r="D35" i="23"/>
  <c r="D36" i="23"/>
  <c r="D37" i="23"/>
  <c r="D38" i="23"/>
  <c r="D39" i="23"/>
  <c r="D40" i="23"/>
  <c r="D41" i="23"/>
  <c r="D42" i="23"/>
  <c r="D43" i="23"/>
  <c r="D44" i="23"/>
  <c r="D45" i="23"/>
  <c r="D46" i="23"/>
  <c r="D47" i="23"/>
  <c r="D48" i="23"/>
  <c r="D49" i="23"/>
  <c r="D50" i="23"/>
  <c r="D51" i="23"/>
  <c r="D52" i="23"/>
  <c r="D53" i="23"/>
  <c r="D54" i="23"/>
  <c r="D19" i="23"/>
  <c r="D11" i="23"/>
  <c r="D12" i="23"/>
  <c r="D13" i="23"/>
  <c r="D14" i="23"/>
  <c r="D15" i="23"/>
  <c r="D16" i="23"/>
  <c r="D17" i="23"/>
  <c r="D10" i="23"/>
  <c r="F18" i="23"/>
  <c r="G18" i="23"/>
  <c r="J18" i="23"/>
  <c r="K18" i="23"/>
  <c r="N18" i="23"/>
  <c r="N8" i="23" s="1"/>
  <c r="N4" i="23" s="1"/>
  <c r="O18" i="23"/>
  <c r="G8" i="23"/>
  <c r="D22" i="1"/>
  <c r="E22" i="1"/>
  <c r="D23" i="1"/>
  <c r="E23" i="1"/>
  <c r="D24" i="1"/>
  <c r="E24" i="1"/>
  <c r="D25" i="1"/>
  <c r="E25" i="1"/>
  <c r="AO25" i="1" s="1"/>
  <c r="D26" i="1"/>
  <c r="AO26" i="1" s="1"/>
  <c r="E26" i="1"/>
  <c r="D27" i="1"/>
  <c r="E27" i="1"/>
  <c r="D28" i="1"/>
  <c r="E28" i="1"/>
  <c r="D29" i="1"/>
  <c r="E29" i="1"/>
  <c r="D30" i="1"/>
  <c r="E30" i="1"/>
  <c r="D31" i="1"/>
  <c r="E31" i="1"/>
  <c r="D32" i="1"/>
  <c r="E32" i="1"/>
  <c r="D33" i="1"/>
  <c r="E33" i="1"/>
  <c r="D34" i="1"/>
  <c r="E34" i="1"/>
  <c r="D35" i="1"/>
  <c r="E35" i="1"/>
  <c r="D36" i="1"/>
  <c r="E36" i="1"/>
  <c r="D37" i="1"/>
  <c r="E37" i="1"/>
  <c r="AG38" i="1"/>
  <c r="D3" i="1"/>
  <c r="AO8" i="1"/>
  <c r="AO7" i="1"/>
  <c r="J40" i="22"/>
  <c r="AN38" i="22"/>
  <c r="AM38" i="22"/>
  <c r="AL38" i="22"/>
  <c r="AK38" i="22"/>
  <c r="AJ38" i="22"/>
  <c r="AI38" i="22"/>
  <c r="AH38" i="22"/>
  <c r="AG38" i="22"/>
  <c r="AE38" i="22"/>
  <c r="AD38" i="22"/>
  <c r="AC38" i="22"/>
  <c r="AB38" i="22"/>
  <c r="AA38" i="22"/>
  <c r="Z38" i="22"/>
  <c r="Y38" i="22"/>
  <c r="X38" i="22"/>
  <c r="W38" i="22"/>
  <c r="V38" i="22"/>
  <c r="U38" i="22"/>
  <c r="T38" i="22"/>
  <c r="S38" i="22"/>
  <c r="R38" i="22"/>
  <c r="Q38" i="22"/>
  <c r="P38" i="22"/>
  <c r="O38" i="22"/>
  <c r="N38" i="22"/>
  <c r="M38" i="22"/>
  <c r="L38" i="22"/>
  <c r="H38" i="22"/>
  <c r="G38" i="22"/>
  <c r="F38" i="22"/>
  <c r="AO38" i="22" s="1"/>
  <c r="E38" i="22"/>
  <c r="D38" i="22"/>
  <c r="AO37" i="22"/>
  <c r="AO36" i="22"/>
  <c r="AO35" i="22"/>
  <c r="AO34" i="22"/>
  <c r="AO33" i="22"/>
  <c r="AO32" i="22"/>
  <c r="AO31" i="22"/>
  <c r="AO30" i="22"/>
  <c r="AO29" i="22"/>
  <c r="AO28" i="22"/>
  <c r="AO27" i="22"/>
  <c r="AO26" i="22"/>
  <c r="AO25" i="22"/>
  <c r="AO24" i="22"/>
  <c r="AO23" i="22"/>
  <c r="AO22" i="22"/>
  <c r="AO21" i="22"/>
  <c r="AO20" i="22"/>
  <c r="AO19" i="22"/>
  <c r="AO17" i="22"/>
  <c r="AO16" i="22"/>
  <c r="AO15" i="22"/>
  <c r="AP20" i="22" s="1"/>
  <c r="AO14" i="22"/>
  <c r="AO13" i="22"/>
  <c r="AO12" i="22"/>
  <c r="AO11" i="22"/>
  <c r="AO10" i="22"/>
  <c r="AO9" i="22"/>
  <c r="AO8" i="22"/>
  <c r="AO7" i="22"/>
  <c r="AO6" i="22"/>
  <c r="AO5" i="22"/>
  <c r="B51" i="26" s="1"/>
  <c r="D51" i="26" s="1"/>
  <c r="AO4" i="22"/>
  <c r="AO3" i="22"/>
  <c r="J40" i="13"/>
  <c r="AN38" i="13"/>
  <c r="AM38" i="13"/>
  <c r="AL38" i="13"/>
  <c r="AK38" i="13"/>
  <c r="AJ38" i="13"/>
  <c r="AI38" i="13"/>
  <c r="AH38" i="13"/>
  <c r="AG38" i="13"/>
  <c r="AE38" i="13"/>
  <c r="AD38" i="13"/>
  <c r="AC38" i="13"/>
  <c r="AB38" i="13"/>
  <c r="AA38" i="13"/>
  <c r="Z38" i="13"/>
  <c r="Y38" i="13"/>
  <c r="X38" i="13"/>
  <c r="W38" i="13"/>
  <c r="V38" i="13"/>
  <c r="U38" i="13"/>
  <c r="T38" i="13"/>
  <c r="S38" i="13"/>
  <c r="R38" i="13"/>
  <c r="Q38" i="13"/>
  <c r="P38" i="13"/>
  <c r="O38" i="13"/>
  <c r="N38" i="13"/>
  <c r="M38" i="13"/>
  <c r="L38" i="13"/>
  <c r="K38" i="13"/>
  <c r="J38" i="13"/>
  <c r="I38" i="13"/>
  <c r="H38" i="13"/>
  <c r="G38" i="13"/>
  <c r="F38" i="13"/>
  <c r="E38" i="13"/>
  <c r="D38" i="13"/>
  <c r="AO37" i="13"/>
  <c r="AO36" i="13"/>
  <c r="AO35" i="13"/>
  <c r="AO34" i="13"/>
  <c r="AO33" i="13"/>
  <c r="AO32" i="13"/>
  <c r="AO31" i="13"/>
  <c r="AO30" i="13"/>
  <c r="AO29" i="13"/>
  <c r="AO28" i="13"/>
  <c r="AO27" i="13"/>
  <c r="AO26" i="13"/>
  <c r="AO25" i="13"/>
  <c r="AO24" i="13"/>
  <c r="AO23" i="13"/>
  <c r="AO22" i="13"/>
  <c r="AO21" i="13"/>
  <c r="AO20" i="13"/>
  <c r="AO19" i="13"/>
  <c r="AO17" i="13"/>
  <c r="AO16" i="13"/>
  <c r="AO15" i="13"/>
  <c r="AO14" i="13"/>
  <c r="AO13" i="13"/>
  <c r="AO12" i="13"/>
  <c r="AO11" i="13"/>
  <c r="AO10" i="13"/>
  <c r="AO9" i="13"/>
  <c r="AO8" i="13"/>
  <c r="AO7" i="13"/>
  <c r="AO6" i="13"/>
  <c r="AO5" i="13"/>
  <c r="AO4" i="13"/>
  <c r="AO3" i="13"/>
  <c r="J40" i="17"/>
  <c r="AN38" i="17"/>
  <c r="AM38" i="17"/>
  <c r="AL38" i="17"/>
  <c r="AK38" i="17"/>
  <c r="AJ38" i="17"/>
  <c r="AI38" i="17"/>
  <c r="AH38" i="17"/>
  <c r="AG38" i="17"/>
  <c r="AE38" i="17"/>
  <c r="AD38" i="17"/>
  <c r="AC38" i="17"/>
  <c r="AB38" i="17"/>
  <c r="AA38" i="17"/>
  <c r="Z38" i="17"/>
  <c r="Y38" i="17"/>
  <c r="X38" i="17"/>
  <c r="W38" i="17"/>
  <c r="V38" i="17"/>
  <c r="U38" i="17"/>
  <c r="T38" i="17"/>
  <c r="S38" i="17"/>
  <c r="R38" i="17"/>
  <c r="Q38" i="17"/>
  <c r="P38" i="17"/>
  <c r="O38" i="17"/>
  <c r="N38" i="17"/>
  <c r="M38" i="17"/>
  <c r="L38" i="17"/>
  <c r="K38" i="17"/>
  <c r="J38" i="17"/>
  <c r="I38" i="17"/>
  <c r="H38" i="17"/>
  <c r="G38" i="17"/>
  <c r="F38" i="17"/>
  <c r="E38" i="17"/>
  <c r="D38" i="17"/>
  <c r="AO37" i="17"/>
  <c r="AO36" i="17"/>
  <c r="AO35" i="17"/>
  <c r="AO34" i="17"/>
  <c r="AO33" i="17"/>
  <c r="AO32" i="17"/>
  <c r="AO31" i="17"/>
  <c r="AO30" i="17"/>
  <c r="AO29" i="17"/>
  <c r="AO28" i="17"/>
  <c r="AO27" i="17"/>
  <c r="AO26" i="17"/>
  <c r="AO25" i="17"/>
  <c r="AO24" i="17"/>
  <c r="AO23" i="17"/>
  <c r="AO22" i="17"/>
  <c r="AO21" i="17"/>
  <c r="AO20" i="17"/>
  <c r="AO19" i="17"/>
  <c r="AO17" i="17"/>
  <c r="AO16" i="17"/>
  <c r="AO15" i="17"/>
  <c r="AO14" i="17"/>
  <c r="AO13" i="17"/>
  <c r="AO12" i="17"/>
  <c r="AO11" i="17"/>
  <c r="AO10" i="17"/>
  <c r="AO9" i="17"/>
  <c r="AO8" i="17"/>
  <c r="AO7" i="17"/>
  <c r="AO6" i="17"/>
  <c r="AO5" i="17"/>
  <c r="AO4" i="17"/>
  <c r="AO3" i="17"/>
  <c r="AN38" i="14"/>
  <c r="AM38" i="14"/>
  <c r="AL38" i="14"/>
  <c r="AK38" i="14"/>
  <c r="AJ38" i="14"/>
  <c r="AI38" i="14"/>
  <c r="AH38" i="14"/>
  <c r="AG38" i="14"/>
  <c r="AE38" i="14"/>
  <c r="AD38" i="14"/>
  <c r="AC38" i="14"/>
  <c r="AB38" i="14"/>
  <c r="AA38" i="14"/>
  <c r="Z38" i="14"/>
  <c r="Y38" i="14"/>
  <c r="X38" i="14"/>
  <c r="W38" i="14"/>
  <c r="V38" i="14"/>
  <c r="U38" i="14"/>
  <c r="T38" i="14"/>
  <c r="S38" i="14"/>
  <c r="R38" i="14"/>
  <c r="Q38" i="14"/>
  <c r="P38" i="14"/>
  <c r="O38" i="14"/>
  <c r="N38" i="14"/>
  <c r="M38" i="14"/>
  <c r="L38" i="14"/>
  <c r="K38" i="14"/>
  <c r="J38" i="14"/>
  <c r="H38" i="14"/>
  <c r="G38" i="14"/>
  <c r="F38" i="14"/>
  <c r="E38" i="14"/>
  <c r="D38" i="14"/>
  <c r="AO37" i="14"/>
  <c r="AO36" i="14"/>
  <c r="AO35" i="14"/>
  <c r="AO34" i="14"/>
  <c r="AO33" i="14"/>
  <c r="AO32" i="14"/>
  <c r="AO31" i="14"/>
  <c r="AO30" i="14"/>
  <c r="AO29" i="14"/>
  <c r="AO28" i="14"/>
  <c r="AO27" i="14"/>
  <c r="AO26" i="14"/>
  <c r="AO25" i="14"/>
  <c r="AO24" i="14"/>
  <c r="AO21" i="14"/>
  <c r="AO20" i="14"/>
  <c r="AO19" i="14"/>
  <c r="AO17" i="14"/>
  <c r="AO16" i="14"/>
  <c r="AO15" i="14"/>
  <c r="AO14" i="14"/>
  <c r="AO13" i="14"/>
  <c r="AO12" i="14"/>
  <c r="AO11" i="14"/>
  <c r="AO10" i="14"/>
  <c r="AO9" i="14"/>
  <c r="AO8" i="14"/>
  <c r="AO7" i="14"/>
  <c r="AO6" i="14"/>
  <c r="AO5" i="14"/>
  <c r="AO4" i="14"/>
  <c r="J40" i="12"/>
  <c r="AN38" i="12"/>
  <c r="AM38" i="12"/>
  <c r="AL38" i="12"/>
  <c r="AK38" i="12"/>
  <c r="AJ38" i="12"/>
  <c r="AI38" i="12"/>
  <c r="AH38" i="12"/>
  <c r="AE38" i="12"/>
  <c r="AD38" i="12"/>
  <c r="AC38" i="12"/>
  <c r="AB38" i="12"/>
  <c r="AA38" i="12"/>
  <c r="Z38" i="12"/>
  <c r="Y38" i="12"/>
  <c r="X38" i="12"/>
  <c r="W38" i="12"/>
  <c r="V38" i="12"/>
  <c r="U38" i="12"/>
  <c r="T38" i="12"/>
  <c r="S38" i="12"/>
  <c r="R38" i="12"/>
  <c r="Q38" i="12"/>
  <c r="P38" i="12"/>
  <c r="O38" i="12"/>
  <c r="N38" i="12"/>
  <c r="M38" i="12"/>
  <c r="L38" i="12"/>
  <c r="K38" i="12"/>
  <c r="J38" i="12"/>
  <c r="I38" i="12"/>
  <c r="H38" i="12"/>
  <c r="G38" i="12"/>
  <c r="F38" i="12"/>
  <c r="E38" i="12"/>
  <c r="D38" i="12"/>
  <c r="AO38" i="12" s="1"/>
  <c r="AO37" i="12"/>
  <c r="AO36" i="12"/>
  <c r="AO35" i="12"/>
  <c r="AO34" i="12"/>
  <c r="AO33" i="12"/>
  <c r="AO32" i="12"/>
  <c r="AO31" i="12"/>
  <c r="AO30" i="12"/>
  <c r="AO29" i="12"/>
  <c r="AO28" i="12"/>
  <c r="AO27" i="12"/>
  <c r="AO26" i="12"/>
  <c r="AO25" i="12"/>
  <c r="AO24" i="12"/>
  <c r="AO23" i="12"/>
  <c r="AO22" i="12"/>
  <c r="AO21" i="12"/>
  <c r="AO20" i="12"/>
  <c r="AO19" i="12"/>
  <c r="AO17" i="12"/>
  <c r="AO16" i="12"/>
  <c r="AO15" i="12"/>
  <c r="AO14" i="12"/>
  <c r="AO13" i="12"/>
  <c r="AO12" i="12"/>
  <c r="AO11" i="12"/>
  <c r="AO10" i="12"/>
  <c r="AO9" i="12"/>
  <c r="AO8" i="12"/>
  <c r="AO7" i="12"/>
  <c r="AO6" i="12"/>
  <c r="AO5" i="12"/>
  <c r="AO4" i="12"/>
  <c r="AO3" i="12"/>
  <c r="AN38" i="21"/>
  <c r="AM38" i="21"/>
  <c r="AL38" i="21"/>
  <c r="AK38" i="21"/>
  <c r="AJ38" i="21"/>
  <c r="AI38" i="21"/>
  <c r="AH38" i="21"/>
  <c r="AE38" i="21"/>
  <c r="AD38" i="21"/>
  <c r="AC38" i="21"/>
  <c r="AB38" i="21"/>
  <c r="AA38" i="21"/>
  <c r="Z38" i="21"/>
  <c r="Y38" i="21"/>
  <c r="X38" i="21"/>
  <c r="W38" i="21"/>
  <c r="V38" i="21"/>
  <c r="U38" i="21"/>
  <c r="T38" i="21"/>
  <c r="S38" i="21"/>
  <c r="R38" i="21"/>
  <c r="Q38" i="21"/>
  <c r="P38" i="21"/>
  <c r="O38" i="21"/>
  <c r="N38" i="21"/>
  <c r="M38" i="21"/>
  <c r="L38" i="21"/>
  <c r="K38" i="21"/>
  <c r="J38" i="21"/>
  <c r="I38" i="21"/>
  <c r="H38" i="21"/>
  <c r="G38" i="21"/>
  <c r="F38" i="21"/>
  <c r="E38" i="21"/>
  <c r="D38" i="21"/>
  <c r="AO37" i="21"/>
  <c r="AO36" i="21"/>
  <c r="AO35" i="21"/>
  <c r="AO34" i="21"/>
  <c r="AO33" i="21"/>
  <c r="AO32" i="21"/>
  <c r="AO31" i="21"/>
  <c r="AO30" i="21"/>
  <c r="AO29" i="21"/>
  <c r="AO28" i="21"/>
  <c r="AO27" i="21"/>
  <c r="AO26" i="21"/>
  <c r="AO25" i="21"/>
  <c r="AO24" i="21"/>
  <c r="AO23" i="21"/>
  <c r="AO22" i="21"/>
  <c r="AO21" i="21"/>
  <c r="AO20" i="21"/>
  <c r="AO19" i="21"/>
  <c r="AO17" i="21"/>
  <c r="AO16" i="21"/>
  <c r="AO15" i="21"/>
  <c r="AO14" i="21"/>
  <c r="AO13" i="21"/>
  <c r="AO12" i="21"/>
  <c r="AO11" i="21"/>
  <c r="AO10" i="21"/>
  <c r="AO9" i="21"/>
  <c r="AO8" i="21"/>
  <c r="AO7" i="21"/>
  <c r="AO4" i="21"/>
  <c r="J40" i="15"/>
  <c r="AN38" i="15"/>
  <c r="AM38" i="15"/>
  <c r="AK38" i="15"/>
  <c r="AJ38" i="15"/>
  <c r="AI38" i="15"/>
  <c r="AE38" i="15"/>
  <c r="AD38" i="15"/>
  <c r="AC38" i="15"/>
  <c r="AB38" i="15"/>
  <c r="AA38" i="15"/>
  <c r="Z38" i="15"/>
  <c r="Y38" i="15"/>
  <c r="X38" i="15"/>
  <c r="W38" i="15"/>
  <c r="U38" i="15"/>
  <c r="S38" i="15"/>
  <c r="R38" i="15"/>
  <c r="P38" i="15"/>
  <c r="O38" i="15"/>
  <c r="N38" i="15"/>
  <c r="M38" i="15"/>
  <c r="L38" i="15"/>
  <c r="K38" i="15"/>
  <c r="J38" i="15"/>
  <c r="H38" i="15"/>
  <c r="G38" i="15"/>
  <c r="F38" i="15"/>
  <c r="E38" i="15"/>
  <c r="D38" i="15"/>
  <c r="AO36" i="15"/>
  <c r="AO35" i="15"/>
  <c r="AO34" i="15"/>
  <c r="AO32" i="15"/>
  <c r="AO31" i="15"/>
  <c r="AO30" i="15"/>
  <c r="AO29" i="15"/>
  <c r="AO28" i="15"/>
  <c r="AO27" i="15"/>
  <c r="AO26" i="15"/>
  <c r="AO25" i="15"/>
  <c r="AO24" i="15"/>
  <c r="AO23" i="15"/>
  <c r="AO21" i="15"/>
  <c r="AO20" i="15"/>
  <c r="AO19" i="15"/>
  <c r="AO17" i="15"/>
  <c r="AO16" i="15"/>
  <c r="AO15" i="15"/>
  <c r="AO14" i="15"/>
  <c r="AO13" i="15"/>
  <c r="AO12" i="15"/>
  <c r="AO11" i="15"/>
  <c r="AO10" i="15"/>
  <c r="AO9" i="15"/>
  <c r="AO8" i="15"/>
  <c r="AO7" i="15"/>
  <c r="AO6" i="15"/>
  <c r="AO5" i="15"/>
  <c r="AO4" i="15"/>
  <c r="J40" i="19"/>
  <c r="AN38" i="19"/>
  <c r="AM38" i="19"/>
  <c r="AL38" i="19"/>
  <c r="AK38" i="19"/>
  <c r="AJ38" i="19"/>
  <c r="AI38" i="19"/>
  <c r="AH38" i="19"/>
  <c r="AG38" i="19"/>
  <c r="AC38" i="19"/>
  <c r="AB38" i="19"/>
  <c r="AA38" i="19"/>
  <c r="Z38" i="19"/>
  <c r="Y38" i="19"/>
  <c r="X38" i="19"/>
  <c r="W38" i="19"/>
  <c r="U38" i="19"/>
  <c r="T38" i="19"/>
  <c r="S38" i="19"/>
  <c r="R38" i="19"/>
  <c r="Q38" i="19"/>
  <c r="P38" i="19"/>
  <c r="O38" i="19"/>
  <c r="N38" i="19"/>
  <c r="M38" i="19"/>
  <c r="L38" i="19"/>
  <c r="K38" i="19"/>
  <c r="J38" i="19"/>
  <c r="I38" i="19"/>
  <c r="H38" i="19"/>
  <c r="G38" i="19"/>
  <c r="F38" i="19"/>
  <c r="E38" i="19"/>
  <c r="D38" i="19"/>
  <c r="AO37" i="19"/>
  <c r="AO36" i="19"/>
  <c r="AO35" i="19"/>
  <c r="AO34" i="19"/>
  <c r="AO33" i="19"/>
  <c r="AO32" i="19"/>
  <c r="AO31" i="19"/>
  <c r="AO30" i="19"/>
  <c r="AO29" i="19"/>
  <c r="AO28" i="19"/>
  <c r="AO27" i="19"/>
  <c r="AO26" i="19"/>
  <c r="AO25" i="19"/>
  <c r="AO24" i="19"/>
  <c r="AO23" i="19"/>
  <c r="AO22" i="19"/>
  <c r="AO21" i="19"/>
  <c r="AO20" i="19"/>
  <c r="AO17" i="19"/>
  <c r="AO16" i="19"/>
  <c r="AO15" i="19"/>
  <c r="AO14" i="19"/>
  <c r="AO10" i="19"/>
  <c r="AO9" i="19"/>
  <c r="AO8" i="19"/>
  <c r="AO7" i="19"/>
  <c r="AO6" i="19"/>
  <c r="AO5" i="19"/>
  <c r="AO4" i="19"/>
  <c r="AO3" i="19"/>
  <c r="J40" i="18"/>
  <c r="AN38" i="18"/>
  <c r="AM38" i="18"/>
  <c r="AL38" i="18"/>
  <c r="AK38" i="18"/>
  <c r="AJ38" i="18"/>
  <c r="AI38" i="18"/>
  <c r="AH38" i="18"/>
  <c r="AE38" i="18"/>
  <c r="AD38" i="18"/>
  <c r="AC38" i="18"/>
  <c r="AB38" i="18"/>
  <c r="AA38" i="18"/>
  <c r="Z38" i="18"/>
  <c r="Y38" i="18"/>
  <c r="X38" i="18"/>
  <c r="V38" i="18"/>
  <c r="U38" i="18"/>
  <c r="T38" i="18"/>
  <c r="S38" i="18"/>
  <c r="R38" i="18"/>
  <c r="Q38" i="18"/>
  <c r="P38" i="18"/>
  <c r="O38" i="18"/>
  <c r="N38" i="18"/>
  <c r="M38" i="18"/>
  <c r="L38" i="18"/>
  <c r="K38" i="18"/>
  <c r="J38" i="18"/>
  <c r="I38" i="18"/>
  <c r="H38" i="18"/>
  <c r="G38" i="18"/>
  <c r="F38" i="18"/>
  <c r="E38" i="18"/>
  <c r="AO38" i="18" s="1"/>
  <c r="D38" i="18"/>
  <c r="AO37" i="18"/>
  <c r="AO36" i="18"/>
  <c r="AO35" i="18"/>
  <c r="AO34" i="18"/>
  <c r="AO33" i="18"/>
  <c r="AO32" i="18"/>
  <c r="AO31" i="18"/>
  <c r="AO30" i="18"/>
  <c r="AO29" i="18"/>
  <c r="AO28" i="18"/>
  <c r="AO27" i="18"/>
  <c r="AO26" i="18"/>
  <c r="AO25" i="18"/>
  <c r="AO24" i="18"/>
  <c r="AO23" i="18"/>
  <c r="AO22" i="18"/>
  <c r="AO21" i="18"/>
  <c r="AO20" i="18"/>
  <c r="AO19" i="18"/>
  <c r="AO17" i="18"/>
  <c r="AO16" i="18"/>
  <c r="AO15" i="18"/>
  <c r="AO14" i="18"/>
  <c r="AO13" i="18"/>
  <c r="AO12" i="18"/>
  <c r="AO10" i="18"/>
  <c r="AO9" i="18"/>
  <c r="AO8" i="18"/>
  <c r="AO7" i="18"/>
  <c r="AO6" i="18"/>
  <c r="AO5" i="18"/>
  <c r="AO4" i="18"/>
  <c r="AO3" i="18"/>
  <c r="J40" i="20"/>
  <c r="AN38" i="20"/>
  <c r="AM38" i="20"/>
  <c r="AL38" i="20"/>
  <c r="AK38" i="20"/>
  <c r="AJ38" i="20"/>
  <c r="AI38" i="20"/>
  <c r="AH38" i="20"/>
  <c r="AG38" i="20"/>
  <c r="AE38" i="20"/>
  <c r="AD38" i="20"/>
  <c r="AC38" i="20"/>
  <c r="AB38" i="20"/>
  <c r="AA38" i="20"/>
  <c r="Z38" i="20"/>
  <c r="Y38" i="20"/>
  <c r="X38" i="20"/>
  <c r="W38" i="20"/>
  <c r="V38" i="20"/>
  <c r="U38" i="20"/>
  <c r="T38" i="20"/>
  <c r="S38" i="20"/>
  <c r="R38" i="20"/>
  <c r="Q38" i="20"/>
  <c r="P38" i="20"/>
  <c r="O38" i="20"/>
  <c r="N38" i="20"/>
  <c r="M38" i="20"/>
  <c r="L38" i="20"/>
  <c r="K38" i="20"/>
  <c r="J38" i="20"/>
  <c r="I38" i="20"/>
  <c r="H38" i="20"/>
  <c r="G38" i="20"/>
  <c r="F38" i="20"/>
  <c r="E38" i="20"/>
  <c r="D38" i="20"/>
  <c r="AO37" i="20"/>
  <c r="AO36" i="20"/>
  <c r="AO35" i="20"/>
  <c r="AO34" i="20"/>
  <c r="AO33" i="20"/>
  <c r="AO32" i="20"/>
  <c r="AO31" i="20"/>
  <c r="AO30" i="20"/>
  <c r="AO29" i="20"/>
  <c r="AO28" i="20"/>
  <c r="AO27" i="20"/>
  <c r="AO26" i="20"/>
  <c r="AO25" i="20"/>
  <c r="AO24" i="20"/>
  <c r="AO23" i="20"/>
  <c r="AO22" i="20"/>
  <c r="AO21" i="20"/>
  <c r="AO20" i="20"/>
  <c r="AO19" i="20"/>
  <c r="AO17" i="20"/>
  <c r="AO16" i="20"/>
  <c r="AO15" i="20"/>
  <c r="AO14" i="20"/>
  <c r="AO13" i="20"/>
  <c r="AO12" i="20"/>
  <c r="AO11" i="20"/>
  <c r="AO10" i="20"/>
  <c r="AO9" i="20"/>
  <c r="AO8" i="20"/>
  <c r="AO7" i="20"/>
  <c r="AO6" i="20"/>
  <c r="AO5" i="20"/>
  <c r="AO4" i="20"/>
  <c r="AO3" i="20"/>
  <c r="AO37" i="16"/>
  <c r="AO4" i="16"/>
  <c r="AO5" i="16"/>
  <c r="AO6" i="16"/>
  <c r="AO7" i="16"/>
  <c r="AO8" i="16"/>
  <c r="AO9" i="16"/>
  <c r="AO10" i="16"/>
  <c r="AO11" i="16"/>
  <c r="AO12" i="16"/>
  <c r="AO13" i="16"/>
  <c r="AO14" i="16"/>
  <c r="AO15" i="16"/>
  <c r="AO16" i="16"/>
  <c r="AO17" i="16"/>
  <c r="AO19" i="16"/>
  <c r="AO20" i="16"/>
  <c r="AO21" i="16"/>
  <c r="AO22" i="16"/>
  <c r="AO24" i="16"/>
  <c r="AO25" i="16"/>
  <c r="AO26" i="16"/>
  <c r="AO27" i="16"/>
  <c r="AO28" i="16"/>
  <c r="AO29" i="16"/>
  <c r="AO30" i="16"/>
  <c r="AO31" i="16"/>
  <c r="AO32" i="16"/>
  <c r="AO33" i="16"/>
  <c r="AO34" i="16"/>
  <c r="AO35" i="16"/>
  <c r="AO36" i="16"/>
  <c r="AO3" i="16"/>
  <c r="AP21" i="15"/>
  <c r="AK39" i="19"/>
  <c r="AP21" i="21"/>
  <c r="AO31" i="1"/>
  <c r="AO36" i="1"/>
  <c r="B48" i="30"/>
  <c r="D48" i="30" s="1"/>
  <c r="C43" i="26"/>
  <c r="E43" i="26" s="1"/>
  <c r="C41" i="30"/>
  <c r="E41" i="30" s="1"/>
  <c r="AD38" i="1"/>
  <c r="J38" i="1"/>
  <c r="G10" i="35" s="1"/>
  <c r="I10" i="35" s="1"/>
  <c r="J10" i="35" s="1"/>
  <c r="AO21" i="1"/>
  <c r="AO16" i="1"/>
  <c r="X38" i="1"/>
  <c r="AO33" i="1"/>
  <c r="Z38" i="1"/>
  <c r="H38" i="1"/>
  <c r="AO5" i="1"/>
  <c r="AJ38" i="1"/>
  <c r="AO38" i="19"/>
  <c r="G4" i="23"/>
  <c r="O8" i="23"/>
  <c r="O4" i="23" s="1"/>
  <c r="F8" i="23"/>
  <c r="U38" i="16"/>
  <c r="D38" i="16"/>
  <c r="E38" i="16"/>
  <c r="F38" i="16"/>
  <c r="G38" i="16"/>
  <c r="H38" i="16"/>
  <c r="I38" i="16"/>
  <c r="J38" i="16"/>
  <c r="K38" i="16"/>
  <c r="L38" i="16"/>
  <c r="M38" i="16"/>
  <c r="N38" i="16"/>
  <c r="O38" i="16"/>
  <c r="P38" i="16"/>
  <c r="Q38" i="16"/>
  <c r="R38" i="16"/>
  <c r="S38" i="16"/>
  <c r="T38" i="16"/>
  <c r="V38" i="16"/>
  <c r="W38" i="16"/>
  <c r="X38" i="16"/>
  <c r="Y38" i="16"/>
  <c r="Z38" i="16"/>
  <c r="AA38" i="16"/>
  <c r="AB38" i="16"/>
  <c r="AC38" i="16"/>
  <c r="AD38" i="16"/>
  <c r="AE38" i="16"/>
  <c r="AG38" i="16"/>
  <c r="AH38" i="16"/>
  <c r="AI38" i="16"/>
  <c r="AJ38" i="16"/>
  <c r="AK38" i="16"/>
  <c r="AL38" i="16"/>
  <c r="AM38" i="16"/>
  <c r="AN38" i="16"/>
  <c r="G29" i="35"/>
  <c r="I29" i="35" s="1"/>
  <c r="AQ19" i="1"/>
  <c r="G26" i="35"/>
  <c r="I26" i="35"/>
  <c r="G28" i="35"/>
  <c r="I28" i="35" s="1"/>
  <c r="B56" i="26"/>
  <c r="D56" i="26"/>
  <c r="F4" i="23"/>
  <c r="O57" i="23"/>
  <c r="B54" i="26"/>
  <c r="D54" i="26"/>
  <c r="B55" i="26"/>
  <c r="D55" i="26" s="1"/>
  <c r="B49" i="30"/>
  <c r="D49" i="30"/>
  <c r="B50" i="26"/>
  <c r="D50" i="26" s="1"/>
  <c r="B45" i="30"/>
  <c r="B50" i="30"/>
  <c r="D50" i="30"/>
  <c r="G27" i="35"/>
  <c r="I27" i="35" s="1"/>
  <c r="B52" i="26"/>
  <c r="D52" i="26" s="1"/>
  <c r="B46" i="30"/>
  <c r="D46" i="30"/>
  <c r="B47" i="30"/>
  <c r="D47" i="30"/>
  <c r="G25" i="35"/>
  <c r="I25" i="35" s="1"/>
  <c r="B53" i="26"/>
  <c r="D53" i="26" s="1"/>
  <c r="I112" i="54"/>
  <c r="E119" i="54"/>
  <c r="C119" i="54" s="1"/>
  <c r="L8" i="23" l="1"/>
  <c r="L4" i="23" s="1"/>
  <c r="E9" i="27"/>
  <c r="E53" i="27"/>
  <c r="Y25" i="33"/>
  <c r="AO22" i="15"/>
  <c r="K7" i="42"/>
  <c r="G39" i="42"/>
  <c r="Q39" i="42" s="1"/>
  <c r="H7" i="41"/>
  <c r="L32" i="42"/>
  <c r="AO38" i="16"/>
  <c r="K8" i="23"/>
  <c r="K4" i="23" s="1"/>
  <c r="AK38" i="1"/>
  <c r="D66" i="26"/>
  <c r="E4" i="27"/>
  <c r="I27" i="27"/>
  <c r="G27" i="27"/>
  <c r="E14" i="29"/>
  <c r="W38" i="18"/>
  <c r="V3" i="15"/>
  <c r="V38" i="15" s="1"/>
  <c r="G74" i="25"/>
  <c r="G69" i="25" s="1"/>
  <c r="G117" i="25"/>
  <c r="Q16" i="42"/>
  <c r="I7" i="41"/>
  <c r="F23" i="41"/>
  <c r="G30" i="41"/>
  <c r="F12" i="42"/>
  <c r="G22" i="42"/>
  <c r="Q22" i="42" s="1"/>
  <c r="D130" i="44"/>
  <c r="E108" i="54"/>
  <c r="C108" i="54" s="1"/>
  <c r="AO37" i="1"/>
  <c r="AO29" i="1"/>
  <c r="AO27" i="1"/>
  <c r="J8" i="23"/>
  <c r="J4" i="23" s="1"/>
  <c r="E66" i="27"/>
  <c r="J27" i="27"/>
  <c r="AI1" i="1"/>
  <c r="D45" i="30"/>
  <c r="V5" i="1"/>
  <c r="E6" i="54"/>
  <c r="C6" i="54" s="1"/>
  <c r="E72" i="54"/>
  <c r="C72" i="54" s="1"/>
  <c r="E6" i="63"/>
  <c r="C6" i="63" s="1"/>
  <c r="E56" i="54"/>
  <c r="E112" i="54"/>
  <c r="C112" i="54" s="1"/>
  <c r="AP21" i="16"/>
  <c r="AP18" i="19"/>
  <c r="AO38" i="21"/>
  <c r="AP16" i="12"/>
  <c r="AP15" i="17"/>
  <c r="AO38" i="17"/>
  <c r="AP16" i="13"/>
  <c r="AO38" i="13"/>
  <c r="AO35" i="1"/>
  <c r="AO34" i="1"/>
  <c r="AO32" i="1"/>
  <c r="AI38" i="1"/>
  <c r="AO30" i="1"/>
  <c r="AO28" i="1"/>
  <c r="AO24" i="1"/>
  <c r="D57" i="26"/>
  <c r="V27" i="27"/>
  <c r="G38" i="1"/>
  <c r="AO20" i="1"/>
  <c r="AC38" i="1"/>
  <c r="M38" i="1"/>
  <c r="AO19" i="1"/>
  <c r="R38" i="1"/>
  <c r="AO17" i="1"/>
  <c r="AM38" i="1"/>
  <c r="AE38" i="1"/>
  <c r="L38" i="1"/>
  <c r="AO15" i="1"/>
  <c r="AO13" i="1"/>
  <c r="G30" i="35" s="1"/>
  <c r="I30" i="35" s="1"/>
  <c r="AO12" i="1"/>
  <c r="O38" i="1"/>
  <c r="D38" i="1"/>
  <c r="AO10" i="1"/>
  <c r="N38" i="1"/>
  <c r="AO9" i="1"/>
  <c r="S38" i="1"/>
  <c r="AB38" i="1"/>
  <c r="E38" i="1"/>
  <c r="AH38" i="1"/>
  <c r="Y38" i="1"/>
  <c r="P38" i="1"/>
  <c r="F38" i="1"/>
  <c r="E3" i="30"/>
  <c r="I6" i="1"/>
  <c r="AO6" i="1" s="1"/>
  <c r="I11" i="1"/>
  <c r="AO11" i="1" s="1"/>
  <c r="I23" i="1"/>
  <c r="AO23" i="1" s="1"/>
  <c r="AL3" i="1"/>
  <c r="V22" i="1"/>
  <c r="F23" i="42"/>
  <c r="G32" i="42"/>
  <c r="F35" i="42"/>
  <c r="E70" i="54"/>
  <c r="C70" i="54" s="1"/>
  <c r="C56" i="54"/>
  <c r="E20" i="54"/>
  <c r="C20" i="54" s="1"/>
  <c r="D60" i="30"/>
  <c r="D61" i="30" s="1"/>
  <c r="Q3" i="1"/>
  <c r="Q38" i="1" s="1"/>
  <c r="Q38" i="15"/>
  <c r="F17" i="42"/>
  <c r="Q17" i="42"/>
  <c r="I3" i="1"/>
  <c r="I38" i="1" s="1"/>
  <c r="G11" i="35" s="1"/>
  <c r="I11" i="35" s="1"/>
  <c r="AO3" i="15"/>
  <c r="I38" i="15"/>
  <c r="AO38" i="15" s="1"/>
  <c r="F48" i="42"/>
  <c r="T3" i="1"/>
  <c r="T38" i="1" s="1"/>
  <c r="T38" i="15"/>
  <c r="G7" i="41"/>
  <c r="E68" i="27"/>
  <c r="AQ16" i="1"/>
  <c r="AQ17" i="1" s="1"/>
  <c r="AQ20" i="1" s="1"/>
  <c r="AQ25" i="1"/>
  <c r="AO38" i="1"/>
  <c r="G12" i="35"/>
  <c r="I12" i="35" s="1"/>
  <c r="J12" i="35" s="1"/>
  <c r="J13" i="35"/>
  <c r="D74" i="44"/>
  <c r="E27" i="27"/>
  <c r="F26" i="42"/>
  <c r="Q26" i="42"/>
  <c r="AP21" i="18"/>
  <c r="E8" i="23"/>
  <c r="E4" i="23" s="1"/>
  <c r="D18" i="23"/>
  <c r="F39" i="42"/>
  <c r="AP23" i="20"/>
  <c r="AO38" i="20"/>
  <c r="X33" i="33"/>
  <c r="Y31" i="33" s="1"/>
  <c r="W35" i="33"/>
  <c r="F7" i="41"/>
  <c r="AO4" i="1"/>
  <c r="AF38" i="1"/>
  <c r="AO11" i="19"/>
  <c r="AP6" i="19" s="1"/>
  <c r="AA38" i="1"/>
  <c r="J41" i="1"/>
  <c r="V37" i="15"/>
  <c r="F15" i="34"/>
  <c r="E17" i="34" s="1"/>
  <c r="Q27" i="42"/>
  <c r="Q18" i="42"/>
  <c r="E72" i="63"/>
  <c r="C72" i="63" s="1"/>
  <c r="C64" i="63" s="1"/>
  <c r="V38" i="19"/>
  <c r="AO5" i="21"/>
  <c r="I38" i="14"/>
  <c r="AO38" i="14" s="1"/>
  <c r="AO14" i="1"/>
  <c r="D25" i="23"/>
  <c r="AH1" i="1"/>
  <c r="G35" i="33"/>
  <c r="F24" i="42"/>
  <c r="F22" i="42" s="1"/>
  <c r="G21" i="42"/>
  <c r="F33" i="42"/>
  <c r="F32" i="42" s="1"/>
  <c r="E42" i="54"/>
  <c r="C42" i="54" s="1"/>
  <c r="T137" i="63"/>
  <c r="D9" i="23"/>
  <c r="D8" i="23" s="1"/>
  <c r="AN38" i="1"/>
  <c r="AO3" i="1"/>
  <c r="AO11" i="18"/>
  <c r="AO6" i="21"/>
  <c r="W3" i="1"/>
  <c r="AK40" i="1"/>
  <c r="L8" i="42"/>
  <c r="L7" i="42" s="1"/>
  <c r="Q11" i="42"/>
  <c r="Q24" i="42"/>
  <c r="C15" i="54"/>
  <c r="C13" i="54" s="1"/>
  <c r="C60" i="54"/>
  <c r="C110" i="54"/>
  <c r="AL38" i="15"/>
  <c r="J4" i="27"/>
  <c r="F68" i="27"/>
  <c r="F27" i="27" s="1"/>
  <c r="V18" i="1"/>
  <c r="AO18" i="1" s="1"/>
  <c r="Q13" i="42"/>
  <c r="U27" i="27"/>
  <c r="G48" i="42"/>
  <c r="Q10" i="42"/>
  <c r="E128" i="54"/>
  <c r="C128" i="54" s="1"/>
  <c r="I22" i="14"/>
  <c r="Q9" i="42"/>
  <c r="AO23" i="16"/>
  <c r="H22" i="42"/>
  <c r="H7" i="42" s="1"/>
  <c r="C64" i="54"/>
  <c r="E64" i="54"/>
  <c r="AL1" i="1" l="1"/>
  <c r="AL38" i="1"/>
  <c r="V3" i="1"/>
  <c r="D67" i="26"/>
  <c r="AO37" i="15"/>
  <c r="V37" i="1"/>
  <c r="I14" i="35"/>
  <c r="AO22" i="14"/>
  <c r="AP20" i="14" s="1"/>
  <c r="I22" i="1"/>
  <c r="J40" i="14"/>
  <c r="Q21" i="42"/>
  <c r="F21" i="42"/>
  <c r="F8" i="42" s="1"/>
  <c r="F7" i="42" s="1"/>
  <c r="G8" i="42"/>
  <c r="AQ3" i="1"/>
  <c r="AP7" i="1"/>
  <c r="AP8" i="1" s="1"/>
  <c r="AP3" i="1"/>
  <c r="E124" i="54"/>
  <c r="C124" i="54" s="1"/>
  <c r="C42" i="26"/>
  <c r="E42" i="26" s="1"/>
  <c r="E44" i="26" s="1"/>
  <c r="C40" i="30"/>
  <c r="E40" i="30" s="1"/>
  <c r="E42" i="30" s="1"/>
  <c r="G41" i="30" s="1"/>
  <c r="W1" i="1"/>
  <c r="W38" i="1"/>
  <c r="W39" i="1" s="1"/>
  <c r="W40" i="1" s="1"/>
  <c r="M14" i="35"/>
  <c r="I32" i="35"/>
  <c r="I33" i="35" s="1"/>
  <c r="J11" i="35"/>
  <c r="J14" i="35" s="1"/>
  <c r="J20" i="35" s="1"/>
  <c r="V38" i="1" l="1"/>
  <c r="V41" i="1"/>
  <c r="V1" i="1"/>
  <c r="I41" i="1"/>
  <c r="L41" i="1" s="1"/>
  <c r="AO22" i="1"/>
  <c r="AP22" i="1" s="1"/>
  <c r="Q8" i="42"/>
  <c r="G7" i="42"/>
  <c r="Q7" i="42" s="1"/>
  <c r="I16" i="35"/>
  <c r="I34" i="35"/>
  <c r="E46" i="26"/>
  <c r="E68" i="26"/>
  <c r="V39" i="1" l="1"/>
  <c r="AA39" i="1"/>
  <c r="U44" i="1"/>
</calcChain>
</file>

<file path=xl/sharedStrings.xml><?xml version="1.0" encoding="utf-8"?>
<sst xmlns="http://schemas.openxmlformats.org/spreadsheetml/2006/main" count="7254" uniqueCount="1418">
  <si>
    <t>KDT</t>
  </si>
  <si>
    <t>Đất đô thị</t>
  </si>
  <si>
    <t>KKT</t>
  </si>
  <si>
    <t>Đất khu kinh tế*</t>
  </si>
  <si>
    <t>KCN</t>
  </si>
  <si>
    <t>Đất khu công nghệ cao*</t>
  </si>
  <si>
    <t>CSD</t>
  </si>
  <si>
    <t>Đất chưa sử dụng</t>
  </si>
  <si>
    <t>PNK</t>
  </si>
  <si>
    <t>Đất phi nông nghiệp khác</t>
  </si>
  <si>
    <t>2.22</t>
  </si>
  <si>
    <t>MNC</t>
  </si>
  <si>
    <t>Đất có mặt nước chuyên dụng</t>
  </si>
  <si>
    <t>2.21</t>
  </si>
  <si>
    <t>SON</t>
  </si>
  <si>
    <t xml:space="preserve">Đất sông, ngòi, kênh, rạch, suối </t>
  </si>
  <si>
    <t>2.20</t>
  </si>
  <si>
    <t>TIN</t>
  </si>
  <si>
    <t>Đất cơ sở tín ngưỡng</t>
  </si>
  <si>
    <t>2.19</t>
  </si>
  <si>
    <t>DKV</t>
  </si>
  <si>
    <t>Đất khu vui chơi, giải trí công cộng</t>
  </si>
  <si>
    <t>2.18</t>
  </si>
  <si>
    <t>DSH</t>
  </si>
  <si>
    <t>Đất sinh hoạt cộng đồng</t>
  </si>
  <si>
    <t>2.17</t>
  </si>
  <si>
    <t>SKX</t>
  </si>
  <si>
    <t>Đất sản xuất vật liệu xây dựng, làm đồ gốm</t>
  </si>
  <si>
    <t>2.16</t>
  </si>
  <si>
    <t>NTD</t>
  </si>
  <si>
    <t>Đất làm nghĩa trang, nghĩa địa</t>
  </si>
  <si>
    <t>2.15</t>
  </si>
  <si>
    <t>TON</t>
  </si>
  <si>
    <t>Đất cơ sở tôn giáo</t>
  </si>
  <si>
    <t>2.14</t>
  </si>
  <si>
    <t>DNG</t>
  </si>
  <si>
    <t>Đất xây dựng cơ sở ngoại giao</t>
  </si>
  <si>
    <t>DTS</t>
  </si>
  <si>
    <t>Đất xây dựng trụ sở của tổ chức sự nghiệp</t>
  </si>
  <si>
    <t>TSC</t>
  </si>
  <si>
    <t>Đất xây dựng trụ sở cơ quan</t>
  </si>
  <si>
    <t>2.13</t>
  </si>
  <si>
    <t>ODT</t>
  </si>
  <si>
    <t>Đất ở tại đô thị</t>
  </si>
  <si>
    <t>2.12</t>
  </si>
  <si>
    <t>ONT</t>
  </si>
  <si>
    <t>Đất ở tại nông thôn</t>
  </si>
  <si>
    <t>2.11</t>
  </si>
  <si>
    <t>DRA</t>
  </si>
  <si>
    <t>Đất bãi thải, xử lý chất thải</t>
  </si>
  <si>
    <t>2.10</t>
  </si>
  <si>
    <t>DDL</t>
  </si>
  <si>
    <t>Đất danh lam thắng cảnh</t>
  </si>
  <si>
    <t>2.9</t>
  </si>
  <si>
    <t>DDT</t>
  </si>
  <si>
    <t>Đất có di tích lịch sử - văn hóa</t>
  </si>
  <si>
    <t>2.8</t>
  </si>
  <si>
    <t>DCH</t>
  </si>
  <si>
    <t xml:space="preserve">    Đất chợ</t>
  </si>
  <si>
    <t>DXH</t>
  </si>
  <si>
    <t xml:space="preserve">    Đất cơ sở dịch vụ về xã hội</t>
  </si>
  <si>
    <t>DKH</t>
  </si>
  <si>
    <t xml:space="preserve">    Đất cơ sở nghiên cứu khoa học</t>
  </si>
  <si>
    <t>DTT</t>
  </si>
  <si>
    <t xml:space="preserve">    Đất cơ sở thể dục - thể thao</t>
  </si>
  <si>
    <t>DGD</t>
  </si>
  <si>
    <t xml:space="preserve">    Đất cơ sở giáo dục - đào tạo</t>
  </si>
  <si>
    <t>DYT</t>
  </si>
  <si>
    <t xml:space="preserve">    Đất cơ sở y tế</t>
  </si>
  <si>
    <t>DVH</t>
  </si>
  <si>
    <t xml:space="preserve">    Đất cơ sở văn hoá</t>
  </si>
  <si>
    <t>DBV</t>
  </si>
  <si>
    <t xml:space="preserve">    Đất công trình bưu chính viễn thông </t>
  </si>
  <si>
    <t xml:space="preserve"> </t>
  </si>
  <si>
    <t>DNL</t>
  </si>
  <si>
    <t xml:space="preserve">    Đất công trình năng lượng </t>
  </si>
  <si>
    <t>DTL</t>
  </si>
  <si>
    <t xml:space="preserve">    Đất thuỷ lợi</t>
  </si>
  <si>
    <t>DGT</t>
  </si>
  <si>
    <t xml:space="preserve">    Đất giao thông</t>
  </si>
  <si>
    <t>DHT</t>
  </si>
  <si>
    <t xml:space="preserve">Đất phát triển hạ tầng </t>
  </si>
  <si>
    <t>2.7</t>
  </si>
  <si>
    <t>SKS</t>
  </si>
  <si>
    <t>Đất sử dụng cho hoạt động khoáng sản</t>
  </si>
  <si>
    <t>2.6</t>
  </si>
  <si>
    <t>SKC</t>
  </si>
  <si>
    <t>Đất cơ sở sản xuất phi nông nghiệp</t>
  </si>
  <si>
    <t>2.5</t>
  </si>
  <si>
    <t>TMD</t>
  </si>
  <si>
    <t>Đất thương mại dịch vụ</t>
  </si>
  <si>
    <t>2.4</t>
  </si>
  <si>
    <t>SKN</t>
  </si>
  <si>
    <t>Đất cụm công nghiệp</t>
  </si>
  <si>
    <t>2.3</t>
  </si>
  <si>
    <t>SKK</t>
  </si>
  <si>
    <t>CAN</t>
  </si>
  <si>
    <t>Đất an ninh</t>
  </si>
  <si>
    <t>2.2</t>
  </si>
  <si>
    <t>CQP</t>
  </si>
  <si>
    <t>Đất quốc phòng</t>
  </si>
  <si>
    <t>2.1</t>
  </si>
  <si>
    <t>PNN</t>
  </si>
  <si>
    <t>Đất phi nông nghiệp</t>
  </si>
  <si>
    <t>NKH</t>
  </si>
  <si>
    <t>Đất nông nghiệp khác</t>
  </si>
  <si>
    <t>1.7</t>
  </si>
  <si>
    <t>NTS</t>
  </si>
  <si>
    <t>Đất nuôi trồng thủy sản</t>
  </si>
  <si>
    <t>1.6</t>
  </si>
  <si>
    <t>RDD</t>
  </si>
  <si>
    <t>Đất rừng đặc dụng</t>
  </si>
  <si>
    <t>1.5</t>
  </si>
  <si>
    <t>RPH</t>
  </si>
  <si>
    <t>Đất rừng phòng hộ</t>
  </si>
  <si>
    <t>1.4</t>
  </si>
  <si>
    <t>CLN</t>
  </si>
  <si>
    <t>Đất trồng cây lâu năm</t>
  </si>
  <si>
    <t>1.3</t>
  </si>
  <si>
    <t>HNK</t>
  </si>
  <si>
    <t>Đất trồng cây hàng năm khác</t>
  </si>
  <si>
    <t>1.2</t>
  </si>
  <si>
    <t>LUC</t>
  </si>
  <si>
    <t>Trong đó: Đất chuyên trồng lúa nước</t>
  </si>
  <si>
    <t>LUA</t>
  </si>
  <si>
    <t>Đất trồng lúa</t>
  </si>
  <si>
    <t>1.1</t>
  </si>
  <si>
    <t>NNP</t>
  </si>
  <si>
    <t>Đất nông nghiệp</t>
  </si>
  <si>
    <t>Tổng diện tích tự nhiên</t>
  </si>
  <si>
    <t>TT Thiên Tôn</t>
  </si>
  <si>
    <t>Ninh Hòa</t>
  </si>
  <si>
    <t>Ninh Xuân</t>
  </si>
  <si>
    <t>Ninh Mỹ</t>
  </si>
  <si>
    <t>Ninh Giang</t>
  </si>
  <si>
    <t>Ninh Vân</t>
  </si>
  <si>
    <t>Ninh Khang</t>
  </si>
  <si>
    <t>Ninh Hải</t>
  </si>
  <si>
    <t>Ninh An</t>
  </si>
  <si>
    <t>Ninh Thắng</t>
  </si>
  <si>
    <t>Trường Yên</t>
  </si>
  <si>
    <t>Phân theo đơn vị hành chính</t>
  </si>
  <si>
    <t>Tổng diện tích</t>
  </si>
  <si>
    <t>Mã</t>
  </si>
  <si>
    <t>Chỉ tiêu sử dụng đất</t>
  </si>
  <si>
    <t>STT</t>
  </si>
  <si>
    <t>Đơn vị: ha</t>
  </si>
  <si>
    <t>Đất nghĩa trang, nghĩa địa</t>
  </si>
  <si>
    <t>BCS</t>
  </si>
  <si>
    <t>Đất bằng chưa sử dụng</t>
  </si>
  <si>
    <t>3.2</t>
  </si>
  <si>
    <t>Đất sông suối</t>
  </si>
  <si>
    <t>2.5.2</t>
  </si>
  <si>
    <t>Đất có mặt nước chuyên dùng</t>
  </si>
  <si>
    <t>2.5.1</t>
  </si>
  <si>
    <t xml:space="preserve">  Đất tín ngưỡng</t>
  </si>
  <si>
    <t>2.3.2</t>
  </si>
  <si>
    <t xml:space="preserve">  Đất tôn giáo</t>
  </si>
  <si>
    <t>2.3.1</t>
  </si>
  <si>
    <t>dsh</t>
  </si>
  <si>
    <t>2.2.5.13</t>
  </si>
  <si>
    <t xml:space="preserve">    Đất có di tích, danh thắng </t>
  </si>
  <si>
    <t>2.2.5.12</t>
  </si>
  <si>
    <t>2.2.5.11</t>
  </si>
  <si>
    <t>2.2.5.8</t>
  </si>
  <si>
    <t>2.2.5.7</t>
  </si>
  <si>
    <t>2.2.5.6</t>
  </si>
  <si>
    <t>2.2.5.5</t>
  </si>
  <si>
    <t>2.2.5.2</t>
  </si>
  <si>
    <t>2.2.5.1</t>
  </si>
  <si>
    <t xml:space="preserve">    Đất sản xuất vật liệu xây dựng, gốm sứ</t>
  </si>
  <si>
    <t>2.2.4.4</t>
  </si>
  <si>
    <t xml:space="preserve">    Đất cho hoạt động khoáng sản</t>
  </si>
  <si>
    <t>2.2.4.3</t>
  </si>
  <si>
    <t xml:space="preserve">    Đất cơ sở sản xuất, kinh doanh </t>
  </si>
  <si>
    <t>2.2.4.2</t>
  </si>
  <si>
    <t xml:space="preserve">    Đất khu công nghiệp</t>
  </si>
  <si>
    <t>2.2.4.1</t>
  </si>
  <si>
    <t xml:space="preserve">    Đất an ninh</t>
  </si>
  <si>
    <t>2.2.3</t>
  </si>
  <si>
    <t xml:space="preserve">    Đất quốc phòng</t>
  </si>
  <si>
    <t>2.2.2</t>
  </si>
  <si>
    <t>CTS</t>
  </si>
  <si>
    <t xml:space="preserve">  Đất trụ sở cơ quan, công trình sự nghiệp</t>
  </si>
  <si>
    <t>2.2.1</t>
  </si>
  <si>
    <t xml:space="preserve">  Đất ở tại đô thị</t>
  </si>
  <si>
    <t>2.1.2</t>
  </si>
  <si>
    <t xml:space="preserve">  Đất ở nông thôn</t>
  </si>
  <si>
    <t>2.1.1</t>
  </si>
  <si>
    <t>Đất nuôi trồng thuỷ sản</t>
  </si>
  <si>
    <t>RPT</t>
  </si>
  <si>
    <t xml:space="preserve">    Đất có rừng trồng phòng hộ</t>
  </si>
  <si>
    <t>1.2.2.2</t>
  </si>
  <si>
    <t>RPN</t>
  </si>
  <si>
    <t xml:space="preserve">    Đất có rừng tự nhiên phòng hộ </t>
  </si>
  <si>
    <t>1.2.2.1</t>
  </si>
  <si>
    <t>RST</t>
  </si>
  <si>
    <t xml:space="preserve">    Đất có rừng trồng sản xuất </t>
  </si>
  <si>
    <t>1.2.1.2</t>
  </si>
  <si>
    <t>NHK</t>
  </si>
  <si>
    <t>Đất nông nghiệp còn lại</t>
  </si>
  <si>
    <t xml:space="preserve">  Đất trồng cây lâu năm </t>
  </si>
  <si>
    <t>1.1.2</t>
  </si>
  <si>
    <t>HNC</t>
  </si>
  <si>
    <t xml:space="preserve">    Đất trồng cây  hàng năm còn lại</t>
  </si>
  <si>
    <t>1.1.1.2</t>
  </si>
  <si>
    <t>LUK</t>
  </si>
  <si>
    <t xml:space="preserve">       Đất trồng lúa nước còn lại</t>
  </si>
  <si>
    <t xml:space="preserve">       Đất chuyên trồng lúa nước</t>
  </si>
  <si>
    <t>1.1.1.1.1</t>
  </si>
  <si>
    <t>TSK</t>
  </si>
  <si>
    <t>TSN</t>
  </si>
  <si>
    <t>DLN</t>
  </si>
  <si>
    <t>sks</t>
  </si>
  <si>
    <t>CHỈ TIÊU</t>
  </si>
  <si>
    <t>Thứ tự</t>
  </si>
  <si>
    <t>1.1.1.1.2</t>
  </si>
  <si>
    <t>Tổng</t>
  </si>
  <si>
    <t>Đất sinh hoạt</t>
  </si>
  <si>
    <t>TK 2018</t>
  </si>
  <si>
    <t>Các công trình dụ kiến thực hiện trong năm 2019</t>
  </si>
  <si>
    <t>Hạng mục</t>
  </si>
  <si>
    <t>Địa điểm
 (xã, thị trấn)</t>
  </si>
  <si>
    <t xml:space="preserve">Diện tích tăng thêm (ha) </t>
  </si>
  <si>
    <t>Loại đất hiện trạng</t>
  </si>
  <si>
    <t>Vị trí trên
 bản đồ địa chính</t>
  </si>
  <si>
    <t>Ghi chú</t>
  </si>
  <si>
    <t xml:space="preserve">Cụm công nghiệp làng nghề đá </t>
  </si>
  <si>
    <t>Tờ 1, PL1</t>
  </si>
  <si>
    <t xml:space="preserve">Chuyển tiếp </t>
  </si>
  <si>
    <t>Dự án xây dựng bến xe khách phía Bắc
 TP.Ninh Bình</t>
  </si>
  <si>
    <t>Tờ 3: 6-8, 13-18, 28-44, 55</t>
  </si>
  <si>
    <t>Xây dựng bãi đỗ xe cầu Đông Hội</t>
  </si>
  <si>
    <t>NQ sô 39/NQ-HĐND ngày 30/9/2019</t>
  </si>
  <si>
    <t>Nút giao Quốc lộ 38 với đường ĐT 477</t>
  </si>
  <si>
    <t>Tờ 16,17</t>
  </si>
  <si>
    <t>Đường giao thông đoạn Mai Sơn - Quốc lộ 45 (Bổ sung)</t>
  </si>
  <si>
    <t>Tờ 16,17,25,PL22,PL24,PL25</t>
  </si>
  <si>
    <t>NQ sô 40/NQ-HĐND ngày 30/9/2019</t>
  </si>
  <si>
    <t>Đường Cao Bồ - Mai Sơn thuộc dự án
 xây dựng một số đoạn đường bộ cao tốc trên tuyến Bắc Nam (Bổ sung)</t>
  </si>
  <si>
    <t>Tờ 16,19</t>
  </si>
  <si>
    <t>Đường giao thông Mai Sơn - Quốc lộ 45</t>
  </si>
  <si>
    <t>NQ sô 34/NQ-HĐND</t>
  </si>
  <si>
    <t>Trung tâm xã hội tỉnh Ninh Bình</t>
  </si>
  <si>
    <t>Tờ 19</t>
  </si>
  <si>
    <t>Xây dựng cơ sở hạ tầng Hạt kiểm lâm
 liên huyện Hoa Lư - Gia Viễn</t>
  </si>
  <si>
    <t>Tờ 14: Thửa 1</t>
  </si>
  <si>
    <t>Đất giao thông khu Trung Trữ</t>
  </si>
  <si>
    <t>Đường giao thông trong khu dân cư Vườn Non</t>
  </si>
  <si>
    <t>Tờ 33</t>
  </si>
  <si>
    <t>Tờ 3</t>
  </si>
  <si>
    <t>Cải tạo nâng cấp đê hữu sông Vạc</t>
  </si>
  <si>
    <t>Tờ 4, 5, 6</t>
  </si>
  <si>
    <t>Nạo vét sông Hệ</t>
  </si>
  <si>
    <t>Tờ 20</t>
  </si>
  <si>
    <t>Xây dựng trạm bơm Khả Liệt</t>
  </si>
  <si>
    <t xml:space="preserve"> Ninh Khang</t>
  </si>
  <si>
    <t>Tờ 17</t>
  </si>
  <si>
    <t xml:space="preserve"> Ninh Thắng</t>
  </si>
  <si>
    <t>Tờ bản đồ 15: Thửa 97</t>
  </si>
  <si>
    <t>Xử lý khẩn cấp đoạn đê Đồng Chiều,
 thôn Vạn Lê</t>
  </si>
  <si>
    <t>Tờ 16</t>
  </si>
  <si>
    <t>Xây dựng rãnh thoát nước khu dân cư
 Núi Sẻ</t>
  </si>
  <si>
    <t>Tờ 40</t>
  </si>
  <si>
    <t>Tờ 16, 17</t>
  </si>
  <si>
    <t xml:space="preserve">Trạm y tế </t>
  </si>
  <si>
    <t>Tờ 12</t>
  </si>
  <si>
    <t>Tờ  9</t>
  </si>
  <si>
    <t xml:space="preserve">Chuyển tiếp;
 NQ sô 34/NQ-HĐND </t>
  </si>
  <si>
    <t>Mở rộng trường tiểu học Ninh Vân</t>
  </si>
  <si>
    <t>Tờ PL17</t>
  </si>
  <si>
    <t>Khu dân trung Tâm Trung Trữ</t>
  </si>
  <si>
    <t>Tờ 5, 8</t>
  </si>
  <si>
    <t>Khép kín khu dân cư Trung Trữ  
(Khu dân cư Cá Dũ)</t>
  </si>
  <si>
    <t>Tờ 8</t>
  </si>
  <si>
    <t>Đấu giá quyền sử dụng đất khu dân cư 
Đồng Sàn, Đồng Vụng (Bổ sung)</t>
  </si>
  <si>
    <t>Ninh Mỹ</t>
  </si>
  <si>
    <t xml:space="preserve">Tờ bản đồ 08 </t>
  </si>
  <si>
    <t>Khu dân cư thôn Bộ Đầu</t>
  </si>
  <si>
    <t>Tờ 12, 13, 24 25</t>
  </si>
  <si>
    <t>Khu đô thị phía Bắc tiểu khu IX</t>
  </si>
  <si>
    <t>Tờ 22</t>
  </si>
  <si>
    <t>Khu dân cư Thổ Trì (bổ sung)</t>
  </si>
  <si>
    <t xml:space="preserve">Tờ 1; Tờ 03:   Tờ 10  </t>
  </si>
  <si>
    <t>Khu dân cư Đồng Cửa (bổ sung)</t>
  </si>
  <si>
    <t>Tờ  25</t>
  </si>
  <si>
    <t>Khu tái định cư Đồng Mối (dự án nạo vét, xây kè, bảo tồn cảnh quan sông Sào Khê)</t>
  </si>
  <si>
    <t>Tờ 03</t>
  </si>
  <si>
    <t>Đấu giá quyền sử dụng đất khu dân cư 
Đồng Đốt</t>
  </si>
  <si>
    <t>Đấu giá QSDĐ Khu dân cư Thổ Trì (bổ sung)</t>
  </si>
  <si>
    <t>Tờ 37, 36,39</t>
  </si>
  <si>
    <t>Khu dân cư thôn Đồng Cửa, thôn Bộ Đầu (Bổ sung)</t>
  </si>
  <si>
    <t>Tờ 12, 13, 14,20, 24 25</t>
  </si>
  <si>
    <t>Khu Trung tâm Trung Trữ (Bổ sung)</t>
  </si>
  <si>
    <t>Khu dân cư thôn Trung Trữ (Bổ sung)</t>
  </si>
  <si>
    <t>Khu dân cư Đồng Đốt (Bổ sung)</t>
  </si>
  <si>
    <t>Khu dân cư Đồng Sàn, Đồng Vụng</t>
  </si>
  <si>
    <t>khu tái định cư phục vụ công tác GPMB xây dựng bãi đỗ xe phia Đông cầu Hội</t>
  </si>
  <si>
    <t>Tơ PL 14</t>
  </si>
  <si>
    <t>Ninh giang</t>
  </si>
  <si>
    <t>Tờ 4: 32, 34</t>
  </si>
  <si>
    <t>Trung Tâm Trung Trữ</t>
  </si>
  <si>
    <t>Hồ sinh thái chùa Lẽ</t>
  </si>
  <si>
    <t>Tờ 6</t>
  </si>
  <si>
    <t>Xây dựng khu nhà hàng BQ-SAE và
dịch vụ tổng hợp (Xuân Cường)</t>
  </si>
  <si>
    <t>Tờ PL14</t>
  </si>
  <si>
    <t>Mở rộng Khách sạn DNTN Yến Nhi</t>
  </si>
  <si>
    <t>Tờ 13</t>
  </si>
  <si>
    <t>Dự án xây dựng Khu dịch vụ thương mại
 tổng của Công ty TNHH thương mại dịch vụ Hiền Lan</t>
  </si>
  <si>
    <t xml:space="preserve"> Ninh Mỹ</t>
  </si>
  <si>
    <t>Tờ 18</t>
  </si>
  <si>
    <t>NQ sô 35/NQ-HĐND</t>
  </si>
  <si>
    <t>Dự án đầu tư xây dựng khu dịch vụ sinh thái nông nghiệp Núi Dộc của Công ty cổ phần đầu tư bóng đá Văn Sỹ.</t>
  </si>
  <si>
    <t>Tờ 18: Thửa 68 đến thửa 79</t>
  </si>
  <si>
    <t>Trang trại kinh tế tổng hợp kết hợp du lịch sinh thái trải nghiệm hang đất</t>
  </si>
  <si>
    <t xml:space="preserve">Tờ 04 Thửa 86, Từ thửa 102 đén thửa 107; Từ thửa 109 đến thửa 114; 143,144,145,146 </t>
  </si>
  <si>
    <t>Mở rộng dự án Cty TNHH thương mại đồ gỗ gia dụng  và mỹ nghệ Hải Đăng</t>
  </si>
  <si>
    <t>Tờ 4, 2</t>
  </si>
  <si>
    <t>Mở rộng làng nghề đá giai đoạn 2 (Bổ sung)</t>
  </si>
  <si>
    <t>Tờ bản đồ 1 và PL1</t>
  </si>
  <si>
    <t>Xã Ninh Vân</t>
  </si>
  <si>
    <t>Mở rộng làng nghề đá giai đoạn 2  (Tổng diện tích là 13ha, đã thực hiện 9,2ha)</t>
  </si>
  <si>
    <t xml:space="preserve"> Ninh An</t>
  </si>
  <si>
    <t>Tờ 12: 11, 12, 55</t>
  </si>
  <si>
    <t>NQ sô 38/NQ-HĐND ngày 30/9/2019</t>
  </si>
  <si>
    <t>Đất sản xuất kinh doanh (Thôn Bộ Đầu Bổ sung)</t>
  </si>
  <si>
    <t>DANH MỤC CÁC CÔNG TRÌNH, DỰ ÁN HUYỆN HOA LƯ NĂM 2020</t>
  </si>
  <si>
    <t>A</t>
  </si>
  <si>
    <t>CÔNG TRÌNH CẤP TỈNH</t>
  </si>
  <si>
    <t>Sở chỉ huy khu vực phòng thủ Hang Lôi</t>
  </si>
  <si>
    <t>Tờ 25</t>
  </si>
  <si>
    <t>Trụ sở công an thị trấn</t>
  </si>
  <si>
    <t>TT Thiên
 Tôn</t>
  </si>
  <si>
    <t>Tờ  21</t>
  </si>
  <si>
    <t>Đất giao thông</t>
  </si>
  <si>
    <t>Đường cao tốc Ninh Bình - Thanh Hóa</t>
  </si>
  <si>
    <t>Nút giao thông Bãi Đính - Kim Sơn,
 Quốc lộ 1A và đường 477</t>
  </si>
  <si>
    <t xml:space="preserve">Tờ  2;4 </t>
  </si>
  <si>
    <t>PL 6;7;8;9;11;13;15</t>
  </si>
  <si>
    <t xml:space="preserve">Cầu vượt Bái Đính </t>
  </si>
  <si>
    <t>Tờ 2, 4</t>
  </si>
  <si>
    <t>Đất công trình năng lượng</t>
  </si>
  <si>
    <t xml:space="preserve"> Ninh Vân</t>
  </si>
  <si>
    <t>Tờ 10</t>
  </si>
  <si>
    <t>Xây dựng đường dây điện 220kV
 Ninh Bình - Nam Định</t>
  </si>
  <si>
    <t>Tờ 2, 4 (Ninh Mỹ); 13, 14, 17, 19 (Ninh Khang)</t>
  </si>
  <si>
    <t>B</t>
  </si>
  <si>
    <t>CÔNG TRÌNH CẤP HUYỆN</t>
  </si>
  <si>
    <t>Đất Giao thông</t>
  </si>
  <si>
    <t>Quy hoạch đường kinh tế Hang Bùi kết hợp điểm du lịch Thạch Bích - Thung Nắng (Bổ Sung)</t>
  </si>
  <si>
    <t>Ninh Hải</t>
  </si>
  <si>
    <t>Tờ 4,10</t>
  </si>
  <si>
    <t>Thửa 3, 4, 5, 6, 7, 8, 9, 10, 11, 12, 13</t>
  </si>
  <si>
    <t>Dự án đầu tư xây dựng đơn nguyên phải 
tuyến cầu Gián Khẩu</t>
  </si>
  <si>
    <t>Tờ 1, 2, 4</t>
  </si>
  <si>
    <t>Bổ sung dự án xây dựng đường
 Đinh Tiên Hoàng (GĐ 2)</t>
  </si>
  <si>
    <t xml:space="preserve"> Ninh Giang</t>
  </si>
  <si>
    <t>Tờ PL17, PL18, PL19</t>
  </si>
  <si>
    <t>Tờ 4, 5, 6, 7, 8, 18</t>
  </si>
  <si>
    <t>Dự án đầu tư xây dựng kết cấu hạ tầng 
nông thôn huyện Hoa Lư</t>
  </si>
  <si>
    <t xml:space="preserve"> Ninh Mỹ</t>
  </si>
  <si>
    <t>Tờ 6, 7</t>
  </si>
  <si>
    <t>Xây dựng đường giao thông</t>
  </si>
  <si>
    <t>Tờ 17, 6</t>
  </si>
  <si>
    <t>Đường Đinh Tiên Hoàng</t>
  </si>
  <si>
    <t>Tờ 6,7,18</t>
  </si>
  <si>
    <t xml:space="preserve">Chuyển tiếp; 
NQ sô 34/NQ-HĐND </t>
  </si>
  <si>
    <t>Tờ 6:</t>
  </si>
  <si>
    <t>Tờ 26, 27, 31, 32, 33, 34</t>
  </si>
  <si>
    <t>Dự án cầu Bến Mới</t>
  </si>
  <si>
    <t>Đường Đinh Tiên Hoàng giai đoạn 2
(Bổ sung + điều chỉnh)</t>
  </si>
  <si>
    <t>PL17</t>
  </si>
  <si>
    <t>Đường liên xã nối liền làng nghề đá mỹ nghệ  Ninh Vân với làng nghề thêu ren Ninh Hải</t>
  </si>
  <si>
    <t>Quy hoạch đường kinh tế Hang Bùi kết hợp điểm du lịch Thạch Bích - Thung Nắng</t>
  </si>
  <si>
    <t>Tờ 1,5,10</t>
  </si>
  <si>
    <t>Đất thủy lợi</t>
  </si>
  <si>
    <t>Dự án hoàn thiện hệ thống thủy lợi</t>
  </si>
  <si>
    <t>Tờ 1, 2, 3, 4, 10, 11</t>
  </si>
  <si>
    <t>Kênh đồng Ốc xã Ninh Khang</t>
  </si>
  <si>
    <t>Tuyến thủy Tam Cốc - Tràng An</t>
  </si>
  <si>
    <t>Xây dựng trạm bơm Côi Khê và hệ thống kênh mương tưới tiêu, giao thông nội đồng</t>
  </si>
  <si>
    <t>Nâng cấp mở rộng tuyến thoát lũ kè chống sạt lở bờ tả, hữu đê sông Hoàng Long, trồng tre chắn sóng đoạn từ cầu Trường Yên đến Gián Khẩu</t>
  </si>
  <si>
    <t>Nạo vét xây kè bảo vệ cảnh quan sông Sào Khê</t>
  </si>
  <si>
    <t>Tờ 2,3,2PL10</t>
  </si>
  <si>
    <t>Đất cơ sở văn hóa</t>
  </si>
  <si>
    <t>Nhà văn hóa Trung tâm</t>
  </si>
  <si>
    <t>Tờ PL4</t>
  </si>
  <si>
    <t xml:space="preserve"> Trường Yên</t>
  </si>
  <si>
    <t>Tờ 11, 17, 22, 26</t>
  </si>
  <si>
    <t xml:space="preserve"> Ninh Xuân</t>
  </si>
  <si>
    <t>Tờ 3, PL01</t>
  </si>
  <si>
    <t>Đất cơ sở y tế</t>
  </si>
  <si>
    <t>Xây dựng trạm y tế thị trấn Thiên Tôn</t>
  </si>
  <si>
    <t>Tờ 21</t>
  </si>
  <si>
    <t>Đất cơ sở thể dục thể thao</t>
  </si>
  <si>
    <t>Sân thể thao Đồng Cống</t>
  </si>
  <si>
    <t>Tờ 14, PL04</t>
  </si>
  <si>
    <t>Sân vận động trung tâm xã</t>
  </si>
  <si>
    <t xml:space="preserve">Đất chợ </t>
  </si>
  <si>
    <t>Mở rộng chợ Hành Cung</t>
  </si>
  <si>
    <t xml:space="preserve"> Ninh Thắng</t>
  </si>
  <si>
    <t>Tờ 11</t>
  </si>
  <si>
    <t>Đất ở</t>
  </si>
  <si>
    <t>Giao đất có thu khu dân cư Văn Lâm</t>
  </si>
  <si>
    <t>Tờ 14, PL25</t>
  </si>
  <si>
    <t>Tờ 14PL4</t>
  </si>
  <si>
    <t>Tờ 14PL2</t>
  </si>
  <si>
    <t>Đấu khu dân cư Đồng Dược</t>
  </si>
  <si>
    <t>PL11: 1-6</t>
  </si>
  <si>
    <t>Tờ 6; Tờ 13; Tờ 14; Tờ 15; Tờ 16</t>
  </si>
  <si>
    <t>Đấu giá Khu dân cư Nghẽn - Sậu</t>
  </si>
  <si>
    <t>Trường Yên</t>
  </si>
  <si>
    <t>Tờ bản đồ 11</t>
  </si>
  <si>
    <t>Khu tái định cư dự án Kênh Đô Thiên</t>
  </si>
  <si>
    <t>Tờ 14: 17-19</t>
  </si>
  <si>
    <t xml:space="preserve"> Ninh Hòa</t>
  </si>
  <si>
    <t>Tờ 12, 21, 13, 29, 30</t>
  </si>
  <si>
    <t>Đấu giá đất ở khu Đồng Xi, khu Mả Mây</t>
  </si>
  <si>
    <t>Tờ 6,7,8</t>
  </si>
  <si>
    <t>Khu tái định cư đường Đinh Tiên Hoàng</t>
  </si>
  <si>
    <t>Khu tái định cư đường Vạn Hạnh</t>
  </si>
  <si>
    <t>Tờ 31</t>
  </si>
  <si>
    <t>Khu tái định cư đường cao tốc</t>
  </si>
  <si>
    <t>Đấu giá QSD đất khu dân cư Bờ Đìa 
Hạ Đạn</t>
  </si>
  <si>
    <t>Tờ bản đồ 13</t>
  </si>
  <si>
    <t>Khu dân cư Phấn Thượng</t>
  </si>
  <si>
    <t>Khu dân cư Phú Gia</t>
  </si>
  <si>
    <t>Khu dân cư Xuân Phúc</t>
  </si>
  <si>
    <t>Tờ 1, PL 1</t>
  </si>
  <si>
    <t>Khu dân cư Vườn Mậu (Giáp đường 477)</t>
  </si>
  <si>
    <t>PL8</t>
  </si>
  <si>
    <t>Tái định cư đường cao tốc Cầu Giẽ Ninh Bình</t>
  </si>
  <si>
    <t xml:space="preserve">Ninh An </t>
  </si>
  <si>
    <t>Khu dân cư Đồng Dướng (bổ sung)</t>
  </si>
  <si>
    <t>Tờ 14, 20</t>
  </si>
  <si>
    <t>Giao đất làm nhà ở khu Đồng Dướng</t>
  </si>
  <si>
    <t>Khu dân cư Đồng Ổi</t>
  </si>
  <si>
    <t>Khu dân cư Bắc Bình Hà</t>
  </si>
  <si>
    <t xml:space="preserve">Tờ 8 </t>
  </si>
  <si>
    <t>Khu dân cư Ninh Khang (gồm cả CSHT)</t>
  </si>
  <si>
    <t>Tờ 29, 30, 31, 32, 33, 34, 35</t>
  </si>
  <si>
    <t>Khu đô thị phía Bắc tp Ninh Bình (gồm cả cơ sở hạ tầng)</t>
  </si>
  <si>
    <t>Tờ  13, 14, 15, 16, 17, 18, 19, 21, 22, 23, 24, 25, 28, 29 (Ninh Khang); Tờ bản đồ 1, 2, 3, 4, 9, 10, 11 (Ninh Mỹ)</t>
  </si>
  <si>
    <t>Tái định cư Sông Hệ.</t>
  </si>
  <si>
    <t>Tờ 19: Thửa 79</t>
  </si>
  <si>
    <t>Khu dân cư Đồng Quen</t>
  </si>
  <si>
    <t>Tờ 26; tờ 25</t>
  </si>
  <si>
    <t xml:space="preserve">NQ số 38/NQ-HĐND ngày13/12/2017 </t>
  </si>
  <si>
    <t xml:space="preserve">Khu tái định cư đường cao tốc </t>
  </si>
  <si>
    <t>Chuyển mục đích đất nông nghiệp trong khu dân cư các xã, thị trấn</t>
  </si>
  <si>
    <t>Đất ở xen kẹt</t>
  </si>
  <si>
    <t>Tờ 16, tờ 10, tờ 13</t>
  </si>
  <si>
    <t>Tờ 5</t>
  </si>
  <si>
    <t>Tờ 14: 4-10</t>
  </si>
  <si>
    <t>Phụ lục 04</t>
  </si>
  <si>
    <t>Nhà văn hóa Thiên Sơn</t>
  </si>
  <si>
    <t>Tờ 26</t>
  </si>
  <si>
    <t>Đất sông, ngòi, kênh</t>
  </si>
  <si>
    <t>Nạo vét xây kè bảo vệ cảnh quan sông 
Sào Khê, từ cầu Đông đến Cống Trường Yên</t>
  </si>
  <si>
    <t>Tờ PL9, 9, 14, 15, 16, 24, 25, 26, 17, 33</t>
  </si>
  <si>
    <t>Tờ 3, 4, 2, 5, PL4, PL6,PL8, PL10</t>
  </si>
  <si>
    <t>Nạo vét xây kè bảo vệ cảnh quan sông
 Sào Khê, cầu Đông đến Cống Trường Yên (Bổ Sung)</t>
  </si>
  <si>
    <t>Tờ PL7; PL8; PL3, PL4; 11</t>
  </si>
  <si>
    <t>Dự án đầu tư xây dụng Showroom đèn nội
 thất và các sản phẩm điện gia dụng Công ty TNHH MTV an toàn giao thông Thiên Hổ</t>
  </si>
  <si>
    <t>Tờ 4: Thửa 16, 17, 18, 19, 20</t>
  </si>
  <si>
    <t>Đấu giá QSDĐ để sản xuất kinh doanh- 
trung bầy sản phẩm khu cửa Chùa, đồng Lồ ngoài, cửa ông Nhật.</t>
  </si>
  <si>
    <t>Tờ 10, 2</t>
  </si>
  <si>
    <t>Mở rộng Khách sạn Cty,THHH thêu ren
 Mặt Trời xanh</t>
  </si>
  <si>
    <t>Tờ 13: 316-322, 324-332</t>
  </si>
  <si>
    <t>Làng du lịch sinh thái, nghỉ dưỡng kết hợp phát triển, bảo vệ môi trường sinh thái rừng núi đá nghèo, vùng bảo tồn ngập nước.</t>
  </si>
  <si>
    <t>Dự án sản xuất kinh doanh dịch vụ tổng hợp Trường Lộc</t>
  </si>
  <si>
    <t xml:space="preserve"> Ninh Hòa</t>
  </si>
  <si>
    <t>Khu thương mại dịch vụ (hộ gia đình
 ông Hoàng Văn Thạo)</t>
  </si>
  <si>
    <t>Tờ 13: 86, 144</t>
  </si>
  <si>
    <t>Xây dựng cửa hàng xăng dầu của Công ty 
TNHH Đầu tư xây dựng và Thương mại Việt Cường</t>
  </si>
  <si>
    <t>Khu hỗn hợp dịch vụ thương mại thị trấn
 Thiên Tôn</t>
  </si>
  <si>
    <t>Tờ 4, 6, 7</t>
  </si>
  <si>
    <t>Tờ 7, 5, 14</t>
  </si>
  <si>
    <t>Đầu tư xây dựng khu dịch vụ và  khách 
sạn 3 sao Xuân Bản</t>
  </si>
  <si>
    <t>Tờ 19,20 (xã Ninh Khang); 6  (TT Thiên Tôn)</t>
  </si>
  <si>
    <t>Dự án SXKD thương mại và dịch vụ (Sau cây xăng Nam Hải)</t>
  </si>
  <si>
    <t>Tờ 10, 11</t>
  </si>
  <si>
    <t>Dự án Homtay Công ty đường sắt Hoàng Mai</t>
  </si>
  <si>
    <t>Tờ PL2,PL4</t>
  </si>
  <si>
    <t>Khu du lịch cộng đồng</t>
  </si>
  <si>
    <t>Tờ 12: 2, 3, 4, 
705, 708, 140, 141, 159, 133, 799</t>
  </si>
  <si>
    <t>Dự án đầu tư khách sạn -  nhà hàng ẩm thực - khu giới thiệu sản phẩm du lịch của Công ty Việt Phương Anh</t>
  </si>
  <si>
    <t xml:space="preserve">Tờ 8; Tờ 10 </t>
  </si>
  <si>
    <t>Khu dịch vụ thương mại tổng hợp và vui chơi giải trí Ninh Phú An.</t>
  </si>
  <si>
    <t>Tờ 2</t>
  </si>
  <si>
    <t>Khu nhà hàng ăn uống và kinh doanh dịch vụ tổng hợp của Công ty Cổ phần dịch vụ thương mại Quỳnh Ngọc</t>
  </si>
  <si>
    <t>Tờ 8, 9</t>
  </si>
  <si>
    <t>Đất sản xuất kinh doanh</t>
  </si>
  <si>
    <t xml:space="preserve"> Tờ 12,27</t>
  </si>
  <si>
    <t>Đất sản xuất vật liệu xây dựng</t>
  </si>
  <si>
    <t>Khai thác đá vôi làm nguyên liệu sản xuất đá vôi của công ty xi măng Hệ Dưỡng (công trình đã thực hiện, nay đưa vào kế hoạch làm cơ sở để thực hiện giao đất)</t>
  </si>
  <si>
    <t>Tờ bản đồ 5,6,7,14</t>
  </si>
  <si>
    <t>Tờ PL8</t>
  </si>
  <si>
    <t>Công trình</t>
  </si>
  <si>
    <t>Nâng cấp mở rộng QL.38B đoạn tỉnh Ninh Bình</t>
  </si>
  <si>
    <t>Dự án hoàn thiện Trạm đấu nối chữa T
lưới điện 110KV tỉnh Ninh Bình</t>
  </si>
  <si>
    <t>Đường giao thông nội thị đi xã Ninh Giang</t>
  </si>
  <si>
    <t>Bổ sung dự án xây dựng đường Đinh Tiên Hoàng (GĐ 2)</t>
  </si>
  <si>
    <t>Khu tái định cư Nghẽn - Sậu ( dự án nạo
vét, xây kè, bảo tồn cảnh quan sông Sào Khê)</t>
  </si>
  <si>
    <t>NQ số 21 - HĐND ngày 6/7/2017</t>
  </si>
  <si>
    <t>Xây dựng nhà văn hoá thôn Trường Thịnh</t>
  </si>
  <si>
    <t>Cái tạo nâng cấp đê sông Vó</t>
  </si>
  <si>
    <t>Quỹ tín dụng Ninh Giang</t>
  </si>
  <si>
    <t>bs</t>
  </si>
  <si>
    <t>Đã thực hiện nhưng
chưa có QĐ nay bổ sung vào KH làm căn cứ</t>
  </si>
  <si>
    <t>Tờ 15,16</t>
  </si>
  <si>
    <t>Nạo vét xây kè tuyến kênh tiêu trạm bơm Cửa Đình</t>
  </si>
  <si>
    <t>Nâng cấp kênh tiêu, xả trạm bơm Cống Sửu  (Bổ sung)</t>
  </si>
  <si>
    <t>Cải tạo sửa chữa trường Trung học cơ sở xã Ninh Giang.</t>
  </si>
  <si>
    <t>Đất di tích lịch sử văn hóa</t>
  </si>
  <si>
    <t>Công trình tu bổ khu Lăng mộ vua Lê Đại Hành</t>
  </si>
  <si>
    <t>Mở rộng nghĩa trang do ảnh hưởng của dự án Kênh Đô Thiên</t>
  </si>
  <si>
    <t>Mở rộng nghĩa trang liệt sĩ khu Đồng Dừa</t>
  </si>
  <si>
    <t>Xây dựng trung tâm văn hóa thôn Hành Cung</t>
  </si>
  <si>
    <t>Đấu giá quyền sử dụng đất khu dân cư Ngô Thượng.</t>
  </si>
  <si>
    <t>Dự án đầu tư sản xuất nông nghiệp sạch kết hợp với sinh thái trải nghiệm ChezBeo của công ty nông nghiệp sạch Ninh Thắng</t>
  </si>
  <si>
    <t>Ninh Thắng</t>
  </si>
  <si>
    <t>Tờ 3; Tờ 4</t>
  </si>
  <si>
    <t>Đường Cao Bồ - Mai Sơn (thuộc dự án xây dựng một số đoạn đường bộ cao tốc trên tuyến Bắc Nam)</t>
  </si>
  <si>
    <t>Tờ 1,3,9,10,11</t>
  </si>
  <si>
    <t>Công trình đã thu hồi đất đưa vào kế hoạch sử dụng đất để giao đất</t>
  </si>
  <si>
    <t>Dự án XD trang trại chăn nuôi gia súc,
gia cầm, nuôi trồng TS và trồng cây ăn quả của ông Nguyễn Thành Nam và bà nguyễn thị Trâm</t>
  </si>
  <si>
    <t>Dự án nhà hàng ăn uống, xưởng cơ khí ga ra oto (Nam Hải)</t>
  </si>
  <si>
    <t>Bs</t>
  </si>
  <si>
    <t>Diện tích (ha)</t>
  </si>
  <si>
    <r>
      <t>Đơn giá (nghìn đồng/m</t>
    </r>
    <r>
      <rPr>
        <b/>
        <vertAlign val="superscript"/>
        <sz val="12"/>
        <color theme="1"/>
        <rFont val="Times New Roman"/>
        <family val="1"/>
      </rPr>
      <t>2</t>
    </r>
    <r>
      <rPr>
        <b/>
        <sz val="12"/>
        <color theme="1"/>
        <rFont val="Times New Roman"/>
        <family val="1"/>
      </rPr>
      <t>)</t>
    </r>
  </si>
  <si>
    <t>Thành tiền (triệu đồng)</t>
  </si>
  <si>
    <t>I. Thu tiền khi giao đất ở nông thôn</t>
  </si>
  <si>
    <t>Các xã</t>
  </si>
  <si>
    <t>Tổng thu</t>
  </si>
  <si>
    <t>Giao đất có thu tiền khu dân cư Khê Ngoài</t>
  </si>
  <si>
    <t>Giao đất có thu tiền khu dân cư Khê Trong</t>
  </si>
  <si>
    <t>Ninh Khang, Ninh Mỹ</t>
  </si>
  <si>
    <t>Các xã, thị trấn</t>
  </si>
  <si>
    <t>III. Thu từ cho thuê đất phi nông nghiệp tại nông thôn</t>
  </si>
  <si>
    <t>II. Thu tiền khi giao đất ở đô thị</t>
  </si>
  <si>
    <t>IV. Thu từ cho thuê đất phi nông nghiệp tại đô thị</t>
  </si>
  <si>
    <t>Tái định cư Sông Hệ</t>
  </si>
  <si>
    <r>
      <t>Đơn giá     (nghìn đồng/m</t>
    </r>
    <r>
      <rPr>
        <b/>
        <vertAlign val="superscript"/>
        <sz val="12"/>
        <color theme="1"/>
        <rFont val="Times New Roman"/>
        <family val="1"/>
      </rPr>
      <t>2</t>
    </r>
    <r>
      <rPr>
        <b/>
        <sz val="12"/>
        <color theme="1"/>
        <rFont val="Times New Roman"/>
        <family val="1"/>
      </rPr>
      <t>)</t>
    </r>
  </si>
  <si>
    <t>Chi bồi thường đất trồng màu tại nông thôn</t>
  </si>
  <si>
    <t>55*3</t>
  </si>
  <si>
    <t>Chi bồi thường đất 2 lúa tại nông thôn</t>
  </si>
  <si>
    <t>50*3</t>
  </si>
  <si>
    <t>Chi bồi thường đất 1 lúa tại nông thôn</t>
  </si>
  <si>
    <t>49*3</t>
  </si>
  <si>
    <t>Chi bồi thường đất 2 lúa tại thị trấn</t>
  </si>
  <si>
    <t>Chi bồi thường đất nuôi trồng thủy sản</t>
  </si>
  <si>
    <t>42*3</t>
  </si>
  <si>
    <t>Chi bồi thường đất cây lâu năm</t>
  </si>
  <si>
    <t>57*3</t>
  </si>
  <si>
    <t>Chi bồi thường khi thu hồi đất ở nông thôn</t>
  </si>
  <si>
    <t>Nạo vét xây kè bảo vệ cảnh quan sông Sào Khê, cầu Đông đến Cống Trường Yên (Bổ Sung) xã Trường Yên</t>
  </si>
  <si>
    <t>Chi xây dựng cơ sở hạ tầng nông thôn (dưới 35% thu từ đất đấu giá)</t>
  </si>
  <si>
    <t>Tổng chi</t>
  </si>
  <si>
    <t>Chi bồi thường đất trồng màu tại đô thị</t>
  </si>
  <si>
    <t>Nút giao thông Bãi Đính - Kim Sơn,
 Quốc lộ 1A và đường 477 xã Ninh Hòa</t>
  </si>
  <si>
    <t>Xây dựng bãi đỗ xe cầu Đông Hội xã Trường Yên</t>
  </si>
  <si>
    <t>Đường Cao Bồ - Mai Sơn thuộc dự án xây dựng một số đoạn đường bộ cao tốc trên tuyến Bắc Nam (Bổ sung) xã Ninh An</t>
  </si>
  <si>
    <t>Bổ sung dự án xây dựng đường Đinh Tiên  Hoàng (GĐ 2) xã Ninh Khang</t>
  </si>
  <si>
    <t>Nạo vét xây kè sông Sào Khê xã Ninh Xuân</t>
  </si>
  <si>
    <t>Đường giao thông Mai Sơn - Quốc lộ 45 xã Ninh Vân (bổ sung)</t>
  </si>
  <si>
    <t>60*3</t>
  </si>
  <si>
    <t>Địa điểm (xã, thị trấn)</t>
  </si>
  <si>
    <t xml:space="preserve">Khu đô thị phía Bắc TP Ninh Bình </t>
  </si>
  <si>
    <t>NQ sô 37/NQ-HĐND ngày 13/12/2017</t>
  </si>
  <si>
    <t>Ninh Mỹ, Ninh Khang</t>
  </si>
  <si>
    <t xml:space="preserve">NQ số 16/NQ-HĐND ngày10/7/2018 </t>
  </si>
  <si>
    <t>Trạm biến áp 110KV khu công nghiệp Phúc Sơn (bổ sung)</t>
  </si>
  <si>
    <t xml:space="preserve">NQ số 20/NQ-HĐND ngày 6/7/2017 </t>
  </si>
  <si>
    <t xml:space="preserve">Chuyển tiếp; NQ số 34/NQ-HĐND </t>
  </si>
  <si>
    <t xml:space="preserve">NQ số 34/NQ-HĐND </t>
  </si>
  <si>
    <t>Chuyển tiếp</t>
  </si>
  <si>
    <t xml:space="preserve">NQ số 37/NQ-HĐND ngày 13/12/2017 </t>
  </si>
  <si>
    <t xml:space="preserve">Đường Vạn Hạnh </t>
  </si>
  <si>
    <t>NQ số 39/NQ-HĐND ngày 14/12/2016</t>
  </si>
  <si>
    <t xml:space="preserve">NQ sô 34/NQ-HĐND </t>
  </si>
  <si>
    <t>Tuyến đường từ đê Hữu sông Đáy đến thôn Bạch Cừ</t>
  </si>
  <si>
    <t>Tờ 24,25,26,28</t>
  </si>
  <si>
    <t>Trường Yên, Ninh Giang</t>
  </si>
  <si>
    <t>Tờ 1, Tờ 1,6</t>
  </si>
  <si>
    <t xml:space="preserve">Các thung trong khu hang động Tràng An thuộc dự án xây dựng cơ sở hạ tầng khu du lịch sinh thái Tràng An </t>
  </si>
  <si>
    <t>Khu công viên văn hóa Tràng An thuộc dự án đầu tư cơ sở hạ tầng khu du lịch sinh thái Tràng An</t>
  </si>
  <si>
    <t>Đất trụ sở cơ quan</t>
  </si>
  <si>
    <t>Mở rộng trụ ở UBND xã Ninh Giang</t>
  </si>
  <si>
    <t>Tờ 4</t>
  </si>
  <si>
    <t>Khu dân cư Đồng Ôc</t>
  </si>
  <si>
    <t>Tờ 18,30</t>
  </si>
  <si>
    <t>Tờ 9</t>
  </si>
  <si>
    <t xml:space="preserve"> Khu dân cư Quán Vinh</t>
  </si>
  <si>
    <t xml:space="preserve">Khu dân cư phía Đông sân vận động trung tâm </t>
  </si>
  <si>
    <t xml:space="preserve">Tờ 13; Tờ 16 </t>
  </si>
  <si>
    <t>NQ số 20/HĐND ngày 6/7/2017</t>
  </si>
  <si>
    <t>Tơ 16</t>
  </si>
  <si>
    <t xml:space="preserve">NQ số 20/NQ-HĐND ngày6/7/2017 </t>
  </si>
  <si>
    <t xml:space="preserve">NQ số 15/NQ-HĐND ngày 22/7/2015 </t>
  </si>
  <si>
    <t>Tờ 16, 19</t>
  </si>
  <si>
    <t xml:space="preserve">Đấu giá đất khu Hành Cung </t>
  </si>
  <si>
    <t>Tờ 14PL5, 14Pl4, 11</t>
  </si>
  <si>
    <t>Nạo vét xây kè bảo vệ cảnh quan sông Sào Khê xứ Đồng Cộc</t>
  </si>
  <si>
    <t>NQ sô 38/NQ-HĐND ngày 13/12/2017</t>
  </si>
  <si>
    <t>NQ số 40/NQ-HĐND ngày 14/12/2016</t>
  </si>
  <si>
    <t xml:space="preserve">Khu dịch vụ thương mại tổng hợp của Công ty TNHH Chính Tâm </t>
  </si>
  <si>
    <t xml:space="preserve"> Ninh Khang, TT Thiên Tôn</t>
  </si>
  <si>
    <t>khu trưng bày giới thiệu sản phẩm đá thủ công mỹ nghệ</t>
  </si>
  <si>
    <t>Khu du lịch sinh thái trải nghiệm nông nghiệp</t>
  </si>
  <si>
    <t>Tờ 11,12</t>
  </si>
  <si>
    <t>khu thương mại dịch vụ (bờ sông Hoang Long)</t>
  </si>
  <si>
    <t xml:space="preserve">NQ số 17/NQ-HĐND ngày10/7/2018 </t>
  </si>
  <si>
    <t>Khu dân cư Quán Vinh</t>
  </si>
  <si>
    <t>Khu dân cư đồng Ốc</t>
  </si>
  <si>
    <t>Đường Mai Sơn quốc lộ 45 (bổ sung) xã Ninh Vân</t>
  </si>
  <si>
    <t>Khu Trung Tâm Trung Trữ</t>
  </si>
  <si>
    <t xml:space="preserve"> Khu dân cư Quán Vinh</t>
  </si>
  <si>
    <t>Khu dân cư phía Đông sân vận động trung tâm thôn Ngô Thượng</t>
  </si>
  <si>
    <t>Khu tái định cư phục vụ công tác GPMB xây dựng bãi đỗ xe phia Đông cầu Hội</t>
  </si>
  <si>
    <t>Khu tái định cư Đống Mối (dự án nạo vét, xây kè, bảo tồn cảnh quan sông Sào Khê)</t>
  </si>
  <si>
    <t>Đấu giá quyền sử dụng đất khu dân cư Ngô Thượng</t>
  </si>
  <si>
    <t>Chuyển mục đích sử dụng đất nông nghiệp trong khu dân cư</t>
  </si>
  <si>
    <t>NQ sô 35/NQ-HĐND ngày 12/12/2018</t>
  </si>
  <si>
    <t>NQ số 60/NQ-HĐND ngày 06/12/2019</t>
  </si>
  <si>
    <t>NQ số 57/NQ-HĐND ngày 06/12/2019</t>
  </si>
  <si>
    <t>Nhà hàng khách sạn Đồng Xuân</t>
  </si>
  <si>
    <t>Cấc ciibg trình đã thực hiện xong cập nhập vào kêc hoạch 2020</t>
  </si>
  <si>
    <t>đã thực hiện xong</t>
  </si>
  <si>
    <t>Cụm công nghiệp làng nghề đá</t>
  </si>
  <si>
    <t>Khép kín khu dân cư Trung Trữ  (Khu dân cư Cá Dũ)</t>
  </si>
  <si>
    <t>Đấu giá quyền sử dụng đất khu dân cư Đồng Đốt</t>
  </si>
  <si>
    <t>Khu đô thị phía Bắc TP Ninh Bình (gồm cả cơ sở hạ tầng)</t>
  </si>
  <si>
    <t>Địa điểm (xã, TT)</t>
  </si>
  <si>
    <r>
      <t>Đơn giá (ng.đ/m</t>
    </r>
    <r>
      <rPr>
        <b/>
        <vertAlign val="superscript"/>
        <sz val="12"/>
        <color rgb="FF000000"/>
        <rFont val="Times New Roman"/>
        <family val="1"/>
      </rPr>
      <t>2</t>
    </r>
    <r>
      <rPr>
        <b/>
        <sz val="12"/>
        <color rgb="FF000000"/>
        <rFont val="Times New Roman"/>
        <family val="1"/>
      </rPr>
      <t>)</t>
    </r>
  </si>
  <si>
    <t>Thành tiền (tr.đ)</t>
  </si>
  <si>
    <t>Tờ 16,17,25, PL22, PL24, PL25</t>
  </si>
  <si>
    <t>CCN</t>
  </si>
  <si>
    <t>Thu tiền giao đất ở nông thôn</t>
  </si>
  <si>
    <t>Thu tiền giao đất ở đô thị</t>
  </si>
  <si>
    <r>
      <t>Đơn giá     (ng.đ/m</t>
    </r>
    <r>
      <rPr>
        <b/>
        <vertAlign val="superscript"/>
        <sz val="12"/>
        <color rgb="FF000000"/>
        <rFont val="Times New Roman"/>
        <family val="1"/>
      </rPr>
      <t>2</t>
    </r>
    <r>
      <rPr>
        <b/>
        <sz val="12"/>
        <color rgb="FF000000"/>
        <rFont val="Times New Roman"/>
        <family val="1"/>
      </rPr>
      <t>)</t>
    </r>
  </si>
  <si>
    <t xml:space="preserve">Chi bồi thường đất trồng màu </t>
  </si>
  <si>
    <t>Nút giao Quốc lộ 38 với đường ĐT 477 xã Ninh Hòa</t>
  </si>
  <si>
    <t>Xây dựng rãnh thoát nước khu dân cư Núi Sẻ TT Thiên Tôn</t>
  </si>
  <si>
    <t>Tổng chi </t>
  </si>
  <si>
    <t>Tái định cư Thổ Trì</t>
  </si>
  <si>
    <t>Dự án xây dựng đường Đinh Tiên Hoàng</t>
  </si>
  <si>
    <t>Đường Cao Bồ - Mai Sơn thuộc dự án xây dựng một số đoạn đường bộ cao tốc trên tuyến Bắc Nam</t>
  </si>
  <si>
    <t xml:space="preserve">Đường giao thông đoạn Mai Sơn - Quốc lộ 45 </t>
  </si>
  <si>
    <t>Khu trưng bày giới thiệu sản phẩm đá thủ công mỹ nghệ</t>
  </si>
  <si>
    <t>Biểu 10/CH</t>
  </si>
  <si>
    <t>BHK</t>
  </si>
  <si>
    <t>Đường giao thông trong khu dân cư Nam Bình Hà</t>
  </si>
  <si>
    <t>Xây dựng cầu Khê Đầu Hạ</t>
  </si>
  <si>
    <t>Cải tạo, nâng cấp tuyến đường từ thôn Đam Khê Trong đến Thạch Bích</t>
  </si>
  <si>
    <t>Tờ 10</t>
  </si>
  <si>
    <t>Xây dựng các tuyến đê bao gạt lũ Tây sông Chanh</t>
  </si>
  <si>
    <t>Xây dựng trạm bơm Côi Khê và hệ thống kênh tưới tiêu</t>
  </si>
  <si>
    <t>Khu dân cư Đồng Quen</t>
  </si>
  <si>
    <t>Khu dân cư Nam Bình Hà</t>
  </si>
  <si>
    <t>Khu tái định cư đường Đinh Tiên Hoàng</t>
  </si>
  <si>
    <t>Khu dân cư Đồng Sàn, Đồng Vụng</t>
  </si>
  <si>
    <t>Trạm y tế xã Ninh Hải</t>
  </si>
  <si>
    <t>Đất cơ sở giáo dục đào tạo</t>
  </si>
  <si>
    <t>Trường mầm non Ninh Vân</t>
  </si>
  <si>
    <t>CX</t>
  </si>
  <si>
    <t>Thiên Tôn</t>
  </si>
  <si>
    <t xml:space="preserve">Dự án đầu tư xây dựng khu dịch vụ du lịch và thương mại Yến Nhi </t>
  </si>
  <si>
    <t>Dư án đầu tư xây dựng trang trại kinh tế tổng hợp kết hợp du lịch sinh thái trải nghiệm Hang Đất</t>
  </si>
  <si>
    <t>Dự án đầu tư xây dựng Khu kinh doanh dịch vụ thương mại tổng hợp và đồ gỗ mỹ nghệ Hải Đăng</t>
  </si>
  <si>
    <t xml:space="preserve">Dự án bảo quản, tu bổ tôn tạo và mở rộng phạm vi một số di tích liên quan đến Nhà nước Đại Cồ Việt nhằm phát huy giá trị lịch sử - văn hóa Cố đô Hoa Lư </t>
  </si>
  <si>
    <t>Dự án nâng cấp, mở rộng tuyến thoát lũ, kè chống sạt lở bờ tả, hữu sông Hoàng Long, trồng tre chắn sóng đoạn từ cầu Trường Yên đến cầu Gián</t>
  </si>
  <si>
    <t>Dự án đầu tư xây dựng công trình hoàn trả tuyến kênh tưới tiêu hai bên tuyến đường kết nối giữa cao tốc Cầu Giẽ - Ninh Bình với QL1A qua xã Ninh An</t>
  </si>
  <si>
    <t>Danh mục</t>
  </si>
  <si>
    <t>Xã</t>
  </si>
  <si>
    <t>Lấy vào các loại đất</t>
  </si>
  <si>
    <t>Chuyển mục đích sang đất ở</t>
  </si>
  <si>
    <t>thu</t>
  </si>
  <si>
    <t>Đơn giá</t>
  </si>
  <si>
    <t>Thành tiền</t>
  </si>
  <si>
    <t>(triệu đồng)</t>
  </si>
  <si>
    <t>Thu tiền khi giao đất ở đô thị</t>
  </si>
  <si>
    <t>Thu tiền khi giao đất ở nông thôn</t>
  </si>
  <si>
    <t>Thu từ cho thuê đất phi nông nghiệp tại nông thôn</t>
  </si>
  <si>
    <t>Thu từ cho thuê đất phi nông nghiệp tại đô thị</t>
  </si>
  <si>
    <r>
      <t>(nghìn đồng/m</t>
    </r>
    <r>
      <rPr>
        <b/>
        <vertAlign val="superscript"/>
        <sz val="14"/>
        <color rgb="FF000000"/>
        <rFont val="Times New Roman"/>
        <family val="1"/>
      </rPr>
      <t>2</t>
    </r>
    <r>
      <rPr>
        <b/>
        <sz val="14"/>
        <color rgb="FF000000"/>
        <rFont val="Times New Roman"/>
        <family val="1"/>
      </rPr>
      <t>)</t>
    </r>
  </si>
  <si>
    <t>Chi bồi thường khi thu hồi đất ở đô thị</t>
  </si>
  <si>
    <r>
      <t>(nghìn đồng/m</t>
    </r>
    <r>
      <rPr>
        <b/>
        <vertAlign val="superscript"/>
        <sz val="12.5"/>
        <color theme="1"/>
        <rFont val="Times New Roman"/>
        <family val="1"/>
      </rPr>
      <t>2</t>
    </r>
    <r>
      <rPr>
        <b/>
        <sz val="12.5"/>
        <color theme="1"/>
        <rFont val="Times New Roman"/>
        <family val="1"/>
      </rPr>
      <t>)</t>
    </r>
  </si>
  <si>
    <t>Chi bồi thường khi thu hồi đất trồng cây lâu năm</t>
  </si>
  <si>
    <t>Chi bồi thường khi thu hồi đất nuôi trồng thủy sản</t>
  </si>
  <si>
    <t>Chi xây dựng cơ sở hạ tầng (dưới 35% thu từ đất đấu giá)</t>
  </si>
  <si>
    <t>Chi bồi thường khi thu hồi đất trồng lúa</t>
  </si>
  <si>
    <t>Chi bồi thường khi thu hồi đất trồng màu</t>
  </si>
  <si>
    <t>ước thu thực tế</t>
  </si>
  <si>
    <t>Tên</t>
  </si>
  <si>
    <t>Địa điểm</t>
  </si>
  <si>
    <t>Diện tích</t>
  </si>
  <si>
    <t>Loại đất trước biến động</t>
  </si>
  <si>
    <t>Loại đất sau biến động</t>
  </si>
  <si>
    <t>Đối tượng trước BĐ</t>
  </si>
  <si>
    <t>Đối tượng sau BĐ</t>
  </si>
  <si>
    <t>QĐ</t>
  </si>
  <si>
    <t>Phạm Hồng Cưu</t>
  </si>
  <si>
    <t>Xã Ninh An</t>
  </si>
  <si>
    <t>GDC</t>
  </si>
  <si>
    <t>Quyết định số 1077/QĐ-UBND ngày 19/11/2019 của UBND huyện Hoa Lư</t>
  </si>
  <si>
    <t>Nguyễn Thị Hiền</t>
  </si>
  <si>
    <t>Đỗ Thị Khiêm</t>
  </si>
  <si>
    <t>Đường cao tốc cầu Giẽ</t>
  </si>
  <si>
    <t>UBQ</t>
  </si>
  <si>
    <t>TKQ</t>
  </si>
  <si>
    <t>QĐ thu hồi đất thực hiện dự án cao tốc Cầu Giẽ</t>
  </si>
  <si>
    <t>TKT</t>
  </si>
  <si>
    <t>TCN</t>
  </si>
  <si>
    <t>Công ty Thịnh Hưng</t>
  </si>
  <si>
    <t>Bến xe phía bắc TP Ninh Bình</t>
  </si>
  <si>
    <t>LUC (49324,3) CLN(1555,9) NTS (172,05), DGT (1300) DTL (400)</t>
  </si>
  <si>
    <t>GDC,UBQ</t>
  </si>
  <si>
    <t>TPQ</t>
  </si>
  <si>
    <t>QĐ thu hồi đất thực hiện dự án bến xe phía bắc</t>
  </si>
  <si>
    <t>Lê Đình Thiềng</t>
  </si>
  <si>
    <t>Quyết định số 1278/QĐ-UBND ngày 26/12/2019 của UBND huyện Hoa Lư</t>
  </si>
  <si>
    <t>Lê Văn Lâm</t>
  </si>
  <si>
    <t>Quyết định số 1279/QĐ-UBND ngày 26/12/2019 của UBND huyện Hoa Lư</t>
  </si>
  <si>
    <t>Lê Đình Thoại</t>
  </si>
  <si>
    <t>Quyết định số 1280/QĐ-UBND ngày 26/12/2019 của UBND huyện Hoa Lư</t>
  </si>
  <si>
    <t>Tổ chức kinh tế</t>
  </si>
  <si>
    <t>Nông nghiệp Chezbeo</t>
  </si>
  <si>
    <t>Đấu giá khu Đồng Đốt</t>
  </si>
  <si>
    <t>Đấu giá Đồng Đốt</t>
  </si>
  <si>
    <t>Tái định cư Đồng Mối</t>
  </si>
  <si>
    <t>Thu hồi đất thực hiện dự án khu tái định cư</t>
  </si>
  <si>
    <t>Hạt kiểm lâm Hoa Lư - Gia Viẽn</t>
  </si>
  <si>
    <t>Thu hồi đất xây dựng hạt kiểm lâm liên huyện</t>
  </si>
  <si>
    <t>Đầu tư xây dựng khu dịch vụ và  khách sạn 3 sao Xuân Bản</t>
  </si>
  <si>
    <t>QĐ số 1038/QĐ-UBND ngày 11/10/2016 của UBND tỉnh Ninh Bình phê duyệt QHCT</t>
  </si>
  <si>
    <t>QĐ số 800/QĐ-UBND ngày 14/6/2017 của UBND tỉnh Ninh Bình phê duyệt QHCT</t>
  </si>
  <si>
    <t>QĐ số 752/QĐ-UBND ngày 25/6/2019 của UBND tỉnh</t>
  </si>
  <si>
    <t>QĐ số 958/QĐ-UBND ngày 7/8/2019 của UBND tỉnh</t>
  </si>
  <si>
    <t>Văn bản số 10678/BGTVT - CQLXD ngày 24/9/2018 của BGTVT</t>
  </si>
  <si>
    <t>QĐ số 2011/QĐ-UBND ngày 20/10/2008/ của UBND huyện Hoa Lư</t>
  </si>
  <si>
    <t>Văn bản số 154/UBND-VP4 ngày 4/4/2019 của UBND tỉnh</t>
  </si>
  <si>
    <t>QĐ số 20/QĐ-UBND ngày 15/2/2018 và 65/QĐ-UBND ngày 27/5/2019 của UBND huyện Hoa Lư</t>
  </si>
  <si>
    <t>Quyết định số 174/QĐ-UBND ngày 20/2/2018 của UBND huyện Hoa Lư</t>
  </si>
  <si>
    <t>QĐ số 951/QĐ-UBND ngày 6/8/2019 của UBND tỉnh</t>
  </si>
  <si>
    <t>Giấy chứng nhận đầu tư cấp ngày 29/8/2019</t>
  </si>
  <si>
    <t>QĐ số 723/QĐ-UBND ngày 19/6/2019 của UBND tỉnh</t>
  </si>
  <si>
    <t>Giấy chứng nhận đầu tư cấp ngày 17/8/2009</t>
  </si>
  <si>
    <t>QĐ số 42/QĐ-UBND ngày 18/5/2019 của UBND xã Ninh Giang</t>
  </si>
  <si>
    <t>QĐ số 771/QĐ-UBND  ngày 23/8/2019 của UBND huyện Hoa Lư phê duyệt chủ trương đầu tư</t>
  </si>
  <si>
    <t>QĐ số 114/QĐ-UBND ngày 12/2/2020 của UBND huyện Hoa Lư phê duyệt báo cáo kinh tế, kỹ thuật</t>
  </si>
  <si>
    <t>Quyết định số 1380/QĐ-UBND ngày 11/10/2016 của UBND huyện Hoa Lư phê duyệt QHCT</t>
  </si>
  <si>
    <t>Quyết định số 28a/QĐ-UBND ngày 23/3/2016 của UBND xã Ninh Hải phê duyệt chủ trương đầu tư</t>
  </si>
  <si>
    <t>QĐ số 1469/QĐ-UBND ngày 2/12/2009 của UBND tỉnh</t>
  </si>
  <si>
    <t>QĐ số 535/QĐ-UBND ngày 4/4/2018</t>
  </si>
  <si>
    <t>QĐ số 194/QĐ-UBND ngày 21/5/2010 của UBND tỉnh vv phê duyệt BVTC cầu Khe Đầu Hạ</t>
  </si>
  <si>
    <t>QĐ số 426/QĐ-UBND ngày 7/5/2010 của UBND tỉnh Ninh Bình vv phê duyệt dự án</t>
  </si>
  <si>
    <t>QĐ số 437/QĐ-UBND ngày 4/4/2019 của UBND tỉnh vv phê duyệt, điều chỉnh dự án</t>
  </si>
  <si>
    <t>QĐ số 326/QĐ-UBND ngày 8/2/2018 của UBND tỉnh phê duyệt QHCT</t>
  </si>
  <si>
    <t>QĐ số 1362/QĐ-UBND ngày 19/11/2019 của UBND tỉnh Ninh Bình</t>
  </si>
  <si>
    <t>QĐ số 1362/QĐ-UBND ngày 19/11/2019 của UBND tỉnh</t>
  </si>
  <si>
    <t>QĐ số 1068/QĐ-UBND ngày 31/8/2020 của UBND tỉnh chấp thuận chủ trương đầu tư</t>
  </si>
  <si>
    <t>QĐ số 1214/QĐ-UBND ngày 20/9/2018 của UBND tỉnh</t>
  </si>
  <si>
    <t>Dự án sông Sào Khê</t>
  </si>
  <si>
    <t>Dự án xây dựng Khu dịch vụ thương mại tổng của Công ty TNHH thương mại dịch vụ Hiền Lan</t>
  </si>
  <si>
    <t>QĐ số 1079/QĐ-UBND ngày 23/8/2016 của UBND tỉnh vê phê duyệt QH chi tiết Khu dân cư Thổ Trì</t>
  </si>
  <si>
    <t>NQ số 12/NQ-HĐND ngày 26/8/2020 của HĐND huyện Hoa Lư về chủ trương đầu tư dự án Xây dựng cầu kết nối làng nghề đá mỹ nghệ Ninh Vân và làng nghề thêu ren Ninh Hải</t>
  </si>
  <si>
    <t>QĐ số 5597/QĐBCA ngày 18/9/2018 của Bộ Công an</t>
  </si>
  <si>
    <t>QĐ số 397/QĐ-UBND ngày 13/3/2020 về chủ trương đầu tư</t>
  </si>
  <si>
    <t>Đất xây dưng trụ sở cơ quan sự nghiệp</t>
  </si>
  <si>
    <t>Căn cứ</t>
  </si>
  <si>
    <t>Đã thu hồi, đưa vào KH làm căn cứ giao đất</t>
  </si>
  <si>
    <t>QĐ 56/QĐ-UBND ngày 20/1/2011 của UBND tỉnh; Đang thu hồi</t>
  </si>
  <si>
    <t>QĐ số 2011/QĐ-UBND ngày 20/10/2008/ của UBND huyện Hoa Lư; Đã thu hồi, đưa vào KH làm căn cứ giao đất</t>
  </si>
  <si>
    <t>Giấy chứng nhận đầu tư số 3167312363 ngày 21/10/2020</t>
  </si>
  <si>
    <t>Giấy chứng nhận đầu tư số 4403045214 ngày 1/9/2020</t>
  </si>
  <si>
    <t>Nạo vét xây kè bảo vệ cảnh quan sông Sào Khê, cầu Đông đến Cống Trường Yên (Bổ Sung)</t>
  </si>
  <si>
    <t>Đường khu chân mạ Thổ Trì</t>
  </si>
  <si>
    <t>NQ sô 39/NQ-HĐND ngày 30/9/2019; NQ sô 40/NQ-HĐND ngày 30/9/2019</t>
  </si>
  <si>
    <t xml:space="preserve">NQ số 29/NQ-HĐND ngày 23/7/2020; Nghị quyết số 27/NQ-HĐND ngày 23/7/2020 </t>
  </si>
  <si>
    <t>Nghị quyết số 21/NQ-HĐND ngày 27/5/2020; Nghị quyết số 22/NQ-HĐND ngày 27/5/2020</t>
  </si>
  <si>
    <t>Nghị quyết số 21/NQ-HĐND ngày 27/5/2020; Nghị quyết số 20/NQ-HĐND ngày 27/5/2020; Nghị quyết số 22/NQ-HĐND ngày 27/5/2020</t>
  </si>
  <si>
    <t>QĐ số 986/QĐ-UBND ngày 2/8/2018; Đã thu hồi 0,3ha, công trình theo NQ số 39/NQ-HĐND ngày 30/9/2019</t>
  </si>
  <si>
    <t>NQ số 60/NQ-HĐND ngày 6/12/2019; NQ số 58/NQ-HĐND ngày 06/12/2019; NQ số 57/NQ-HĐND ngày 06/12/2019</t>
  </si>
  <si>
    <t>Nghị quyết số 22/NQ-HĐND ngày 27/5/2020; Nghị quyết số 21/NQ-HĐND ngày 27/5/2020; Nghị quyết số 20/NQ-HĐND ngày 27/5/2020</t>
  </si>
  <si>
    <t xml:space="preserve">Nghị quyết số 27/NQ-HĐND ngày 23/7/2020; Nghị quyết số 29/NQ-HĐND ngày 23/7/2020  </t>
  </si>
  <si>
    <t xml:space="preserve">NQ số 22/NQ-HĐND ngày 27/5/2020; Nghị quyết số 21/NQ-HĐND ngày 27/5/2020; </t>
  </si>
  <si>
    <t>NQ số 40/NQ-HĐND ngày 30/9/2019; NQ sô 39/NQ-HĐND ngày 30/9/2019</t>
  </si>
  <si>
    <t>NQ số 22/NQ-HĐND ngày 27/5/2020;Nghị quyết số 21/NQ-HDND ngày 27/5/2020; Nghị quyết số 20/NQ-HĐND ngày 27/5/2020</t>
  </si>
  <si>
    <t>QĐ số 985/QĐ-UBND ngày 1/8/2019; Nghị quyết số 21/NQ-HĐND ngày 27/5/2020; Nghị quyết số 20/NQ-HĐND ngày 27/5/2020</t>
  </si>
  <si>
    <t xml:space="preserve">QĐ số 985/QĐ-UBND ngày 1/8/2019; NQ số 16/NQ-HĐND ngày10/7/2018; NQ số 17/NQ-HĐND ngày 10/7/2018 </t>
  </si>
  <si>
    <t>QĐ số 985/QĐ-UBND ngày 1/8/2019; NQ số 57/NQ-HĐND ngày 6/12/2019; NQ số 58/NQ-HĐND ngày 06/12/2019; NQ số 60/NQ-HĐND ngày 6/12/2020</t>
  </si>
  <si>
    <t>QĐ số 985/QĐ-UBND ngày 1/8/2019; Nghị quyết số 109/NQ-HĐND ngày 9/12/2020;  NQ số 110/NQ-HĐND ngày 9/12/2020</t>
  </si>
  <si>
    <t>QĐ số 985/QĐ-UBND ngày 1/8/2019; NQ sô 35/NQ-HĐND ngày 12/12/2018</t>
  </si>
  <si>
    <t>QĐ số 985/QĐ-UBND ngày 1/8/2019; NQ sô 38/NQ-HĐND ngày 30/9/2019</t>
  </si>
  <si>
    <t xml:space="preserve">QN 60/NQ-HĐND ngày 6/12/2019; NQ số 58/NQ-HĐND ngày 06/12/2019;  NQ số 57/NQ-HĐND ngày 06/12/2019 </t>
  </si>
  <si>
    <t xml:space="preserve">QĐ số 985/QĐ-UBND ngày 1/8/2019; NQ sô 34/NQ-HĐND ngày 12/12/2018; NQ sô 35/NQ-HĐND ngày 12/12/2018 </t>
  </si>
  <si>
    <t xml:space="preserve">QĐ số 985/QĐ-UBND ngày 1/8/2019; Nghị quyết số 109/NQ-HĐND ngày 9/12/2020;  Nghị quyết số 110/NQ-HĐND ngày 9/12/2020; </t>
  </si>
  <si>
    <t>Tờ  21 thửa 10</t>
  </si>
  <si>
    <t>Tờ 25 thửa 98, 99, 101</t>
  </si>
  <si>
    <t>Xây dựng bãi đỗ xe phía đông cầu Hội</t>
  </si>
  <si>
    <t>Tờ 4 thửa 72</t>
  </si>
  <si>
    <t>Tờ 8 thửa 730</t>
  </si>
  <si>
    <t>Tờ 5 thửa 112 đến  156; tờ 6 thửa 1 đến 23</t>
  </si>
  <si>
    <t>Tờ 13 thửa 2 đến 8; 41, 42, 43, 44, 45, 46</t>
  </si>
  <si>
    <t>Tơ PL 14 thửa 6, 20</t>
  </si>
  <si>
    <t>Tờ 8 thửa 251, 250, 832</t>
  </si>
  <si>
    <t>Tờ 26 thửa 33 đến 52, 72 đến 84; tờ 25 thửa 79 đến 89; 95 đến 114</t>
  </si>
  <si>
    <t>Tờ 03 thửa 58, 59, 60, 61, 62, 63, 64</t>
  </si>
  <si>
    <t>Tờ 5 thửa 107 đến 111, 113, 114, 115, 116, 117, 118, 58,  Tờ 8 thửa 1, 2, 3, 4, 5, 8, 9, 10, 11, 12, 13, 14, 15, 16, 21, 22</t>
  </si>
  <si>
    <t xml:space="preserve"> Tờ 37 thửa 381, 382, 383, 384</t>
  </si>
  <si>
    <t>Tờ 12 thửa 42</t>
  </si>
  <si>
    <t>Tờ 21 thửa 10</t>
  </si>
  <si>
    <t>Tờ 9 thửa 31</t>
  </si>
  <si>
    <t>Tờ 14 PL04 thửa 14</t>
  </si>
  <si>
    <t>Tờ 6 thửa 112 đến 198</t>
  </si>
  <si>
    <t>Tờ 2 thửa 74</t>
  </si>
  <si>
    <t>Tờ 18 thửa 61 đến 102, 189, 110 đến 117, 131 đến 141</t>
  </si>
  <si>
    <t>Tờ 8 thửa 17, 18, 19, 20, Tờ 9 thửa 1, 2, 4</t>
  </si>
  <si>
    <t>Tờ 2 thửa 54</t>
  </si>
  <si>
    <t>Tờ 5 thửa 19,20 (xã Ninh Khang); Tờ 6 thửa 44 đến 54 (TT Thiên Tôn)</t>
  </si>
  <si>
    <t>Tờ 7 thửa 72 đến 82, 97</t>
  </si>
  <si>
    <t>Tờ 11 thửa 11, 12 Tờ 12 thửa 24, 34, 36, 37, 38, 39</t>
  </si>
  <si>
    <t>Tờ 18 thửa 85</t>
  </si>
  <si>
    <t>Tờ 18 thửa 43, 46</t>
  </si>
  <si>
    <t>Tờ 18 thửa 85</t>
  </si>
  <si>
    <t>Tờ 13 PL6 thửa 66, 67, 69, 70, 71, 260, 261, 262</t>
  </si>
  <si>
    <t>Tờ 8 thửa 729, 730, 731, 936, Tờ 16</t>
  </si>
  <si>
    <t>Tờ, PL1 thửa 2, 3, 7, 8, 9, 17, 21, 22</t>
  </si>
  <si>
    <t>QĐ số 985/QĐ-UBND ngày 1/8/2019; NQ số 57/NQ-HĐND ngày 06/12/2019</t>
  </si>
  <si>
    <t>Các QĐ số 1 đến số 14 ngày 16/1/2017 của UBND huyện Hoa Lư về thu hồi đất</t>
  </si>
  <si>
    <t>Tờ 19 thửa 5, 6, 7, 17, 18, 19, 20, 21, 22, 23, 24, 25, 26, 27</t>
  </si>
  <si>
    <t>Tờ 18: thửa 57 đến 61; thửa 66 đến 72</t>
  </si>
  <si>
    <t>Trạm y tế thị trấn Thiên Tôn</t>
  </si>
  <si>
    <t>NQ sô 34/NQ-HĐND ngày 12/12/2018; NQ số 33/NQ ngày 12/12/2018; NQ sô 35/NQ-HĐND ngày 12/12/2018;</t>
  </si>
  <si>
    <t>DANH MỤC CÁC CÔNG TRÌNH, DỰ ÁN CẦN CHUYỂN MỤC ĐÍCH SỬ DỤNG ĐẤT TRỒNG LÚA, ĐẤT RỪNG PHÒNG HỘ, ĐẤT RỪNG ĐẶC DỤNG</t>
  </si>
  <si>
    <t xml:space="preserve"> TRÊN ĐỊA BÀN TỈNH NINH BÌNH NĂM 2022</t>
  </si>
  <si>
    <t xml:space="preserve">(Kèm theo Tờ trình số:              /Thị trấnr-STNMT ngày        tháng 11 năm 2021 của Sở Tài nguyên và Môi trường)         </t>
  </si>
  <si>
    <t>Đơn vị: Ha</t>
  </si>
  <si>
    <t>SThị trấn</t>
  </si>
  <si>
    <t>Tên công trình, dự án</t>
  </si>
  <si>
    <t>Địa điểm (xã, phường)</t>
  </si>
  <si>
    <t>Căn cứ pháp lý</t>
  </si>
  <si>
    <t>Diện tích đất thực hiện dự án</t>
  </si>
  <si>
    <t>Trong đó</t>
  </si>
  <si>
    <t>Văn bản về đầu tư</t>
  </si>
  <si>
    <t>Quy hoạch sử dụng đất</t>
  </si>
  <si>
    <t>I</t>
  </si>
  <si>
    <t>QHSDĐ đến năm 2030</t>
  </si>
  <si>
    <t>II</t>
  </si>
  <si>
    <t>III</t>
  </si>
  <si>
    <t>Đất khu dân cư</t>
  </si>
  <si>
    <t>IV</t>
  </si>
  <si>
    <t>V</t>
  </si>
  <si>
    <t>VI</t>
  </si>
  <si>
    <t>VII</t>
  </si>
  <si>
    <t>Quy hoạch sử dụng đất đến năm 2030</t>
  </si>
  <si>
    <t>HUYỆN HOA LƯ</t>
  </si>
  <si>
    <t>Xã Ninh Hoà</t>
  </si>
  <si>
    <t>Quyết định số 284/QĐ-UBND ngày 12/02/2020 của UBND tỉnh về việc chấp thuận đầu tư</t>
  </si>
  <si>
    <t>Dự án đầu tư xây dựng khu dịch vụ sinh thái nông nghiệp Núi Dộc của Công ty cổ phần đầu tư bóng đá Văn Sỹ</t>
  </si>
  <si>
    <t>Xã Ninh Mỹ</t>
  </si>
  <si>
    <t>Quyết định số 1459/QD-UBND ngay 07/11/2018 của UBND tỉnh về việc phê duyệt chủ trương đầu tư; Quyết định số 89/QĐ-KHĐT ngày 06/7/2020 của Sở kế hoạch và đầu tư về việc giãn tiến độ thực hiện dự án</t>
  </si>
  <si>
    <t>Dự án SXKD thương mại và dịch vụ (sau cây xăng Nam Hải)</t>
  </si>
  <si>
    <t>Xã Ninh Thắng</t>
  </si>
  <si>
    <t>Xây dựng đường giao thông kết hợp kênh tiêu thoát nước khu dân cư và phục vụ sản xuất nông nghiệp nông thôn thôn Dưỡng Hạ</t>
  </si>
  <si>
    <t>Xã Ninh Vân</t>
  </si>
  <si>
    <t>Nghị quyết số 43/Nghị quyết số-HĐND ngày 23/12/2020 của HĐND huyện Hoa Lư về việc phê duyệt chủ trương đầu tư</t>
  </si>
  <si>
    <t xml:space="preserve">Tuyến đường từ cụm làng nghề kết nối với đường chuyên dùng vào mỏ khai thác vật liệu </t>
  </si>
  <si>
    <t>Quyết định số 1613/QĐ-UBND của HĐND huyện Hoa Lư ngày 30/12/2019 về việc phê duyệt chủ trương đầu tư</t>
  </si>
  <si>
    <t>Xây dựng cầu qua sông Hệ và tuyến đường dân sinh đến đường QL1 tránh thành phố Ninh Bình</t>
  </si>
  <si>
    <t>Nghị quyết số 55/Nghị quyết số-HĐND ngày 29/7/2021 của HĐND tỉnh về việc phê duyệt chủ trương đầu tư</t>
  </si>
  <si>
    <t>Xây dựng hạ tầng kỹ thuật và cải tạo, nâng cấp tuyến trục chính từ cổng làng nghề đến cụm Công nghiệp đá mỹ nghệ Ninh Vân</t>
  </si>
  <si>
    <t>Nghị quyết số 13/Nghị quyết số-HĐND ngày 26/8/2020 của HĐND huyện về việc phê duyệt chủ trương đầu tư</t>
  </si>
  <si>
    <t>Cải tạo, nâng cấp các tuyến đường thôn Hạ Trạo</t>
  </si>
  <si>
    <t>Nghị quyét số 25/Nghị quyết số-HĐND ngày 28/7/2021 của HĐND tỉnh phê duyệt chủ trương đầu tư</t>
  </si>
  <si>
    <t>Xây dựng cầu kết nối làng nghề đá mỹ nghệ Ninh Vân và làng nghề thêu ren Ninh Hải</t>
  </si>
  <si>
    <t>Xã Ninh Hải</t>
  </si>
  <si>
    <t>Nghị quyết số 12/Nghị quyết số-HĐND ngày 26/8/2020 của HĐND huyện Hoa Lư về việc phê duyệt chủ trương đầu tư</t>
  </si>
  <si>
    <t>Xây dựng đường dân sinh thôn Yên Trạch, xã Trường Yên</t>
  </si>
  <si>
    <t>Thị trấn Trường Yên</t>
  </si>
  <si>
    <t>Nghị quyết số 28/Nghị quyết số-HĐND ngày 23/12/2020 của HĐND huyện Hoa Lư về việc phê duyệt chủ trương đầu tư; Nghị quyết số 26/Nghị quyết số-HĐND ngày 28/7/2021 của HĐND huyện về việc điều chỉnh chủ trương đầu tư</t>
  </si>
  <si>
    <t>Thị trấn Thiên Tôn;Xã  Ninh Khang</t>
  </si>
  <si>
    <t>Quyết định số 94/QĐ-BQLDA2 ngày 02/6/2021 của Bộ GTVT về việc phê duyệt hồ sơ thiết kế cắm cọc GPMB Cầu Bến Mới</t>
  </si>
  <si>
    <t>Xã Ninh Khang</t>
  </si>
  <si>
    <t>Quyết định số 576/QĐ-UBND ngày 29/4/2016 của UBND tỉnh phê duyệt dự án đầu tư đường Đinh Tiên Hoàng giai đoạn 2; Quyết định số 530/QĐ-UBND này 19/5/2021 của UBND tỉnh về việc phê duyệt điều chỉnh dự án</t>
  </si>
  <si>
    <t>Quyết định số 1182/QĐ-UBND ngày 13/9/2016 của UBND tỉnh về việc phê duyệt dự án đầu tư; Văn bản số 308/UBND-VP4 ngày 17/5/2021 của UBND tỉnh về việc gai hạn thời gian thực hiện dự án</t>
  </si>
  <si>
    <t>Đất thuỷ lợi</t>
  </si>
  <si>
    <t>Xử lý khẩn cấp sự cố đê Chấn Lữ (đê tả sông Vó)</t>
  </si>
  <si>
    <t>Nghị quyết số 42/Nghị quyết số-HĐND ngày 23/12/2020 của HĐND huyện phê duyệt chủ trương đầu tư</t>
  </si>
  <si>
    <t>Cải tạo, hoàn thiện hệ thống thuỷ lợi, giao thông nội đồng phục vụ chương trình nông thôn mới kiểu mẫu xã Ninh Vân</t>
  </si>
  <si>
    <t>Nghị quyết số 67/Nghị quyết số-HĐND ngày 29/7/2011 của HĐND tỉnh về chủ trương đầu tư</t>
  </si>
  <si>
    <t>Xử lý cấp bách nạo vét, xây kè tuyến kênh tiêu thoát lũ nội bộ và sông Đam Khê</t>
  </si>
  <si>
    <t>Nghị quyết số 37/Nghị quyết số-HĐND ngày 23/7/2020 của HĐND tỉnh về phê duyệt chủ trương đầu tư</t>
  </si>
  <si>
    <t>Nạo vét, xây kè kênh tiêu Trường Hoà, đoạn từ QL38B đến kênh đầu mối Nịnh Hoà và một số đoạn kênh, đường thuỷ lợi nội đồng</t>
  </si>
  <si>
    <t>Xã Ninh Hoà, xã Trường Yên</t>
  </si>
  <si>
    <t>Nghị quyết số 45/Nghị quyết số-HĐND ngày 23/12/2020 của HĐND huyện Hoa Lư phê duyệt chủ trương đầu tư; Nghị quyết số 34/Nghị quyết số-HĐND ngày 28/7/2021 của HĐND huyện về việc điều chỉnh chủ trương đầu tư</t>
  </si>
  <si>
    <t>Xử lý cấp bách gia cố thân và cứng hoá mặt đê Hữu Vạc</t>
  </si>
  <si>
    <t xml:space="preserve">Quyết định số 1363/QĐ-UBND ngày 05/11/2020 của UBND tỉnh về việc phê duyệt Báo cáo kinh tế - kỹ thuật </t>
  </si>
  <si>
    <t>Xử lý khắc phục nguy cơ sạt, lở đá đe doạ đến tính mạng con người tại khu vực núi Vườn Già</t>
  </si>
  <si>
    <t>Xã Trường Yên</t>
  </si>
  <si>
    <t>Nghị quyết số 72/Nghị quyết số-HĐND ngày 29/7/2021 của HĐND tỉnh phê duyệt chủ trương đầu tư</t>
  </si>
  <si>
    <t>Quyết định số 760/QĐ-UBND ngày 9/6/2016 của UBND tỉnh về việc phê duyệt quy hoạch chi tiết</t>
  </si>
  <si>
    <t>Tiểu khu XII02 thuộc quy hoạch chung phân khu phía Bắc trong quy hoạch chung đô thị Ninh Bình (thôn Quán Vinh, xã Ninh Hoà và thôn Quan Đồng, xã Ninh Mỹ)</t>
  </si>
  <si>
    <t>Xã Ninh Hoà, Ninh Mỹ</t>
  </si>
  <si>
    <t>Quyết định số 1164/QĐ-UBND ngày 26/10/2021 về việc phê duyệt nhiệm vụ Quy hoạch chi tiết tỷ lệ 1/500 tiểu khu XII-02</t>
  </si>
  <si>
    <t xml:space="preserve">Khu đô thị Ninh Thắng I </t>
  </si>
  <si>
    <t>Văn bản số 707/UBND-VP4 ngày 15/10/2020 của UBND tỉnh về việc chấp thuận chủ trương đầu tư dự án Xây dựng Khu đô thị Ninh Thắng I</t>
  </si>
  <si>
    <t xml:space="preserve">Khu dân cư Đồng Gạo </t>
  </si>
  <si>
    <t>Xã Ninh Giang</t>
  </si>
  <si>
    <t>Quyết định số 908/QĐ-UBND ngày 20/8/2021 của UBND tỉnh phê duyệt nhiệm vụ quy hoạch 1/500</t>
  </si>
  <si>
    <t xml:space="preserve">Khu dân cư phía Tây thôn La Vân </t>
  </si>
  <si>
    <t xml:space="preserve">Ninh GiangXã </t>
  </si>
  <si>
    <t>Quyết định 1443/QĐ-UBND ngày 26/11/2020 của UBND tỉnh về việc phê duyệt Quy hoạch chi tiết</t>
  </si>
  <si>
    <t>Xã Ninh Hoà, Ninh Thắng, Ninh Hải, Trường Yên</t>
  </si>
  <si>
    <t>Đất xen kẹt trong KDC</t>
  </si>
  <si>
    <t>Cải tạo đường dây 110kV Ninh Bình - Hướng Dương</t>
  </si>
  <si>
    <t>Xã Ninh Vân, Ninh Thắng</t>
  </si>
  <si>
    <t>Quyết định số 3708/QĐ-EVNPC ngày 29/12/2020 của Tập đoàn điện lực Việt Nam về việc phê duyệt báo cáo nghiên cứu khả thi đầu tư xây dựng dự án</t>
  </si>
  <si>
    <t>Nâng cấp, cải tạo đường dây 110kV Ninh Bình - Bỉm Sơn</t>
  </si>
  <si>
    <t>Quyết định số 339/QĐ-EVNPC ngày 09/02/2021 của Tập đoàn điện lực Việt Nam về việc phê duyệt báo cáo nghiên cứu khả thi đầu tư xây dựng dự án</t>
  </si>
  <si>
    <t>Trạm Biến áp 110KV Thiên Tôn và nhánh rẽ</t>
  </si>
  <si>
    <t>TT Thiên Tôn, xã Ninh Hòa</t>
  </si>
  <si>
    <t xml:space="preserve">Quyết định số 2736/QĐ-EVNPC ngày 8/10/2020 của Tổng công ty điện lực Miền Bắc về việc giao danh mục và kế hoạch vốn đầu tư xây dựng </t>
  </si>
  <si>
    <t>Công trình di chuyển nâng cao độ võng tuyến đường dây 10KV, 110KV, 220KV và 0,4KV phục vụ giải phóng mặt bằng tuyến cao tốc đoạn Mai Sơn - Quốc lộ 45</t>
  </si>
  <si>
    <t>xã Ninh Vân</t>
  </si>
  <si>
    <t>Quyết định số 710/QĐ-UBND ngày 4/6/2020 của UBND tỉnh về việc phê duyệt báo cáo kinh tế - kỹ thuật</t>
  </si>
  <si>
    <t xml:space="preserve">Mở rộng nghĩa trang liệt sĩ khu Đồng Dừa </t>
  </si>
  <si>
    <t>Quyết định số 90/QĐ-UBND ngày 21/7/2020 của UBND xã Ninh Giang về việc phê duyệt dự án đầu tư</t>
  </si>
  <si>
    <t>Đất có di tích lịch sử văn hoá</t>
  </si>
  <si>
    <t>Hạng mục nhà làm việc khu Bảo tồn di tích cố đô Hoa Lư, thuộc dự án đầu tư xây dựng Bảo quản, tu bổ, tôn tạo và mở rộng phạm vi một số di tích có liên quan đến nhà nước Đại Cồ Việt nhằm phát huy giá trị lịch sử văn hoá cố đô Hoa Lư</t>
  </si>
  <si>
    <t>Quyết định số 1444/QĐ-UBND ngày 31/10/2016 của UBND tỉnh Ninh Bình về việc phê duyệt dự án đầu tư; Quyết định 805/QĐ-UBND ngày 05/7/2019 của UBND tỉnh về việc phê duyệt điều chỉnh, bổ sung dự án</t>
  </si>
  <si>
    <t>Mở rộng chùa Hoa Sơn</t>
  </si>
  <si>
    <t>xã Ninh Hòa</t>
  </si>
  <si>
    <t>Nhà thờ xứ La Vân</t>
  </si>
  <si>
    <t>xã Ninh Giang</t>
  </si>
  <si>
    <t>VIII</t>
  </si>
  <si>
    <t>Trang trại nông nghiệp sạch Hiến Thành</t>
  </si>
  <si>
    <t>Quyết định số 1068/QĐ-UBND ngày 31/8/2020 của UBND tỉnh về việc phê duyệt chủ trương đầu tư</t>
  </si>
  <si>
    <t>Đất năng lượng</t>
  </si>
  <si>
    <t>DANH MỤC CÁC DỰ ÁN PHẢI THU HỒI ĐẤT TRÊN ĐỊA BÀN TỈNH NINH BÌNH NĂM 2022</t>
  </si>
  <si>
    <t xml:space="preserve">(Kèm theo Tờ trình số:              /TTr-STNMT ngày        tháng 11 năm 2021 của Sở Tài nguyên và Môi trường)      </t>
  </si>
  <si>
    <t>Địa điểm 
(đến cấp xã, phường)</t>
  </si>
  <si>
    <t>Căn cư pháp lý</t>
  </si>
  <si>
    <t>Tổng diện tích thu hồi để thực hiện các công trình, dự án (ha)</t>
  </si>
  <si>
    <t>Loại đất thu hồi</t>
  </si>
  <si>
    <t>Thuộc QHSDĐ; Điều chỉnh QHSDĐ</t>
  </si>
  <si>
    <t>C</t>
  </si>
  <si>
    <t>Nghị quyết số 43/NQ-HĐND ngày 23/12/2020 của HĐND huyện Hoa Lư về việc phê duyệt chủ trương đầu tư</t>
  </si>
  <si>
    <t xml:space="preserve">Tuyến đường từ Cụm làng nghề kết nối với đường chuyên dùng vào mỏ khai thác vật liệu </t>
  </si>
  <si>
    <t>Quyết định số 564/QĐ-UBND ngày 02/6/2020 của UBND huyện về việc phê duyệt báo cáo kinh tế - kỹ thuật</t>
  </si>
  <si>
    <t>Nghị quyết số 13/NQ-HĐND ngày 26/8/2020 của HĐND huyện về việc phê duyệt chủ trương đầu tư</t>
  </si>
  <si>
    <t>Nghị quyết số 55/NQ-HĐND ngày 29/7/2021 của HĐND tỉnh về phê duyệt chủ trương đầu tư</t>
  </si>
  <si>
    <t>Nghị quyết số 25/NQ-HĐND ngày 28/7/2021 của HĐND huyện về việc phê duyệt chủ trương đầu tư</t>
  </si>
  <si>
    <t>Nghị quyết số 12/NQ-HĐND ngày 26/8/2020 của HĐND huyện Hoa Lư về việc phê duyệt chủ trương đầu tư</t>
  </si>
  <si>
    <t>Nghị quyết số 28/NQ-HĐND ngày 23/12/2020 của HĐND huyện Hoa Lư về việc phê duyệt chủ trương đầu tư; Nghị quyết số 26/NQ-HĐND ngày 28/7/2021 của HĐND huyện về việc điều chỉnh chủ trương đầu tư</t>
  </si>
  <si>
    <t>Dự án nâng cấp, chình trang các ngõ đi ở các khu dân cư theo đề án chính trang đô thị trên địa bàn thị trấn Thiên Tôn</t>
  </si>
  <si>
    <t>Thị trấn Thiên Tôn</t>
  </si>
  <si>
    <t>Nghị quyết số 04/NQ-HĐND ngày 08/01/2021 của HĐND thị trấn Thiên Tôn về phê duyệt chủ trương đầu tư</t>
  </si>
  <si>
    <t>Thị trấn Thiên Tôn, xã Ninh Khang</t>
  </si>
  <si>
    <t xml:space="preserve">Quyết định số 94/Quyết định số-BQLDA2 ngày 02/6/2021 của Bộ GTVT về việc phê duyệt hồ sơ thiết kế </t>
  </si>
  <si>
    <t>Đường kinh tế Hang Bùi kết hợp điểm du lịch Thạch Bích - Thung Nắng</t>
  </si>
  <si>
    <t>Quyết định số 1182/QĐ-UBND ngày 13/9/2016 của UBND tỉnh về việc phê duyệt dự án đầu tư; Văn bản số 308/UBND-VP4 ngày 17/5/2021 của UBND tỉnh về việc gia hạn thời gian thực hiện dự án</t>
  </si>
  <si>
    <t>Xã Ninh Khang, Xã Ninh Giang</t>
  </si>
  <si>
    <t xml:space="preserve">Quyết định số 576/QĐ-UBND ngày 29/4/2016, Quyết định số 530/QĐ-UBNDnày 19/5/2021 của UBND tỉnh phê duyệt và điều chỉnh dự án đầu tư  </t>
  </si>
  <si>
    <t>Xây dựng đường Vạn Hạnh</t>
  </si>
  <si>
    <t>Quyết định số 11/Quyết định số-TTHĐ ngày 05/8/2015 của Thường trực HĐND tỉnh về việc chủ trương đầu tư; Quyết định số 358/QĐ-UBND ngày 22/3/2021 của UBND tỉnh về việc phê duyệt điều chỉnh, bổ sung dự án</t>
  </si>
  <si>
    <t>Đất giao thông quốc lộ 45 đi Mai Sơn</t>
  </si>
  <si>
    <t>Văn bản số 10678/BGTVT-CQLXD ngày 24/9/2018 của BGTVT</t>
  </si>
  <si>
    <t>Nghị quyết số 42/NQ-HĐND ngày 23/12/2020 của HĐND huyện phê duyệt chủ trương đầu tư</t>
  </si>
  <si>
    <t>Nghị quyết số 67/NQ-HĐND ngày 29/7/2011 của HĐND tỉnh về chủ trương đầu tư</t>
  </si>
  <si>
    <t>Nạo vét, nâng cấp kênh tiêu đầu mối từ QL38B đến trạm bơm Trường Yên II</t>
  </si>
  <si>
    <t>Nghị quyết số 29/NQ-HĐND ngày 23/12/2020 của HĐND huyện Hoa Lư về việc phê duyệt chủ trương đầu tư</t>
  </si>
  <si>
    <t>Nghị quyết số 37/NQ-HĐND ngày 23/7/2020 của HĐND tỉnh về phê duyệt chủ trương đầu tư</t>
  </si>
  <si>
    <t>Xã Ninh Hoà, Xã Trường Yên</t>
  </si>
  <si>
    <t>Nghị quyết số 45/NQ-HĐND ngày 23/12/2020 của HĐND huyện Hoa Lư phê duyệt chủ trương đầu tư; Nghị quyết số 34/NQ-HĐND ngày 28/7/2021 của HĐND huyện về việc điều chỉnh chủ trương đầu tư</t>
  </si>
  <si>
    <t>Nghị quyết số 72/NQ-HĐND ngày 29/7/2021 của HĐND tỉnh phê duyệt chủ trương đầu tư</t>
  </si>
  <si>
    <t>Dự án đầu tư xây dựng công trình nâng cấp, mở rộng tuyến thoát lũ, kè chống sạt lở bờ tả, hữu sông Hoàng Long, trồng chè chắn sóng đoạn tư Cầu Trường yên đến cầu Gián</t>
  </si>
  <si>
    <t>Quyết định số 1377/QĐ-UBND ngày 30/10/2018 của UBND tỉnh về việc phê duyệt dự án đầu tư; Quyết định số 845/QĐ-UBND ngày 6/8/2021 của UBND tỉnh về việc phê duyệt điều chỉnh dự án</t>
  </si>
  <si>
    <t xml:space="preserve">Khu dân cư Đồng Ổi 
</t>
  </si>
  <si>
    <t>Quyết định số 760/QĐ-UBND ngày 9/6/2016 của UBND tỉnh về việc phê duyệt quy hoạch chi tiết tỷ lệ 1/500</t>
  </si>
  <si>
    <t xml:space="preserve">Tiểu khu XII02 thuộc quy hoạch chung phân khu phía Bắc trong quy hoạch chung đô thị Ninh Bình (thôn Quán Vinh, xã Ninh Hoà và thôn Quan Đồng, xã Ninh Mỹ)  </t>
  </si>
  <si>
    <t>Xã Ninh Hoà, Xã Ninh Mỹ</t>
  </si>
  <si>
    <t>Khu đô thị Ninh Thắng I</t>
  </si>
  <si>
    <t xml:space="preserve">Văn bản số 707/UBND-VP4 ngày 15/10/2020 của UBND tỉnh chấp thuận chủ trương đầu tư </t>
  </si>
  <si>
    <t>Khu dân cư Đồng Gạo</t>
  </si>
  <si>
    <t>Quyết định số 908/QĐ-UBND ngày 20/8/2021 của UBND tỉnh phê duyệt nhiệm vụ quy hoạch chi tiết tỷ lệ 1/500</t>
  </si>
  <si>
    <t>Quyết định 1443/QĐ-UBND ngày 26/11/2020 của UBND tỉnh phê duyệt Quy hoạch chi tiết tỷ lệ 1/500</t>
  </si>
  <si>
    <t xml:space="preserve">Khu đô thị phía Đông tiểu khu VI (Dự án tiểu khu VI-01, VI-08, VI-09, VI-11 thuộc QH phân khu các khu vực 1-1-A, 1-3-B, 1-3-C) </t>
  </si>
  <si>
    <t>Xã  Ninh Giang, Thiên Tôn, N.Khang</t>
  </si>
  <si>
    <t>Quyết định số 1504/QĐ-UBND ngày 04/12/2020 của UBND tỉnh về việc phê duyệt quy hoạch chi tiết tỷ lệ 1/500</t>
  </si>
  <si>
    <t>Quyết định số 3708/Quyết định số-EVNPC ngày 29/12/2020 của Tập đoàn điện lực Việt Nam về việc phê duyệt báo cáo nghiên cứu khả thi dự án</t>
  </si>
  <si>
    <t>Quyết định số 339/Quyết định số-EVNPC ngày 09/02/2021 của Tập đoàn điện lực Việt Nam về việc phê duyệt báo cáo nghiên cứu khả thi đầu tư xây dựng dự án</t>
  </si>
  <si>
    <t>Tờ 22 thửa 1 đến 54 (thêm thửa 54 so với kh 21)</t>
  </si>
  <si>
    <t>tờ 10, thửa 158-166</t>
  </si>
  <si>
    <t>DGT: 0,3ha, DTL 0,2,  csd 0,14</t>
  </si>
  <si>
    <t>x</t>
  </si>
  <si>
    <t>DANH MỤC CÁC CÔNG TRÌNH, DỰ ÁN HUYỆN HOA LƯ NĂM 2022</t>
  </si>
  <si>
    <t>KH2021</t>
  </si>
  <si>
    <t>Mới</t>
  </si>
  <si>
    <t xml:space="preserve">Ninh Hòa </t>
  </si>
  <si>
    <t>Khu dân cư đồng Ổi</t>
  </si>
  <si>
    <t>Tờ 8: 21-32; 56-80, Tờ 3, thủa 81</t>
  </si>
  <si>
    <t>Tờ 10 thửa 148 đến 166</t>
  </si>
  <si>
    <t>QĐ số 985/QĐ-UBND ngày 1/8/2019; Nghị quyết số 81/NQ-HĐND ngày 28/9/2020, ….</t>
  </si>
  <si>
    <t>Tờ 16: thửa 124-407, Tờ 17: thửa 184, 381, 382; Tờ 18 thửa 380; tờ 21: thửa...</t>
  </si>
  <si>
    <t xml:space="preserve"> Ninh Hải</t>
  </si>
  <si>
    <t>Ninh Hoà</t>
  </si>
  <si>
    <t xml:space="preserve">Ninh Giang </t>
  </si>
  <si>
    <t>Đất nghĩa trang nghĩa địa</t>
  </si>
  <si>
    <t>Mở rộng nghĩa trang liệt sĩ khu Đồng Dừa</t>
  </si>
  <si>
    <t xml:space="preserve">Xây dựng đường Vạn Hạnh </t>
  </si>
  <si>
    <t>Ninh Hoà, Ninh Mỹ</t>
  </si>
  <si>
    <t>Tờ 11: thửa 25; Tờ 12: thửa D32; Tờ 17: thửa 94-210, 219, 220, 244-246, D10-D14, D17-D19, D22- D25, D27, D28, T2-T5, T10-T14, T16, T19; Tờ 18: Thửa 1-6, 49, 50, 57-62, D1, D5, D12, D13, T1, Tờ 19: Thửa 1-3, 35, 37-40, 96, D1, D2, D10, T1, T3</t>
  </si>
  <si>
    <t>Tờ 6: thửa 22,42,121; Tờ 7, thửa: 239; 272; 95; 752-757; 144; 239; 240; 418; 172; 152; 223; 227, tờ 12: thửa 39; tờ 18: thửa: 68; 224; 262; 263; tờ 25: thửa 44; 269; 286; 137; tờ 27; thửa 79; tờ 28: thửa 151</t>
  </si>
  <si>
    <t>Tờ 6: thửa 35, Tờ 7: thửa 13, 24, 25, 51, 52, 77-80, 100, 127, 454, 456, 539, 540, 610-612, tờ 8: thửa 10, tờ 14, thửa 244, 245, 399, tờ 15: thửa 9, 61, 62, 187, 260, 278, 304, 413, 425, 672, Tờ 28: thửa 148, 190</t>
  </si>
  <si>
    <t>Tờ 1: thửa 74; Tờ 3: thửa 51; Tờ 6: thửa 35, 46, 93; Tờ 7: thửa 51; Tờ 12: thửa 142, 151; Tờ 13; thửa 26; Tờ 15: thửa 128, 153, 162; Tờ 16: thửa: 133, 152; 235; 236; 106; 242; Tờ 22: thửa 111, 120-123, 135, 204, 205; Tờ 24: thửa 7, 9; Tờ  25, thửa 14, 30-34; Tờ 30: thửa 3; Tờ  32: thửa 1, 146; Tờ 33: thửa 189, 200; Tờ 39: thửa 180, 235; 246; 247</t>
  </si>
  <si>
    <t>Trong thu hồi 0,1</t>
  </si>
  <si>
    <t>Tờ 13 thửa: 11,34; 112, tờ 03 thửa 32,33,82, 88, 89, 90, 91, 86,92,93,94; PL8 Thửa: 291; Tờ 11 thửa 62,67,200,231; Tờ PL7, thửa 32; tờ 11 thửa 01; Tờ PL4 thửa 52, 59; PL03, thửa 55, 56</t>
  </si>
  <si>
    <t xml:space="preserve">Tờ 11: thửa 66; Tờ 12: thửa 49; Tờ 13: thửa 70; Tờ 12PL06: thửa 51; 235; Tờ 14PL2: thửa 2; Tờ PL02: thửa 150;  Tờ PL03: thửa 28, 49; tờ PL07: thửa 49; Tờ PL4: thửa 112; Tờ PL5: thửa 8, 46; Tờ PL6: thửa 357 </t>
  </si>
  <si>
    <t>Tờ 11: thửa 102, 114, 221, 235, 275, 280, 300; Tờ 12: thửa 101, 211, 257, 263, 267, 295, 408, 416, 427, 431, 436, 455, 551, 617, 619, 620, 900, 930-932; Tờ 16: thửa 36, 58, 172, 360,  390, 237, 690; Tờ 19: thửa 50, 208; Tờ 20: thửa 143</t>
  </si>
  <si>
    <t xml:space="preserve">Tờ 31: thửa 251; Tờ 33: thửa 411, 429; Tờ 35: thửa 104; 105; 15; Tờ 41: thửa 14; 26; 82 </t>
  </si>
  <si>
    <t>Tờ 9: thửa 50, 52, 54, 147, 217; Tờ 11: thửa 257; Tờ 13: thửa 95, 96, 193; Tờ 23: thửa 7,22, 31, 40, 72, 105, 112, 221; Tờ 24: thửa 28, 36, 39, 55, 54</t>
  </si>
  <si>
    <t>Tờ 3PL3: thửa 322</t>
  </si>
  <si>
    <t>PL1: thửa 18, 107, 17, 102, 106. PL2+3: thửa 353. PL12: thửa 66, 109, 150, 162, 202.  PL13: thửa 77, 108, 122, 123, 24, 102, 172, 169, 13, 29, 177. PL16: thửa 57, 267. Tờ 2: thửa 73, 57, 59. Tờ 3: thửa 157. Tờ 8: thửa 41, 44. Tờ 10: thửa 36, 312, 1, 3, 4, 7, 161, 91, 321. Tờ 12: thửa 63, 27. Tờ 13: thửa 25. Tờ 16: thửa 66. PL17: thửa 12. PL20+21: thửa 33, 38. PL24+25: thửa 94. PL4+5: thửa 142, 86, 271. PL6: thửa 12, 84. PL7: thửa 61, 86, 87, 94, 11. PL8: thửa 19, 17, 10, 66, 265. PL9: thửa 10, 7, 8, 29, 140, 194. PL10: thửa 141, 17, 19, 9, 37, 135,  28. PL11: thửa 297, 207, 379, 422, 192, 194, 292, 234, 246, 241, 240, 1, 117, 417, 314, 38, 145, 28, 118, 116,  đến PL24+25</t>
  </si>
  <si>
    <t>Tờ PL1: thửa 21,56,299; Tờ PL4: thửa 6; Tờ PL22: thửa 312,313,216,272,151; Tờ PL6: thửa 265, 325, 304, 397; Tờ PL20: thửa 155, 154; Tờ PL15: thửa 376,50; Tờ PL22: thửa 53; Tờ PL5: thửa 180,170,169,193</t>
  </si>
  <si>
    <t>Ninh Vân, Ninh Thắng</t>
  </si>
  <si>
    <t>Thấp hơn qh (bs chi tiết)</t>
  </si>
  <si>
    <t xml:space="preserve">STT-CT mới </t>
  </si>
  <si>
    <t>Ninh Khang, Ninh Giang</t>
  </si>
  <si>
    <t>Thiếu đất Ht</t>
  </si>
  <si>
    <t>Kiểm tra</t>
  </si>
  <si>
    <t>Bổ sung chi tiết số liệu ht</t>
  </si>
  <si>
    <t>PL12, thửa 10;11;12;13;14;15;16;17</t>
  </si>
  <si>
    <t>Tờ 4: thửa 32, 34</t>
  </si>
  <si>
    <t>Tờ 3: thửa 1, 2, 3, 4; PL2+3; PL4+5.</t>
  </si>
  <si>
    <t>Tờ 13: từ thửa 10 đến thửa 20.</t>
  </si>
  <si>
    <t>Ninh Hoà, Trường Yên</t>
  </si>
  <si>
    <t xml:space="preserve">Tờ 16: thửa 55, 57, 60, 62; PL20+21: thửa 44; PL22: thửa 1. </t>
  </si>
  <si>
    <t>TT Thiên Tôn, Ninh Hòa</t>
  </si>
  <si>
    <t>Nhà thờ họ Trương</t>
  </si>
  <si>
    <t>Khu dân cư Đồng Chằm</t>
  </si>
  <si>
    <t>Khu dịch vụ tổng hợp An Vương</t>
  </si>
  <si>
    <t>Khu dịch vụ, khách sạn của CT TNHH Thêu ren Mặt trời xanh</t>
  </si>
  <si>
    <t>Dự án Areca Resort</t>
  </si>
  <si>
    <t>Khu thương mại dịch vu Văn Minh</t>
  </si>
  <si>
    <t>Tở 15 thửa 145, tờ 16 thửa 64</t>
  </si>
  <si>
    <t>PL 9 từ thửa 127 đến thửa 154</t>
  </si>
  <si>
    <t>Nghị quyết số 20/NQ-HĐND ngày 20/5/2020 của HĐND tỉnh</t>
  </si>
  <si>
    <t>Nghị quyết số 28/NQ-HĐND ngày 23/7/2020 của HĐND tỉnh</t>
  </si>
  <si>
    <t>Đã thu hồi đất, đưa vào KH làm căn cứ giao đất</t>
  </si>
  <si>
    <t>Quyết định số 554/QĐ-UBND ngày 17/4/2020 của UBND tỉnh về chủ trương đầu tư (Đã thu hồi đất, đưa vào KH làm căn cứ giao đất)</t>
  </si>
  <si>
    <t>Tờ 13 thửa 114-146, 388</t>
  </si>
  <si>
    <t>Thửa 117, tờ 5</t>
  </si>
  <si>
    <t>Tờ 27 thửa 413-422</t>
  </si>
  <si>
    <t>Quyết định số 424/QĐ-UBND ngày 07/7/2009 của UBND huyện về việc phê duyệt quy hoạch chi tiết</t>
  </si>
  <si>
    <t>Giao đất ở xen kẹt</t>
  </si>
  <si>
    <t>Dự án đầu tư xây dựng công trình nâng cấp, mở rộng tuyến thoát lũ, kè chống sạt lở bờ tả, hữu sông Hoàng Long trồng tre chắn sóng đoạn từ cầu Trường Yên đến cầu Gián</t>
  </si>
  <si>
    <t>Tờ 4, tờ 8, tờ 15, tờ 20, tờ 21</t>
  </si>
  <si>
    <t>Tờ 1, thửa 9-14, 23, 26, 27, 36, 37; Tờ 2 thửa 1, 2, 3, 8</t>
  </si>
  <si>
    <t>Tờ 1, thửa 156; 159; tờ 6 thửa 40</t>
  </si>
  <si>
    <t>Ninh Giang: Tờ PL17, PL18, PL19; Ninh Khang: tờ 4, 5, 6</t>
  </si>
  <si>
    <t>Tờ 20, tờ 21</t>
  </si>
  <si>
    <t>Tờ 2, 5, 6,8,10, 9, 25</t>
  </si>
  <si>
    <t>Thửa 144, tờ 34</t>
  </si>
  <si>
    <t>Chuyển mục đích sử dụng đất từ đất ONT sang đất TIN</t>
  </si>
  <si>
    <t>Tờ 13, thửa 316-378; T14, T20, D26, D28, D29</t>
  </si>
  <si>
    <t>Thiên Tôn: tờ 41; Ninh Hoà: tờ 14, 15</t>
  </si>
  <si>
    <t xml:space="preserve"> Ninh Vân, Ninh Hải</t>
  </si>
  <si>
    <r>
      <t xml:space="preserve">Tờ 1 thửa 13, 14, 15, 16, 17, 18, PL 1 thửa 1, 8, </t>
    </r>
    <r>
      <rPr>
        <sz val="14"/>
        <color rgb="FFFF0000"/>
        <rFont val="Times New Roman"/>
        <family val="1"/>
      </rPr>
      <t>51</t>
    </r>
    <r>
      <rPr>
        <sz val="14"/>
        <rFont val="Times New Roman"/>
        <family val="1"/>
      </rPr>
      <t xml:space="preserve">, 52, 54, 55, 56, 57, 58, 59, 60, 61, 105, 106, 107, 108, 109 </t>
    </r>
    <r>
      <rPr>
        <sz val="14"/>
        <color rgb="FFFF0000"/>
        <rFont val="Times New Roman"/>
        <family val="1"/>
      </rPr>
      <t>(thiếu thửa 51)</t>
    </r>
  </si>
  <si>
    <r>
      <t xml:space="preserve">Tờ 15, thửa 111-121, 165-167; 176; 181-184; </t>
    </r>
    <r>
      <rPr>
        <sz val="14"/>
        <color rgb="FFFF0000"/>
        <rFont val="Times New Roman"/>
        <family val="1"/>
      </rPr>
      <t>GT, TL</t>
    </r>
  </si>
  <si>
    <t xml:space="preserve">Khu dân cư phía Bắc thị trấn Thiên Tôn </t>
  </si>
  <si>
    <t>Trong đó: Đất giữ nguyên hiện trạng 1,73ha đất ở 9,96ha, TMD 1,73ha, DGD 4,3ha, DYT 0,86ha, DVH 0,08ha, TSC 0,4ha, DKV 4,92ha, DGT 14,42ha</t>
  </si>
  <si>
    <t>tờ 6, thửa 110-117, 74; tờ 13 tờ 86</t>
  </si>
  <si>
    <t>Tờ 1 thửa 8-14; tờ 5 thửa 1-27, 54; tờ 4 thửa 2</t>
  </si>
  <si>
    <t>Tờ PL10, thửa 49-51; tờ PL11, thửa 33, 34; tờ PL23, thửa 1-8</t>
  </si>
  <si>
    <t>Thiên Tôn, Ninh Giang</t>
  </si>
  <si>
    <t>Quyết định số 1193/QĐ-UBND ngày 29/9/2020 của UBND tỉnh về việc phê duyệt quy hoạch chi tiết tỷ lệ 1/500</t>
  </si>
  <si>
    <t>tờ 13, thửa 86, 87, 88</t>
  </si>
  <si>
    <t>Tờ 3;9</t>
  </si>
  <si>
    <t>12;13;16, PL 18-19, PL 20-21.</t>
  </si>
  <si>
    <t>Tờ 17;19</t>
  </si>
  <si>
    <t>Ninh Vân: tờ 3, thửa 10,11; Ninh Hải: tờ 13, thửa 25, 75-81</t>
  </si>
  <si>
    <t>Tờ 9, 10</t>
  </si>
  <si>
    <t>Tờ 11, tờ 16</t>
  </si>
  <si>
    <t>10;11;12;13; PL15</t>
  </si>
  <si>
    <t>13;14;PL5; PL4; 11; PL2; 04;10</t>
  </si>
  <si>
    <t>Ninh Hoà: tờ 18,10,9,11,12,7; Trường Yên: tờ 9, PL 16</t>
  </si>
  <si>
    <t>Tờ 5 thửa 4</t>
  </si>
  <si>
    <t>Giấy chứng nhận đầu tư số 3167312363 thay đổi lần thứ 4 ngày 16/9/2021</t>
  </si>
  <si>
    <t>QHSDĐ đến năm 2030; NQ sô 35/NQ-HĐND ngày 12/12/2018</t>
  </si>
  <si>
    <t xml:space="preserve">QHSDĐ đến năm 2030; Nghị quyết số 39/NQ-HĐND ngày 30/9/2019; NQ số 58/NQ-HĐND ngày 06/12/2019  </t>
  </si>
  <si>
    <t>QHSDĐ đến năm 2030; NQ sô 39/NQ-HĐND ngày 30/9/2019</t>
  </si>
  <si>
    <t>QHSDĐ đến năm 2030;</t>
  </si>
  <si>
    <t>QHSDĐ đến năm 2030; NQ số 58/NQ-HĐND ngày 06/12/2019</t>
  </si>
  <si>
    <t>QHSDĐ đến năm 2030; NQ sô 34/NQ-HĐND ngày 12/12/2018; NQ sô 35/NQ-HĐND ngày 12/12/2018</t>
  </si>
  <si>
    <t>QHSDĐ đến năm 2030; Nghị quyết số 21/NQ-HĐND ngày 27/5/2020; Nghị quyết số 20/NQ-HĐND ngày 27/5/2020</t>
  </si>
  <si>
    <t>QHSDĐ đến năm 2030; NQ sô 34/NQ-HĐND ngày 12/12/2018; NQ số 33/NQ ngày 12/12/2018;NQ sô 35/NQ-HĐND ngày 12/12/2018;</t>
  </si>
  <si>
    <t>QHSDĐ đến năm 2030; NQ số 58/NQ-HĐND ngày 06/12/2019; NQ số 57/NQ-HĐND ngày 06/12/2019</t>
  </si>
  <si>
    <t>QHSDĐ đến năm 2030; NQ số 20/NQ - HĐND ngày 6/7/2017;  NQ sô 39/NQ-HĐND ngày 30/9/2019</t>
  </si>
  <si>
    <t xml:space="preserve">QHSDĐ đến năm 2030; NQ số 15/NQ-HĐND ngày 22/7/2015; VB 335/UBND-VP3 ngày 20/9/2017 </t>
  </si>
  <si>
    <t xml:space="preserve">QHSDĐ đến năm 2030; NQ số 16/NQ-HĐND ngày10/7/2018; NQ số 17/NQ-HĐND ngày10/7/2018  </t>
  </si>
  <si>
    <t>QHSDĐ đến năm 2030; NQ sô 37/NQ-HĐND ngày 12/12/2017; NQ số  38/NQ-HĐND ngày 13/12/2017;</t>
  </si>
  <si>
    <t>QHSDĐ đến năm 2030; NQ số 16/NQ-HĐND ngày10/7/2018 ; QHSDĐ đến năm 2030; ; NQ số 17/NQ-HĐND ngày10/7/2018</t>
  </si>
  <si>
    <t>Công trình Hang Quàn (Phần đất lấy trong hang không làm thay đổi hiện trạng đất rừng đặc dụng)</t>
  </si>
  <si>
    <t>Công trình Hang Lôi (Phần đất lấy trong hang không làm thay đổi hiện trạng đất rừng đặc dụng)</t>
  </si>
  <si>
    <t>Công trình Hang Bin (Phần đất lấy trong hang không làm thay đổi hiện trạng đất rừng đặc dụng)</t>
  </si>
  <si>
    <t xml:space="preserve">Hang Phú Gia </t>
  </si>
  <si>
    <t>Thao trường núi Ngang</t>
  </si>
  <si>
    <t xml:space="preserve">Công trình Hang Chùa </t>
  </si>
  <si>
    <t xml:space="preserve">Công trình Hang Dơi </t>
  </si>
  <si>
    <t>Trường Yên; 
Ninh Xuân</t>
  </si>
  <si>
    <t>Trụ sở công an xã</t>
  </si>
  <si>
    <t xml:space="preserve">Khu dân cư phía Bắc thị trấn Thiên Tôn 
</t>
  </si>
  <si>
    <t>BDDC đang là đất lúa</t>
  </si>
  <si>
    <t>2,5 ktra lại 1 lúa hay 2 lúa</t>
  </si>
  <si>
    <t>Ktra lại có đất gt, tl</t>
  </si>
  <si>
    <t>QĐ số 39/QĐ-UBND ngày 6/11/2017 của UBND xã Ninh Mỹ về phê duyệt dự án đầu tư; Đã thu hồi đất, đưa vào KH làm căn cứ giao đất</t>
  </si>
  <si>
    <t xml:space="preserve"> Tờ 4, 5, 6</t>
  </si>
  <si>
    <t>Tờ 15, thửa 147, 148</t>
  </si>
  <si>
    <t>Trường Yên: Tờ 33, thửa 161</t>
  </si>
  <si>
    <t>Thửa 6, tờ 18</t>
  </si>
  <si>
    <t>Tờ 29</t>
  </si>
  <si>
    <t>Tờ 18 thửa 22; 24; 25</t>
  </si>
  <si>
    <t>Tờ 16, thửa 5,6,24,25</t>
  </si>
  <si>
    <t>QĐ 56/QĐ-UBND ngày 20/1/2011 của UBND tỉnh; Đã thu hồi đất, đưa vào KH làm căn cứ giao đất</t>
  </si>
  <si>
    <t xml:space="preserve"> tờ 13, thửa 25, 75-81</t>
  </si>
  <si>
    <t>tờ 3, thửa 10,11</t>
  </si>
  <si>
    <t>Tờ 2 thửa 4, tờ 5 thửa 4-6, 20,22,25, 27, 28, 29,D2, D7, D8, D9, D10, T17, T18, T11, T21, T22, T20; tờ 6 thửa D1,T1, T2, T4, 2,3,5; tờ 8 thửa 23, 43, D3, D4, D5, T4, T5, T6, T8; tờ 10, tờ 9 thửa 8, 10, 11, 12, 14, 15, 28, 29, 31, 32, 41,42 , D5, D6, D8, D9, D11, T9, T10, T8, T13, T2, T15; tờ 25 thửa 25-28, T11-T13</t>
  </si>
  <si>
    <t>Tờ 6 thửa 40, 41. 42. 56,57, 90, 91; tờ 07 thửa D7, D8, D6, D9, D11, T5, T3</t>
  </si>
  <si>
    <t>Tờ 35 thửa 202</t>
  </si>
  <si>
    <t>PL 9 từ thửa 127 đến thửa 154; 271 đến 273, 461 đến 475, 111, 112, 160 đến 163, 269 đến 276</t>
  </si>
  <si>
    <t>Tờ 4 thửa 13; tờ 8 thửa 5; tờ 15 thửa 15, 16, 17, 18; tờ 21 thửa 42, 43</t>
  </si>
  <si>
    <t>Tờ 10 thửa 40; Tờ 9 thửa 29; Tờ 16 thửa 139; Tờ 17 thửa 19</t>
  </si>
  <si>
    <t>Tờ 8 thửa 20, 87, 88, D4, 188, 227, 228; Tờ 10 thửa 104, 148, 149, D7, 174, 175, 170, 171, T14; tờ 20 thửa 9, 10, 16, 154, 150, D14</t>
  </si>
  <si>
    <t>Quyết định số 710/QĐ-UBND ngày 4/6/2020 của UBND tỉnh về việc phê duyệt báo cáo kinh tế - kỹ thuật; Quyết định số 1274/QĐ-UBND ngày 15/10/2020 của UBND tỉnh về việc phê duyệt thiết kế bản vẽ thi công và dự toán công trình di chuyển cột, đường dây 220kV và 110kV bị ảnh hưởng GPMB dự án thành phần đầu tư xây dựng đoạn Mai Sơn-QL45 trên địa bàn xã Ninh Vân</t>
  </si>
  <si>
    <t>QHSDĐ đến năm 2030; NQ số 15/NQ-HĐND ngày 22/7/2015; VB 335/UBND-VP3 ngày 20/9/2017; NQ sô 39/NQ-HĐND ngày 30/9/2019</t>
  </si>
  <si>
    <t>Tờ 5 từ thửa 22-85, thửa 800, thửa D1, T3, T4, T6</t>
  </si>
  <si>
    <t>tờ bản đồ số DC5 (thửa số 9,10,11,13,19,20) to so 4 (thửa 13)</t>
  </si>
  <si>
    <t>Tờ bản đồ PL18 (thửa số 1,2) tờ bản đồ số PL19 (thửa số 1-13) DC10 (thửa số 1-13) PL13,tờ bản đồ số PL20 (thửa số 22-31, 72, 293)</t>
  </si>
  <si>
    <t>tờ số 1 (thửa 1-7,51 đến 72) tờ bản đố số 2(thửa 1 đến 106) tơ số 6 (từ thửa 9,10,14,15 và 24-61) tờ số 7 (thửa từ 55, 72-97,100) tờ số 4 (thửa từ 53-86) tờ số 3 (thửa từ 1-6, 35-46, 64-73)</t>
  </si>
  <si>
    <t>Tờ 3, thửa 2, 3, 4</t>
  </si>
  <si>
    <t>Tờ 8, thửa 1,2,29,30,31,33, D1, D2, D3, D4, T1; tờ 9 thửa 1-27, 78-84, D1-D14, T1, T2; Tờ 10 thửa 1, D1, D2, D3, T1; Tờ 11 thửa 1 đến 127, D1 đến D8, T1, T2; Tờ 13, thử 1 đến 125, D1 đến D10, T1 đến T9; Tờ 14, thửa 1,2,3, D1, D2; Tờ 15, thửa 1,2,3,D1,D2; tờ 22 thửa 1,2,D1; Tờ 24 thử 1,2,3, D2, D3, T1</t>
  </si>
  <si>
    <t xml:space="preserve">Tờ 9, thửa 19-21; PL23 thửa 18-20; PL24 thửa 3-18 </t>
  </si>
  <si>
    <t>Tờ 10 thửa 148 đến 168</t>
  </si>
  <si>
    <t>Tờ 18, thửa 68-84</t>
  </si>
  <si>
    <t>Tờ 6, thửa 80-91, thửa 573</t>
  </si>
  <si>
    <t>Tờ 29, thửa 30</t>
  </si>
  <si>
    <t>Tờ PL6 thửa 397</t>
  </si>
  <si>
    <t>tờ 9, PL 16</t>
  </si>
  <si>
    <t xml:space="preserve"> tờ 18,10,9,11,12,7; T</t>
  </si>
  <si>
    <t>Khu thương mại dịch vụ Văn Minh</t>
  </si>
  <si>
    <t>Tờ 6: thửa 22,42,121; Tờ 7, thửa: 239; 272; 95; 752-757; 144; 239; 240; 418; 172; 152; 223; 227, 728; tờ 12: thửa 39; tờ 18: thửa: 68; 224; 262; 263; tờ 25: thửa 44; 269; 286; 137; tờ 27; thửa 79; tờ 28: thửa 151</t>
  </si>
  <si>
    <t>Tờ 6: thửa 35, Tờ 7: thửa 13, 24, 25, 51, 52, 77-80, 100, 127, 454, 456,457, 539, 540, 610-612, tờ 8: thửa 10, tờ 14, thửa 244, 245, 399, tờ 15: thửa 9, 61, 62, 187, 260, 278, 304, 413, 425, 672, Tờ 28: thửa 148, 190</t>
  </si>
  <si>
    <t>Tờ 1: thửa 74; Tờ 3: thửa 51; Tờ 6: thửa 35, 46, 93; Tờ 7: thửa 51; Tờ 12: thửa 142, 151; Tờ 13; thửa 26; Tờ 15: thửa 128, 153, 162; Tờ 16: thửa: 133, 152; 235; 236; 106; 242; Tờ 22: thửa 111, 120-123, 135, 204, 205; Tờ 24: thửa 7, 9,34; Tờ  25, thửa 14, 30-34; Tờ 30: thửa 3; Tờ  32: thửa 1, 146; Tờ 33: thửa 189, 200; Tờ 39: thửa 161,180, 235; 246; 247</t>
  </si>
  <si>
    <t>Tờ 13 thửa: 11,34; 112, tờ 03 thửa 32,33,82, 88, 89, 90, 91, 86,92,93,94; PL8 Thửa: 291; Tờ 11 thửa 62,67,200,231; Tờ PL7, thửa 32; tờ 11 thửa 01; Tờ PL4 thửa 52, 59; PL03, thửa 55, 56; tờ PL14, thửa 141</t>
  </si>
  <si>
    <t>Tờ 11: thửa 66; Tờ 12: thửa 49; Tờ 13: thửa 70; Tờ 12PL06: thửa 51; 235; Tờ 14PL2: thửa 2; Tờ PL02: thửa 150;  Tờ PL03: thửa 28, 49; tờ PL07: thửa 49; Tờ PL4: thửa 112; Tờ PL5: thửa 8, 46; Tờ PL6: thửa 357 ; Tờ 14PL4: thửa 199,201</t>
  </si>
  <si>
    <t>PL1: thửa 18, 107, 17, 102, 106. PL2+3: thửa 353. PL12: thửa 66, 109, 150, 162, 202.  PL13: thửa 77, 108, 122, 123, 24, 102, 172, 169, 13, 29, 177. PL16: thửa 57, 267. Tờ 2: thửa 73, 57, 59. Tờ 3: thửa 157. Tờ 8: thửa 41, 44. Tờ 10: thửa 36, 312, 1, 3, 4, 7, 161, 91, 321. Tờ 12: thửa 63, 27. Tờ 13: thửa 25. Tờ 16: thửa 66. PL17: thửa 12. PL20+21: thửa 33, 38. PL24+25: thửa 94. PL4+5: thửa 142, 86, 271. PL6: thửa 12, 84. PL7: thửa 61, 86, 87, 94, 11. PL8: thửa 19, 17, 10, 66, 265. PL9: thửa 10, 7, 8, 29, 140, 194. PL10: thửa 141, 17, 19, 9, 37, 135,  28. PL11: thửa 297, 207, 379, 422, 192, 194, 292, 234, 246, 241, 240, 1, 117, 417, 314, 38, 145, 28, 118, 116,  đến PL24+25; PL4, thửa 120, 121</t>
  </si>
  <si>
    <t>Đất tín ngưỡng</t>
  </si>
  <si>
    <t>Quyết định số 1504/QĐ-UBND ngày 04/12/2020 của UBND tỉnh về việc phê duyệt quy hoạch chi tiết tỷ lệ 1/501</t>
  </si>
  <si>
    <t>QĐ số 42/QĐ-UBND ngày 18/5/2019 của UBND xã Ninh Giang; Đã thu hồi, đưa vào KH làm căn cứ giao đất</t>
  </si>
  <si>
    <t>Tờ 1 thửa 13, 14, 15, 16, 17, 18, PL 1 thửa 1, 8, 51, 52, 54, 55, 56, 57, 58, 59, 60, 61, 105, 106, 107, 108, 109 (thiếu thửa 51)</t>
  </si>
  <si>
    <t>Tờ 15, thửa 44; 111-121, 165-167; 176; 181-184; GT, TL</t>
  </si>
  <si>
    <t xml:space="preserve">PL12 (Tờ 12): Thửa 136;133;62;63;64; 65; 144;145;34;35;143;142;141;11;10;12;13;14;15;16;17; PL20 (Tờ 20) : Thửa 160;156;1;2;61;60;59;58;55;425;426;54;288;344;289;290;12; </t>
  </si>
  <si>
    <t>Đất xây dựng cơ sở dịch vụ xã hội</t>
  </si>
  <si>
    <t xml:space="preserve"> -Tờ 4, thửa 73, 74</t>
  </si>
  <si>
    <t>Công trình Hang Quàng (Phần đất lấy trong hang không làm thay đổi hiện trạng đất rừng đặc dụng)</t>
  </si>
  <si>
    <t xml:space="preserve">Văn bản số 56/UBND-VP4 ngày 08/3/2021 của UBND tỉnh đồng ý chủ trương </t>
  </si>
  <si>
    <t>Tờ 1 thửa 2, 3, 5, 6, 7, 8, 9, 17, 21, 22, Tờ PL1 thửa 50-54</t>
  </si>
  <si>
    <t xml:space="preserve">NQ số 120/NQ-HĐND ngày 10/12/2021, NQ số 121/NQ-HĐND ngày 10/12/2021 </t>
  </si>
  <si>
    <t>NQ số 58/NQ-HĐND ngày 06/12/2019</t>
  </si>
  <si>
    <t>Tờ 12;13;16, PL18+19, PL20+21.</t>
  </si>
  <si>
    <t>Tờ 2 thửa 4, tờ 5 thửa 4-6, 20,22,25, 27, 28, 29,D2, D7, D8, D9, D10, T17, T18, T11, T21, T22, T20; tờ 6 thửa D1,T1, T2, T4, 2,3,5; tờ 8 thửa 23-28, 43, D3, D4, D5, T4, T5, T6, T8, T11, T12, T13; tờ 10, tờ 9 thửa 8, 10, 11, 12, 14, 15, 28, 29, 31, 32, 41,42 , D5, D6, D8, D9, D11, T9, T10, T8, T13, T2, T15; tờ 25 thửa 25-28, T11-T13</t>
  </si>
  <si>
    <t xml:space="preserve">Quyết định số 94/QĐ-BQLDA2 ngày 02/6/2021 của Bộ GTVT về việc phê duyệt hồ sơ thiết kế </t>
  </si>
  <si>
    <t>Tờ 6 thửa 40, 41, 42, 56-58, D6-D8, T3; tờ 7 thửa 90-92, 55, thửa D7, D8, D6, D9, D11, T5, T3</t>
  </si>
  <si>
    <t>NQ số 120/NQ-HĐND ngày 10/12/2021</t>
  </si>
  <si>
    <t>Nghị quyết số 21/NQ-HĐND ngày 27/5/2020; Nghị quyết số 20/NQ-HĐND ngày 27/5/2020</t>
  </si>
  <si>
    <t>Tờ 11, tờ 16, PL20+21</t>
  </si>
  <si>
    <t>Tờ 10;11;12;13; PL14; PL15</t>
  </si>
  <si>
    <t>Tờ 13;14;PL5; PL4; 11; PL2; 04;10</t>
  </si>
  <si>
    <t>Tờ 13,16,7,6,2,12</t>
  </si>
  <si>
    <t>NQ số 45/NQ-HĐND ngày 23/12/2020 của HĐND huyện Hoa Lư phê duyệt chủ trương đầu tư; NQ số 34/NQ-HĐND ngày 28/7/2021 của HĐND huyện về việc điều chỉnh chủ trương đầu tư</t>
  </si>
  <si>
    <t xml:space="preserve">Quyết định số 1377/QĐ-UBND ngày 30/10/2018; Quyết định số 845/QĐ-UBND ngày 06/8/2021 của UBND tỉnh về việc phê duyệt, điều chỉnh dự án </t>
  </si>
  <si>
    <t>Quyết định số 3708/QĐ-EVNPC ngày 29/12/2020 của Tập đoàn điện lực Việt Nam về việc phê duyệt báo cáo nghiên cứu khả thi đầu tư</t>
  </si>
  <si>
    <t xml:space="preserve">QĐ số 710/QĐ-UBND ngày 4/6/2020 của UBND tỉnh về việc phê duyệt báo cáo kinh tế - kỹ thuật; QĐ số 1274/QĐ-UBND ngày 15/10/2020 của UBND tỉnh về việc phê duyệt thiết kế bản vẽ thi công và dự toán công trình </t>
  </si>
  <si>
    <t>NQ số 58/NQ-HĐND ngày 06/12/2019; NQ số 57/NQ-HĐND ngày 06/12/2019</t>
  </si>
  <si>
    <t xml:space="preserve">Khu tái định cư đường Đinh Tiên Hoàng Trong đó: ONT 2,61ha, DGT 2,59ha </t>
  </si>
  <si>
    <t xml:space="preserve"> NQ số 20/NQ - HĐND ngày 6/7/2017;  NQ sô 39/NQ-HĐND ngày 30/9/2019</t>
  </si>
  <si>
    <t xml:space="preserve">Tờ 1 thửa 13, 14, 15, 16, 17, 18, 21, 22; Tờ PL1 thửa 1, 5, 8, 51, 52, 54, 55, 56, 57, 58, 59, 60, 61, 105, 106, 107, 108, 109 </t>
  </si>
  <si>
    <t>NQ số 57/NQ-HĐND ngày 6/12/2019; NQ số 58/NQ-HĐND ngày 06/12/2019; NQ số 60/NQ-HĐND ngày 6/12/2020</t>
  </si>
  <si>
    <t>Quyết định số 174/QĐ-UBND ngày 20/2/2018 của UBND huyện Hoa Lư; Đã giao đất 3,01 ha</t>
  </si>
  <si>
    <t xml:space="preserve">Tờ 22 thửa 1 đến 54 </t>
  </si>
  <si>
    <t>Khu tái định cư Đống Mối (dự án nạo vét, xây kè, bảo tồn cảnh quan sông Sào Khê) Trong đó:  ONT 1,66ha, DGT 1,65ha</t>
  </si>
  <si>
    <t xml:space="preserve">NQ số 16/NQ-HĐND ngày 10/7/2018; NQ số 17/NQ-HĐND ngày 10/7/2018  </t>
  </si>
  <si>
    <t>NQ sô 37/NQ-HĐND ngày 12/12/2017; NQ số  38/NQ-HĐND ngày 13/12/2017;</t>
  </si>
  <si>
    <t>Khu dân cư đồng Ổi Trong đó: ONT 3,24ha, DGT 3,24ha, DTL 0,36ha, DKV 0,36ha</t>
  </si>
  <si>
    <t>PL12: Thửa 136;133;62;63;64; 65; 144;145;34;35;143;142;141;11;10;12;13;14;15;16;17; PL20: Thửa 160;156;1;2;61;60;59;58;55;425;426;54;288;344;289;290;12; DGT</t>
  </si>
  <si>
    <t>Khu dân cư phía Tây thôn La Vân Trong đó: ONT 3,6ha, DGT 4,44ha, DTL 0,1ha,DVH 0,14ha, DTT 0,1ha</t>
  </si>
  <si>
    <t>Quyết định số 424/QĐ-UBND ngày 07/7/2009 của UBND huyện về việc phê duyệt quy hoạch chi tiết; Đã thu hồi đất, đưa vào KH làm căn cứ giao đất</t>
  </si>
  <si>
    <t>Tờ 13 thửa 106; Tờ 12 thửa 9, 10, 62, 66; Tờ 24 thửa 17, 18; Tờ 25 thửa 9-21</t>
  </si>
  <si>
    <t>Quyết định số 1438/QĐ-UBND ngày 03/11/2017 của UBND tỉnh phê duyệt quy hoạch chi tiết tỷ lệ 1/500</t>
  </si>
  <si>
    <t>Tờ 11 thửa 98, 373, 373, 132-138, 208-382, D7-D16, T8-T13</t>
  </si>
  <si>
    <t>Tờ 19 thửa 10-27, D4-D12 (đất gt), T4-T15; Tờ 20 thửa 268-254, D1-D4, T3-T6; Tờ 26 thửa 1, 153, 154, D1, D8, T1, T7, T8</t>
  </si>
  <si>
    <t>Tờ 11: thửa 66; Tờ 12: thửa 49; Tờ 13: thửa 70; Tờ 12PL06: thửa 44, 51; 235; Tờ 14PL2: thửa 2; Tờ PL02: thửa 150;  Tờ PL03: thửa 28, 49; tờ PL07: thửa 49; Tờ PL4: thửa 112; Tờ PL5: thửa 8, 46; Tờ PL6: thửa 357, 44; Tờ 14PL4: thửa 199, 201</t>
  </si>
  <si>
    <t>Tờ PL1: thửa 17, 102, 107; Tờ PL12: thửa 109, 150, 162, 202; Tờ PL13: thửa 77, 108, 122, 123, 24, 102, 172; Tờ PL16: thửa  267; Tờ 3: thửa 157; Tờ 8: thửa 44; Tờ 10: thửa 36, 312, 1, 3, 7, 91. Tờ 12: thửa 27. Tờ 13: thửa 25. Tờ 16: thửa 66. PL20+21: thửa 33. PL24+25: thửa 94. PL4+5: thửa 142, 271. PL9: thửa 7. PL10: thửa 17, 19, 37, 135. PL11: thửa 297, 207,  422, 192, 194, 299, 234,  116, 314; Tờ PL17 thửa 30</t>
  </si>
  <si>
    <t>Đã thu hồi đất năm 2018, đưa vào KH làm căn cứ giao đất</t>
  </si>
  <si>
    <t xml:space="preserve">NQ 60/NQ-HĐND ngày 6/12/2019; NQ số 58/NQ-HĐND ngày 06/12/2019;  NQ số 57/NQ-HĐND ngày 06/12/2019 </t>
  </si>
  <si>
    <t>Quyết định số 28/QĐ-UBND ngày 23/3/2016 của UBND xã Ninh Hải phê duyệt chủ trương đầu tư</t>
  </si>
  <si>
    <t xml:space="preserve">NQ số 121/NQ-HĐND ngày 10/12/2021 </t>
  </si>
  <si>
    <t xml:space="preserve">NQ số 16/NQ-HĐND ngày10/7/2018; NQ số 17/NQ-HĐND ngày 10/7/2018 </t>
  </si>
  <si>
    <t>QĐ số 39/QĐ-UBND ngày 6/11/2017 của UBND xã Ninh Mỹ về phê duyệt dự án đầu tư; Đã thu hồi đất năm 2020, đưa vào KH làm căn cứ giao đất</t>
  </si>
  <si>
    <t>XI</t>
  </si>
  <si>
    <t xml:space="preserve">NQ sô 34/NQ-HĐND ngày 12/12/2018; NQ sô 35/NQ-HĐND ngày 12/12/2018 </t>
  </si>
  <si>
    <t xml:space="preserve"> NQ số 57/NQ-HĐND ngày 06/12/2019</t>
  </si>
  <si>
    <t>Quyết định số 1068/QĐ-UBND ngày 31/8/2020 của UBND tỉnh chấp thuận chủ trương đầu tư</t>
  </si>
  <si>
    <t>Khu dân cư Xuân Phúc Trong đó: ONT 0,7ha, DGT 0,31</t>
  </si>
  <si>
    <t>Khu đô thị phía Bắc tiểu khu IX 
Trong đó: ONT 3,88ha; DGT 0,77ha</t>
  </si>
  <si>
    <t>Khu dân cư Đồng Cửa Trong đó: ONT 6,2ha; DVH 0,53ha; TMDV 0,19ha; DGD0,50ha;DKV 0,73ha; DGT5,68ha, DTL 0,07ha)</t>
  </si>
  <si>
    <t xml:space="preserve">Khu dân cư phía Bắc thị trấn Thiên Tôn Trong đó: Trong đó: đất ở 11,69ha, TMD 1,73ha, DGD 4,3ha, DYT 0,86ha, DVH 0,08ha, TSC 0,4ha, DKV 4,92ha, DGT 14,42ha
</t>
  </si>
  <si>
    <t>Tờ 3: thửa 241; Tờ 9: thửa 50, 52, 54, 147, 217; Tờ 11: thửa 257; Tờ 13: thửa 95, 96, 193, 217, 238; Tờ 23: thửa 7,22, 31, 40, 72, 105, 112, 221; Tờ 24: thửa 28, 36, 39, 55, 54</t>
  </si>
  <si>
    <t>DT hiện trạng (ha)</t>
  </si>
  <si>
    <t>DT kế hoạch (ha)</t>
  </si>
  <si>
    <t xml:space="preserve">DT tăng thêm (ha) </t>
  </si>
  <si>
    <t>NQ số 16/NQ-HĐND ngày 10/7/2018; QHSDĐ đến năm 2030; NQ số 17/NQ-HĐND ngày10/7/2018</t>
  </si>
  <si>
    <t>NQ của HĐND tỉnh</t>
  </si>
  <si>
    <t>Văn bản chấp thuận đầu tư</t>
  </si>
  <si>
    <t>Đã thu hồi năm 2017, đưa vào KH làm căn cứ giao đất</t>
  </si>
  <si>
    <t>NQ số 19/NQ-HĐND ngày 28/7/2021 của HĐND huyện về việc phê duyệt chủ trương đầu tư</t>
  </si>
  <si>
    <t xml:space="preserve">NQ số 39/NQ-HĐND ngày 30/9/2019; NQ số 58/NQ-HĐND ngày 06/12/2019  </t>
  </si>
  <si>
    <t>NQ số 43/NQ số-HĐND ngày 23/12/2020 của HĐND huyện Hoa Lư về việc phê duyệt chủ trương đầu tư</t>
  </si>
  <si>
    <t>NQ số 55/NQ số-HĐND ngày 29/7/2021 của HĐND tỉnh về việc phê duyệt chủ trương đầu tư</t>
  </si>
  <si>
    <t>NQ số 13/NQ số-HĐND ngày 26/8/2020 của HĐND huyện về việc phê duyệt chủ trương đầu tư</t>
  </si>
  <si>
    <t>Nghị quyét số 25/NQ số-HĐND ngày 28/7/2021 của HĐND tỉnh phê duyệt chủ trương đầu tư</t>
  </si>
  <si>
    <t>NQ số 12/NQ số-HĐND ngày 26/8/2020 của HĐND huyện Hoa Lư về việc phê duyệt chủ trương đầu tư</t>
  </si>
  <si>
    <t>NQ số 28/NQ số-HĐND ngày 23/12/2020 của HĐND huyện Hoa Lư về việc phê duyệt chủ trương đầu tư; NQ số 26/NQ số-HĐND ngày 28/7/2021 của HĐND huyện về việc điều chỉnh chủ trương đầu tư</t>
  </si>
  <si>
    <t>NQ số 04/NQ-HĐND ngày 08/01/2021 của HĐND thị trấn Thiên Tôn về phê duyệt chủ trương đầu tư</t>
  </si>
  <si>
    <t>NQ số 42/NQ số-HĐND ngày 23/12/2020 của HĐND huyện phê duyệt chủ trương đầu tư</t>
  </si>
  <si>
    <t>NQ số 67/NQ số-HĐND ngày 29/7/2011 của HĐND tỉnh về chủ trương đầu tư</t>
  </si>
  <si>
    <t>NQ số 37/NQ số-HĐND ngày 23/7/2020 của HĐND tỉnh về phê duyệt chủ trương đầu tư</t>
  </si>
  <si>
    <t>NQ số 29/NQ-HĐND ngày 23/12/2020 của HĐND huyện Hoa Lư về việc phê duyệt chủ trương đầu tư</t>
  </si>
  <si>
    <t>NQ số 72/NQ số-HĐND ngày 29/7/2021 của HĐND tỉnh phê duyệt chủ trương đầu tư</t>
  </si>
  <si>
    <t>NQ số 109/NQ-HĐND ngày 9/12/2020;  NQ số 110/NQ-HĐND ngày 9/12/2020</t>
  </si>
  <si>
    <t xml:space="preserve">NQ số 109/NQ-HĐND ngày 9/12/2020;  NQ số 110/NQ-HĐND ngày 9/12/2020; </t>
  </si>
  <si>
    <t>tờ bản đồ số DC5, thửa số 9,10,11,13,19,20; tờ số 4 thửa 13</t>
  </si>
  <si>
    <t>tờ 3</t>
  </si>
  <si>
    <t xml:space="preserve"> tờ 13</t>
  </si>
  <si>
    <t>Tờ 1: thửa 74; Tờ 3: thửa 51; Tờ 6: thửa 35, 46, 93; Tờ 7: thửa 51; Tờ 11 thửa 7; Tờ 12: thửa 142, 143 151; Tờ 13; thửa 26; Tờ 15: thửa 128, 153, 162; Tờ 16: thửa: 133, 152; 235; 236; 106; 242; Tờ 22: thửa 111, 120-123, 135, 204, 205, 191, 192; Tờ 23 thửa 111, 121-123; Tờ 24: thửa 7, 9,34; Tờ  25, thửa 14, 30-34; Tờ 30: thửa 3, 21, 69; Tờ  32: thửa 1, 146; Tờ 33: thửa 189, 200; Tờ 39: thửa 161,180, 235; 246; 247, 161</t>
  </si>
  <si>
    <t>Biểu 01/CH</t>
  </si>
  <si>
    <t xml:space="preserve"> HIỆN TRẠNG SỬ DỤNG ĐẤT NĂM 2021</t>
  </si>
  <si>
    <t>Đất khu công nghiệp</t>
  </si>
  <si>
    <t>Đất xây dựng cơ sở văn hóa</t>
  </si>
  <si>
    <t>Đất xây dựng cơ sở y tế</t>
  </si>
  <si>
    <t>Đất xây dựng cơ sở giáo dục - đào tạo</t>
  </si>
  <si>
    <t>Đất xây dựng cơ sở thể dục - thể thao</t>
  </si>
  <si>
    <t xml:space="preserve">Đất công trình năng lượng </t>
  </si>
  <si>
    <t xml:space="preserve">Đất công trình bưu chính viễn thông </t>
  </si>
  <si>
    <t>Đất chợ</t>
  </si>
  <si>
    <t xml:space="preserve">Biểu 02/CH                                </t>
  </si>
  <si>
    <t>TT</t>
  </si>
  <si>
    <t>Kết quả thực hiện</t>
  </si>
  <si>
    <t>So sánh</t>
  </si>
  <si>
    <t>Tăng (+),
 giảm (-)</t>
  </si>
  <si>
    <t xml:space="preserve">KẾT QUẢ THỰC HIỆN KẾ HOẠCH SỬ DỤNG ĐẤT NĂM 2021
</t>
  </si>
  <si>
    <t xml:space="preserve">Biểu 06/CH                                </t>
  </si>
  <si>
    <t xml:space="preserve">Đơn vị tính: ha </t>
  </si>
  <si>
    <t>Khu chức năng</t>
  </si>
  <si>
    <t>Khu sản xuất nông nghiệp</t>
  </si>
  <si>
    <t>KNN</t>
  </si>
  <si>
    <t>Khu lâm nghiệp</t>
  </si>
  <si>
    <t>KLN</t>
  </si>
  <si>
    <t>Khu du lịch</t>
  </si>
  <si>
    <t>KDL</t>
  </si>
  <si>
    <t>Khu phát triển công nghiệp</t>
  </si>
  <si>
    <t>KPC</t>
  </si>
  <si>
    <t xml:space="preserve">Khu đô thị </t>
  </si>
  <si>
    <t>DTC</t>
  </si>
  <si>
    <t>Khu bảo tồn thiên nhiên và đa dạng sinh học</t>
  </si>
  <si>
    <t>KBT</t>
  </si>
  <si>
    <t>Khu thương mại - dịch vụ</t>
  </si>
  <si>
    <t>KTM</t>
  </si>
  <si>
    <t>Khu đô thị - thương mại - dịch vụ</t>
  </si>
  <si>
    <t>KDV</t>
  </si>
  <si>
    <t>Khu dân cư nông thôn</t>
  </si>
  <si>
    <t>DNT</t>
  </si>
  <si>
    <t>Khu ở, làng nghề, sản xuất phi nông nghiệp nông thôn</t>
  </si>
  <si>
    <t>KON</t>
  </si>
  <si>
    <t xml:space="preserve">Biểu 07/CH                                </t>
  </si>
  <si>
    <t>KẾ HOẠCH CHUYỂN MỤC ĐÍCH SỬ DỤNG ĐẤT NĂM 2022</t>
  </si>
  <si>
    <t>Đất nông nghiệp chuyển sang phi nông nghiệp</t>
  </si>
  <si>
    <t>NNP/PNN</t>
  </si>
  <si>
    <t>LUA/PNN</t>
  </si>
  <si>
    <t>LUC/PNN</t>
  </si>
  <si>
    <t>HNK/PNN</t>
  </si>
  <si>
    <t>CLN/PNN</t>
  </si>
  <si>
    <t>NTS/PNN</t>
  </si>
  <si>
    <t>NKH/PNN</t>
  </si>
  <si>
    <t>Chuyển đổi cơ cấu sử dụng đất trong nội bộ đất nông nghiệp</t>
  </si>
  <si>
    <t>LUA/NKH</t>
  </si>
  <si>
    <t>Đất phi nông nghiệp không phải là đất ở chuyển sang đất ở</t>
  </si>
  <si>
    <t>PKO/OTC</t>
  </si>
  <si>
    <t xml:space="preserve">Biểu 08/CH                                </t>
  </si>
  <si>
    <t>KẾ HOẠCH THU HỒI ĐẤT NĂM 2022 HUYỆN HOA LƯ</t>
  </si>
  <si>
    <t>Diện tích phân theo đơn vị hành chính</t>
  </si>
  <si>
    <t>Ninh
 Xuân</t>
  </si>
  <si>
    <t>Đất vật liệu xây dựng, gốm sứ</t>
  </si>
  <si>
    <t xml:space="preserve">Biểu 09/CH                                </t>
  </si>
  <si>
    <t>Biểu 11/CH</t>
  </si>
  <si>
    <t>Loại đất</t>
  </si>
  <si>
    <t>Khu phát triển
 công nghiệp</t>
  </si>
  <si>
    <t>Khu đô thị</t>
  </si>
  <si>
    <t>Khu bảo tồn thiên nhiên và
 đa dạng sinh học</t>
  </si>
  <si>
    <t>Khu đô thị 
thương mại dịch vụ</t>
  </si>
  <si>
    <t>Khu thương mại 
dịch vụ</t>
  </si>
  <si>
    <t>Khu ở, làng nghề, 
sản xuất phi nông nghiệp nông thôn</t>
  </si>
  <si>
    <t>Diện tích
(ha)</t>
  </si>
  <si>
    <t>Cơ cấu
(%)</t>
  </si>
  <si>
    <t>Biểu 13/CH</t>
  </si>
  <si>
    <t>CHU CHUYỂN ĐẤT ĐAI TRONG NĂM KẾ HOẠCH 2022</t>
  </si>
  <si>
    <t>Đơn vị tính: ha</t>
  </si>
  <si>
    <t>Diện tích
  năm 2021</t>
  </si>
  <si>
    <t>Cộng 
giảm</t>
  </si>
  <si>
    <t>TỔNG DIỆN TÍCH ĐẤT TỰ NHIÊN</t>
  </si>
  <si>
    <t>Cộng tăng</t>
  </si>
  <si>
    <t>CÔNG TRÌNH TRONG KẾ HOẠCH SỬ DỤNG ĐẤT CẤP TỈNH</t>
  </si>
  <si>
    <t>Công trình, dự án mục đích quốc phòng, an ninh</t>
  </si>
  <si>
    <t>Công trình, dự án để phát triển kinh tế - xã hội vì lợi ích quốc gia, công cộng</t>
  </si>
  <si>
    <t>1.2.1</t>
  </si>
  <si>
    <t>Công trình, dự án quan trọng quốc gia do Quốc hội quyết định chủ trương đầu tư mà phải thu hồi đất</t>
  </si>
  <si>
    <t>1.2.2</t>
  </si>
  <si>
    <t>Công trình, dự án do Thủ tướng Chính phủ chấp thuận, quyết định đầu tư mà phải thu hồi đất</t>
  </si>
  <si>
    <t>Các công trình, dự án còn lại</t>
  </si>
  <si>
    <t>Công trình, dự án do Hội đồng nhân dân cấp tỉnh chấp thuận mà phải thu hồi đất</t>
  </si>
  <si>
    <t>2.1.3</t>
  </si>
  <si>
    <t>2.1.4</t>
  </si>
  <si>
    <t>2.1.5</t>
  </si>
  <si>
    <t>2.1.6</t>
  </si>
  <si>
    <t>2.1.7</t>
  </si>
  <si>
    <t>2.1.8</t>
  </si>
  <si>
    <t>2.1.9</t>
  </si>
  <si>
    <t>2.1.10</t>
  </si>
  <si>
    <t>2.1.11</t>
  </si>
  <si>
    <t>2.1.12</t>
  </si>
  <si>
    <t>2.1.13</t>
  </si>
  <si>
    <t>Công trình, dự án chuyển mục đích sử dụng đất</t>
  </si>
  <si>
    <t>Chuyển mục đích đất ở</t>
  </si>
  <si>
    <t>Khu dân cư Đồng Quen Trong đó: Đất ở: 5ha; đất công cộng: 0,55 ha; đất thể thao: 0,17 ha; đất giao thông + hành lang: 3,45 ha; đất DKV 0,63ha</t>
  </si>
  <si>
    <t xml:space="preserve">Tiểu khu XII02 thuộc quy hoạch chung phân khu phía Bắc trong quy hoạch chung đô thị Ninh Bình (thôn Quán Vinh, xã Ninh Hoà và thôn Quan Đồng, xã Ninh Mỹ) Trong đó: ONT 4,57ha, DGT 3,01ha, TMD 0,89ha, DKV 0,78ha; </t>
  </si>
  <si>
    <t>Khu đô thị Ninh Thắng I (theo QH chi tiết KĐT Ninh Thắng Trong dó: ONT 4,64ha, DGT 3,46ha, DTL 0,75ha, TMD 1,2ha, DKV 1,2ha)</t>
  </si>
  <si>
    <t>Khu dân cư Đồng Gạo Trong đó: ONT 4,14ha, TMD 0,5ha; DVH 0,06ha; DGT 3,62ha, DKV 0,62ha</t>
  </si>
  <si>
    <t>Khu đô thị phía Đông tiểu khu VI (Dự án tiểu khu VI-01, VI-08, VI-09, VI-11 thuộc QH phân khu các khu vực 1-1-A, 1-3-B, 1-3-C) Trong đó:  DVH 0,27ha, DYT 0,15ha, DGD 0,35ha, TMD 8,41ha,đất ở 7,61ha, DKV 2,30ha, MNC 3,20ha, DGT 14,63ha, TSC 1,65ha</t>
  </si>
  <si>
    <t>Khu dân cư Đồng Sàn, Đồng Vụng Trong đó: đất giao thông 2,08 ha; đất chia lô liền kề: 3,03 ha; đất nhà vườn: 1,67 ha; đất văn hoá: 0,09 ha; đất hành lang: 0,13 ha; đất cây xanh: 0,28 ha; đài liệt sí: 0,41 ha</t>
  </si>
  <si>
    <t>Khu phía Bắc đường Vạn Hạnh (Thuộc dự án Khu đô thị phía Bắc tp Ninh Bình
Trong đó: ONT 10,93ha, DGT 8,37ha, TMD 1,08ha, DTL 0,52ha; DVH 0,22ha</t>
  </si>
  <si>
    <t>Dự án xây dựng khu dịch vụ thương mại tổng hợp của Công ty TNHH thương mại dịch vụ Hiền Lan</t>
  </si>
  <si>
    <t>Tờ 18, thửa 82-192</t>
  </si>
  <si>
    <t>Giấy chứng nhận đầu tư số 4403045214 ngày 01/9/2020</t>
  </si>
  <si>
    <t>Chu chuyển đất đai trong năm 2022</t>
  </si>
  <si>
    <t>Diện tích
năm 2022</t>
  </si>
  <si>
    <t>Diện tích năm 2022</t>
  </si>
  <si>
    <t>Dự án nâng cấp, chình trang các ngõ đi ở các khu dân cư theo đề án chính trang đô thị trên địa bàn thị trấn Thiên Tôn (đường GT khu Đông Nam)</t>
  </si>
  <si>
    <t xml:space="preserve">NQ số 81/NQ-HĐND ngày 28/9/2020; NQ số 121/NQ-HĐND ngày 10/12/2021 </t>
  </si>
  <si>
    <t>Nạo vét xây kè bảo vệ cảnh quan sông Sào Khê xứ đồng Cộc</t>
  </si>
  <si>
    <t xml:space="preserve">Nạo vét xây kè bảo vệ cảnh quan sông Sào Khê, cầu Đông đến Cống Trường Yên </t>
  </si>
  <si>
    <t>Tờ 13 PL6 thửa 66, 67, 69, 70, 71, 260, 261, 262, 283</t>
  </si>
  <si>
    <t>Tờ 6: thửa 22,42,121; Tờ 7, thửa: 223, 239; 272; 95; 752-757; 144; 239; 240; 418; 172; 152; 223; 227, 728, 353; tờ 12: thửa 39, thửa 81; tờ 18: thửa: 68; 223; 228; 224; 262; 263; 255; tờ 25: thửa 44; 269; 286; 137; tờ 27; thửa 79; tờ 28: thửa 151; tờ 19 thửa 13</t>
  </si>
  <si>
    <t>Tờ 6: thửa 35, Tờ 7: thửa 13, 24, 25, 51, 52, 77-80, 100, 127, 454, 456,457, 539, 540, 610-612, tờ 8: thửa 10, tờ 14, thửa 244, 245, 399, tờ 15: thửa 9, 61, 62, 187, 260, 278, 304, 413, 425, 672, 675, 515; Tờ 28: thửa 148, 190</t>
  </si>
  <si>
    <t>Tờ 13 thửa: 11,34, 112, 163; tờ 03 thửa 32, 33, 53, 82, 88, 89, 90, 91, 86,92,93,94, 95-97; PL8 Thửa: 291; Tờ 11 thửa 62,67,200,231; Tờ PL7, thửa 32; tờ 11 thửa 01; Tờ PL4 thửa 52, 59; PL03, thửa 55, 56; tờ PL14, thửa 141</t>
  </si>
  <si>
    <t>Tờ 2: thửa 237; Tờ 11: thửa 102, 114, 221, 235, 275, 280, 300; Tờ 12: thửa 101, 211, 257, 263, 267, 295, 408, 416, 427, 431, 436, 455, 551, 617, 619, 620, 900, 930-932; Tờ 16: thửa 36, 58, 172, 360, 361, 390, 237, 690; 698, 518, 571, 301; Tờ 19: thửa 50, 208; Tờ 20: thửa 143</t>
  </si>
  <si>
    <t>DT thực hiện
 đến 31/12/2021</t>
  </si>
  <si>
    <t>Tái định cư Thổ Trì  (thuộc khu dân cư Thổ Trì)</t>
  </si>
  <si>
    <t xml:space="preserve">Đường giao thông QL45 - Mai Sơn </t>
  </si>
  <si>
    <t xml:space="preserve">NQ số 21/NQ-HĐND ngày 27/5/2020; </t>
  </si>
  <si>
    <t xml:space="preserve">NQ số 21/NQ-HĐND ngày 27/5/2020; NQ số 20/NQ-HĐND ngày 27/5/2020; </t>
  </si>
  <si>
    <t xml:space="preserve"> NQ số 58/NQ-HĐND ngày 06/12/2019; NQ số 57/NQ-HĐND ngày 06/12/2019</t>
  </si>
  <si>
    <t>Tuyến đường từ đê Hữu sông Đáy đến thôn Bạch Cừ và thôn La Phù</t>
  </si>
  <si>
    <t>Đất phát triển hạ tầng</t>
  </si>
  <si>
    <t>Trạm biến áp 110kV Thiên Tôn và nhánh rẽ</t>
  </si>
  <si>
    <t>Ninh Hòa, 
Thiên Tôn</t>
  </si>
  <si>
    <t>Khu Trung Tâm Trung Trữ Trong đó: ONT 4,3ha, DTT 2,4ha, DGT 2,21ha, DNL 0,91ha; DKV 1,4ha, MNC 3,7ha, DKV 2,45ha</t>
  </si>
  <si>
    <t>NQ số 15/NQ-HĐND ngày 22/7/2015; VB 335/UBND-VP3 ngày 20/9/2017; NQ sô 39/NQ-HĐND ngày 30/9/2019</t>
  </si>
  <si>
    <t>Văn bản số 1937/TTg-KTN ngày 4/11/2016 của Thủ tướng Chính phủ</t>
  </si>
  <si>
    <t>NQ số 29/NQ-HĐND ngày 23/7/2020</t>
  </si>
  <si>
    <t>NQ số 21/NQ-HĐND ngày 27/5/2020</t>
  </si>
  <si>
    <t>Thiên Tôn: Tờ 5 thửa 12-18</t>
  </si>
  <si>
    <t>Quyết định số 2736/QĐ-EVNPC ngày 08/10/2020 của Tổng công ty điện lực miền Bắc về việc giao danh mục và kế hoạch vốn đầu tư xây dựng</t>
  </si>
  <si>
    <t>Mở rộng trụ sở UBND xã Ninh Giang</t>
  </si>
  <si>
    <r>
      <t xml:space="preserve">Tuyến đường từ đê Hữu sông Đáy đến thôn </t>
    </r>
    <r>
      <rPr>
        <sz val="14"/>
        <color rgb="FFFF0000"/>
        <rFont val="Times New Roman"/>
        <family val="1"/>
      </rPr>
      <t xml:space="preserve">La Phù và thôn </t>
    </r>
    <r>
      <rPr>
        <sz val="12"/>
        <color rgb="FFFF0000"/>
        <rFont val="Times New Roman"/>
        <family val="1"/>
      </rPr>
      <t>Bạch Cừ</t>
    </r>
  </si>
  <si>
    <t xml:space="preserve"> Sửa lại tên</t>
  </si>
  <si>
    <t>số liệu theo nghị quyết hay quy hoạch đúng, giải trình trong báo cáo</t>
  </si>
  <si>
    <t>Số liệu 0,3ha đang lơn hơn Quy hoạch, lấy quy hoạch làm gốc</t>
  </si>
  <si>
    <t>Năm thu hồi 2007 trước phê duyệt Quy haochj chi tiết năm 2009 (QĐ 424)</t>
  </si>
  <si>
    <t>Sao lại bỏ Nghi Quyết 39/2019 vậy???</t>
  </si>
  <si>
    <t xml:space="preserve">Tái định cư Thổ Trì </t>
  </si>
  <si>
    <t xml:space="preserve">NQ số 28/NQ-HĐND ngày 17/12/2014 </t>
  </si>
  <si>
    <t>0,13</t>
  </si>
  <si>
    <t>Nghị quyết số 27/NQ-HĐND ngày 23/7/2020</t>
  </si>
  <si>
    <t>NQ số 57/NQ-HĐND ngày 6/12/2019; NQ số 58/NQ-HĐND ngày 06/12/2019</t>
  </si>
  <si>
    <t>NQ số 16/NQ-HĐND ngày 10/7/2018;  NQ số 17/NQ-HĐND ngày10/7/2018</t>
  </si>
  <si>
    <t xml:space="preserve"> NQ số 58/NQ-HĐND ngày 06/12/2019;  NQ số 57/NQ-HĐND ngày 06/12/2019 </t>
  </si>
  <si>
    <t>Nghị quyết số 21/NQ-HDND ngày 27/5/2020; Nghị quyết số 20/NQ-HĐND ngày 27/5/2020</t>
  </si>
  <si>
    <t>3,31</t>
  </si>
  <si>
    <t>Đã thu hồi năm 2019, đưa vào KH làm căn cứ giao đất</t>
  </si>
  <si>
    <t>0,3</t>
  </si>
  <si>
    <t xml:space="preserve"> NQ sô 39/NQ-HĐND ngày 30/9/2019</t>
  </si>
  <si>
    <t>Tờ 1: thửa 74; 75; Tờ 3: thửa 51; Tờ 6: thửa 35, 46, 93; Tờ 7: thửa 51; Tờ 11 thửa 7; Tờ 12: thửa 142, 143 151; 51; 211; Tờ 13; thửa 26; Tờ 15: thửa 128, 153, 165; Tờ 16: thửa: 133, 152; 243; 244; 245; 246; 247; 235; 236; 106; 242; Tờ 22: thửa 135;204; 205 tờ 23 thửa 111, 120-123, 135, 191, 192; Tờ 24: thửa 7, 9,11; 10; 38; 39; 34; Tờ  25, thửa 14, 30-34; Tờ 30: thửa 3, 21, 69; Tờ  32: thửa 1, 146; Tờ 33: thửa 189, 200; 217; Tờ 39: thửa 161,180, 235; 246; 247, 161; 186; 191</t>
  </si>
  <si>
    <t xml:space="preserve"> Nghị quyết số 21/NQ-HĐND ngày 27/5/2020; </t>
  </si>
  <si>
    <t>DT được duyệt 
năm 2021 (ha)</t>
  </si>
  <si>
    <t>Tỷ lệ
 (%)</t>
  </si>
  <si>
    <r>
      <t xml:space="preserve">Tuyến đường từ đê Hữu sông Đáy đến thôn </t>
    </r>
    <r>
      <rPr>
        <sz val="14"/>
        <rFont val="Times New Roman"/>
        <family val="1"/>
      </rPr>
      <t xml:space="preserve">La Phù và thôn </t>
    </r>
    <r>
      <rPr>
        <sz val="12"/>
        <rFont val="Times New Roman"/>
        <family val="1"/>
      </rPr>
      <t>Bạch Cừ</t>
    </r>
  </si>
  <si>
    <t>KẾ HOẠCH ĐƯA ĐẤT CHƯA SỬ DỤNG VÀO SỬ DỤNG NĂM 2022</t>
  </si>
  <si>
    <t>Nghị quyết số 21/NQ-HĐND ngày 27/5/2020</t>
  </si>
  <si>
    <t>Tờ 8, Tờ 16</t>
  </si>
  <si>
    <t>Tờ 3; PL2+3; PL4+5.</t>
  </si>
  <si>
    <t>Tờ 18</t>
  </si>
  <si>
    <t>DIỆN TÍCH, CƠ CẤU SỬ DỤNG ĐẤT CÁC KHU CHỨC NĂNG CỦA HUYỆN</t>
  </si>
  <si>
    <t>Diện tích phân theo đơn vị  hành chính</t>
  </si>
  <si>
    <t>Đất trồng lúa chuyển sang đất nông nghiệp khác</t>
  </si>
  <si>
    <t>Chỉ tiêu sử  dụng đất</t>
  </si>
  <si>
    <t xml:space="preserve"> KẾ HOẠCH SỬ DỤNG ĐẤT NĂM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</si>
</sst>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67">
    <numFmt numFmtId="5" formatCode="&quot;$&quot;#,##0_);\(&quot;$&quot;#,##0\)"/>
    <numFmt numFmtId="6" formatCode="&quot;$&quot;#,##0_);[Red]\(&quot;$&quot;#,##0\)"/>
    <numFmt numFmtId="43" formatCode="_(* #,##0.00_);_(* \(#,##0.00\);_(* &quot;-&quot;??_);_(@_)"/>
    <numFmt numFmtId="164" formatCode="_-* #,##0_-;\-* #,##0_-;_-* &quot;-&quot;_-;_-@_-"/>
    <numFmt numFmtId="165" formatCode="_-* #,##0.00_-;\-* #,##0.00_-;_-* &quot;-&quot;??_-;_-@_-"/>
    <numFmt numFmtId="166" formatCode="_-* #,##0.00\ _s_o_'_m_-;\-* #,##0.00\ _s_o_'_m_-;_-* &quot;-&quot;??\ _s_o_'_m_-;_-@_-"/>
    <numFmt numFmtId="167" formatCode="##.##%"/>
    <numFmt numFmtId="168" formatCode="&quot;\&quot;#,##0.00;[Red]&quot;\&quot;&quot;\&quot;&quot;\&quot;&quot;\&quot;&quot;\&quot;&quot;\&quot;\-#,##0.00"/>
    <numFmt numFmtId="169" formatCode="&quot;\&quot;#,##0;[Red]&quot;\&quot;&quot;\&quot;\-#,##0"/>
    <numFmt numFmtId="170" formatCode="_(* #,##0_);_(* \(#,##0\);_(* &quot;-&quot;??_);_(@_)"/>
    <numFmt numFmtId="171" formatCode="_ &quot;\&quot;* #,##0_ ;_ &quot;\&quot;* \-#,##0_ ;_ &quot;\&quot;* &quot;-&quot;_ ;_ @_ "/>
    <numFmt numFmtId="172" formatCode="0.000000000"/>
    <numFmt numFmtId="173" formatCode="_ &quot;\&quot;* #,##0.00_ ;_ &quot;\&quot;* \-#,##0.00_ ;_ &quot;\&quot;* &quot;-&quot;??_ ;_ @_ "/>
    <numFmt numFmtId="174" formatCode="0.000%"/>
    <numFmt numFmtId="175" formatCode="_ * #,##0_ ;_ * \-#,##0_ ;_ * &quot;-&quot;_ ;_ @_ "/>
    <numFmt numFmtId="176" formatCode="_ * #,##0.00_ ;_ * \-#,##0.00_ ;_ * &quot;-&quot;??_ ;_ @_ "/>
    <numFmt numFmtId="177" formatCode="\$#,##0_);\(\$#,##0\)"/>
    <numFmt numFmtId="178" formatCode="##,###.##"/>
    <numFmt numFmtId="179" formatCode="#0.##"/>
    <numFmt numFmtId="180" formatCode="_-* #,##0\ _s_o_'_m_-;\-* #,##0\ _s_o_'_m_-;_-* &quot;-&quot;\ _s_o_'_m_-;_-@_-"/>
    <numFmt numFmtId="181" formatCode="_-* #,##0.00\ _$_-;\-* #,##0.00\ _$_-;_-* &quot;-&quot;??\ _$_-;_-@_-"/>
    <numFmt numFmtId="182" formatCode="#,##0;\(#,##0\)"/>
    <numFmt numFmtId="183" formatCode="##,##0%"/>
    <numFmt numFmtId="184" formatCode="#,###%"/>
    <numFmt numFmtId="185" formatCode="##.##"/>
    <numFmt numFmtId="186" formatCode="###,###"/>
    <numFmt numFmtId="187" formatCode="###.###"/>
    <numFmt numFmtId="188" formatCode="##,###.####"/>
    <numFmt numFmtId="189" formatCode="_ &quot;\&quot;* #,##0.00_ ;_ &quot;\&quot;* &quot;\&quot;&quot;\&quot;&quot;\&quot;&quot;\&quot;&quot;\&quot;&quot;\&quot;&quot;\&quot;&quot;\&quot;&quot;\&quot;\-#,##0.00_ ;_ &quot;\&quot;* &quot;-&quot;??_ ;_ @_ "/>
    <numFmt numFmtId="190" formatCode="\$#,##0\ ;\(\$#,##0\)"/>
    <numFmt numFmtId="191" formatCode="\t0.00%"/>
    <numFmt numFmtId="192" formatCode="##,##0.##"/>
    <numFmt numFmtId="193" formatCode="0.000"/>
    <numFmt numFmtId="194" formatCode="_-* #,##0\ _D_M_-;\-* #,##0\ _D_M_-;_-* &quot;-&quot;\ _D_M_-;_-@_-"/>
    <numFmt numFmtId="195" formatCode="_-* #,##0.00\ _D_M_-;\-* #,##0.00\ _D_M_-;_-* &quot;-&quot;??\ _D_M_-;_-@_-"/>
    <numFmt numFmtId="196" formatCode="\t#\ ??/??"/>
    <numFmt numFmtId="197" formatCode="_([$€-2]* #,##0.00_);_([$€-2]* \(#,##0.00\);_([$€-2]* &quot;-&quot;??_)"/>
    <numFmt numFmtId="198" formatCode="&quot;Fr.&quot;\ #,##0.00;&quot;Fr.&quot;\ \-#,##0.00"/>
    <numFmt numFmtId="199" formatCode="0.0000"/>
    <numFmt numFmtId="200" formatCode="#,##0\ &quot;$&quot;_);[Red]\(#,##0\ &quot;$&quot;\)"/>
    <numFmt numFmtId="201" formatCode="&quot;$&quot;###,0&quot;.&quot;00_);[Red]\(&quot;$&quot;###,0&quot;.&quot;00\)"/>
    <numFmt numFmtId="202" formatCode="m/d"/>
    <numFmt numFmtId="203" formatCode="&quot;ß&quot;#,##0;\-&quot;&quot;\ß&quot;&quot;#,##0"/>
    <numFmt numFmtId="204" formatCode="_ * #,##0_)_£_ ;_ * \(#,##0\)_£_ ;_ * &quot;-&quot;_)_£_ ;_ @_ "/>
    <numFmt numFmtId="205" formatCode="###\ ###\ ###\ ###\ ###"/>
    <numFmt numFmtId="206" formatCode="0.00000000000E+00;\?"/>
    <numFmt numFmtId="207" formatCode="&quot;£&quot;#,##0;[Red]\-&quot;£&quot;#,##0"/>
    <numFmt numFmtId="208" formatCode="#,##0.00\ &quot;F&quot;;[Red]\-#,##0.00\ &quot;F&quot;"/>
    <numFmt numFmtId="209" formatCode="&quot;Fr.&quot;\ #,##0;&quot;Fr.&quot;\ \-#,##0"/>
    <numFmt numFmtId="210" formatCode="_ * #,##0.00_)\ _$_ ;_ * \(#,##0.00\)\ _$_ ;_ * &quot;-&quot;??_)\ _$_ ;_ @_ "/>
    <numFmt numFmtId="211" formatCode="_(* #,##0.0_);_(* \(#,##0.0\);_(* &quot;-&quot;??_);_(@_)"/>
    <numFmt numFmtId="212" formatCode="_-* #,##0.00\ _F_-;\-* #,##0.00\ _F_-;_-* &quot;-&quot;??\ _F_-;_-@_-"/>
    <numFmt numFmtId="213" formatCode="&quot;£&quot;#,##0;\-&quot;£&quot;#,##0"/>
    <numFmt numFmtId="214" formatCode="_-* #,##0\ &quot;DM&quot;_-;\-* #,##0\ &quot;DM&quot;_-;_-* &quot;-&quot;\ &quot;DM&quot;_-;_-@_-"/>
    <numFmt numFmtId="215" formatCode="_-* #,##0.00\ &quot;DM&quot;_-;\-* #,##0.00\ &quot;DM&quot;_-;_-* &quot;-&quot;??\ &quot;DM&quot;_-;_-@_-"/>
    <numFmt numFmtId="216" formatCode="&quot;￥&quot;#,##0;&quot;￥&quot;\-#,##0"/>
    <numFmt numFmtId="217" formatCode="00.000"/>
    <numFmt numFmtId="218" formatCode="_-&quot;$&quot;* #,##0_-;\-&quot;$&quot;* #,##0_-;_-&quot;$&quot;* &quot;-&quot;_-;_-@_-"/>
    <numFmt numFmtId="219" formatCode="_-&quot;$&quot;* #,##0.00_-;\-&quot;$&quot;* #,##0.00_-;_-&quot;$&quot;* &quot;-&quot;??_-;_-@_-"/>
    <numFmt numFmtId="220" formatCode="#,##0.00;[Red]#,##0.00"/>
    <numFmt numFmtId="221" formatCode="[$-809]dd\ mmmm\ yyyy"/>
    <numFmt numFmtId="222" formatCode="0##,###.00"/>
    <numFmt numFmtId="223" formatCode="_-* #,##0\ &quot;F&quot;_-;\-* #,##0\ &quot;F&quot;_-;_-* &quot;-&quot;\ &quot;F&quot;_-;_-@_-"/>
    <numFmt numFmtId="224" formatCode="#,##0\ &quot;F&quot;;[Red]\-#,##0\ &quot;F&quot;"/>
    <numFmt numFmtId="225" formatCode="#,##0.00\ &quot;F&quot;;\-#,##0.00\ &quot;F&quot;"/>
    <numFmt numFmtId="226" formatCode="0.00_);\(0.00\)"/>
    <numFmt numFmtId="227" formatCode="0;[Red]0"/>
  </numFmts>
  <fonts count="180">
    <font>
      <sz val="11"/>
      <color theme="1"/>
      <name val="Calibri"/>
      <family val="2"/>
      <scheme val="minor"/>
    </font>
    <font>
      <sz val="11"/>
      <color theme="1"/>
      <name val="Calibri"/>
      <family val="2"/>
      <scheme val="minor"/>
    </font>
    <font>
      <sz val="10"/>
      <name val="Arial"/>
      <family val="2"/>
    </font>
    <font>
      <sz val="10"/>
      <name val="Times New Roman"/>
      <family val="1"/>
    </font>
    <font>
      <sz val="11"/>
      <color theme="1"/>
      <name val="Times New Roman"/>
      <family val="1"/>
    </font>
    <font>
      <b/>
      <sz val="10"/>
      <name val="Times New Roman"/>
      <family val="1"/>
    </font>
    <font>
      <sz val="11"/>
      <color theme="1"/>
      <name val="Calibri"/>
      <family val="2"/>
      <charset val="162"/>
      <scheme val="minor"/>
    </font>
    <font>
      <b/>
      <sz val="12"/>
      <name val="Times New Roman"/>
      <family val="1"/>
    </font>
    <font>
      <sz val="12"/>
      <name val="Times New Roman"/>
      <family val="1"/>
    </font>
    <font>
      <sz val="11"/>
      <color indexed="8"/>
      <name val="Calibri"/>
      <family val="2"/>
      <charset val="162"/>
    </font>
    <font>
      <b/>
      <sz val="12"/>
      <color indexed="8"/>
      <name val="Times New Roman"/>
      <family val="1"/>
    </font>
    <font>
      <b/>
      <i/>
      <sz val="12"/>
      <name val="Times New Roman"/>
      <family val="1"/>
    </font>
    <font>
      <sz val="11"/>
      <color theme="1"/>
      <name val="Calibri"/>
      <family val="2"/>
      <charset val="163"/>
      <scheme val="minor"/>
    </font>
    <font>
      <sz val="12"/>
      <color indexed="8"/>
      <name val="Times New Roman"/>
      <family val="1"/>
    </font>
    <font>
      <i/>
      <sz val="10"/>
      <name val="Times New Roman"/>
      <family val="1"/>
    </font>
    <font>
      <i/>
      <sz val="12"/>
      <color indexed="8"/>
      <name val="Times New Roman"/>
      <family val="1"/>
    </font>
    <font>
      <i/>
      <sz val="12"/>
      <name val="Times New Roman"/>
      <family val="1"/>
    </font>
    <font>
      <u/>
      <sz val="11"/>
      <color theme="10"/>
      <name val="Calibri"/>
      <family val="2"/>
    </font>
    <font>
      <sz val="10"/>
      <color theme="0"/>
      <name val="Times New Roman"/>
      <family val="1"/>
    </font>
    <font>
      <sz val="12"/>
      <color theme="0"/>
      <name val="Times New Roman"/>
      <family val="1"/>
    </font>
    <font>
      <sz val="10"/>
      <color indexed="9"/>
      <name val="Times New Roman"/>
      <family val="1"/>
    </font>
    <font>
      <b/>
      <sz val="12"/>
      <color indexed="9"/>
      <name val="Times New Roman"/>
      <family val="1"/>
    </font>
    <font>
      <sz val="12"/>
      <name val=".VnTime"/>
      <family val="2"/>
    </font>
    <font>
      <b/>
      <sz val="10"/>
      <name val="SVNtimes new roman"/>
      <family val="2"/>
    </font>
    <font>
      <sz val="10"/>
      <name val="Arial"/>
      <family val="2"/>
    </font>
    <font>
      <sz val="10"/>
      <name val="?? ??"/>
      <family val="1"/>
      <charset val="136"/>
    </font>
    <font>
      <sz val="14"/>
      <name val="??"/>
      <family val="3"/>
      <charset val="129"/>
    </font>
    <font>
      <sz val="12"/>
      <name val="????"/>
      <family val="1"/>
      <charset val="136"/>
    </font>
    <font>
      <sz val="12"/>
      <name val="Courier"/>
      <family val="3"/>
    </font>
    <font>
      <b/>
      <u/>
      <sz val="14"/>
      <color indexed="8"/>
      <name val=".VnBook-AntiquaH"/>
      <family val="2"/>
    </font>
    <font>
      <sz val="12"/>
      <name val="¹ÙÅÁÃ¼"/>
      <charset val="129"/>
    </font>
    <font>
      <i/>
      <sz val="12"/>
      <color indexed="8"/>
      <name val=".VnBook-AntiquaH"/>
      <family val="2"/>
    </font>
    <font>
      <sz val="11"/>
      <color indexed="8"/>
      <name val="Calibri"/>
      <family val="2"/>
    </font>
    <font>
      <b/>
      <sz val="12"/>
      <color indexed="8"/>
      <name val=".VnBook-Antiqua"/>
      <family val="2"/>
    </font>
    <font>
      <i/>
      <sz val="12"/>
      <color indexed="8"/>
      <name val=".VnBook-Antiqua"/>
      <family val="2"/>
    </font>
    <font>
      <sz val="14"/>
      <name val=".VnTimeH"/>
      <family val="2"/>
    </font>
    <font>
      <sz val="10"/>
      <name val=".VnTime"/>
      <family val="2"/>
    </font>
    <font>
      <sz val="11"/>
      <color indexed="9"/>
      <name val="Calibri"/>
      <family val="2"/>
    </font>
    <font>
      <sz val="11"/>
      <name val="VNtimes new roman"/>
      <family val="2"/>
    </font>
    <font>
      <sz val="12"/>
      <name val="±¼¸²Ã¼"/>
      <family val="3"/>
      <charset val="129"/>
    </font>
    <font>
      <sz val="12"/>
      <name val="¹UAAA¼"/>
      <family val="3"/>
      <charset val="129"/>
    </font>
    <font>
      <sz val="11"/>
      <color indexed="20"/>
      <name val="Calibri"/>
      <family val="2"/>
    </font>
    <font>
      <sz val="11"/>
      <name val="µ¸¿ò"/>
      <charset val="129"/>
    </font>
    <font>
      <sz val="12"/>
      <name val="µ¸¿òÃ¼"/>
      <family val="3"/>
      <charset val="129"/>
    </font>
    <font>
      <b/>
      <sz val="11"/>
      <color indexed="52"/>
      <name val="Calibri"/>
      <family val="2"/>
    </font>
    <font>
      <b/>
      <sz val="10"/>
      <name val="Helv"/>
    </font>
    <font>
      <b/>
      <sz val="8"/>
      <color indexed="12"/>
      <name val="Arial"/>
      <family val="2"/>
    </font>
    <font>
      <sz val="8"/>
      <color indexed="8"/>
      <name val="Arial"/>
      <family val="2"/>
    </font>
    <font>
      <sz val="8"/>
      <name val="SVNtimes new roman"/>
      <family val="2"/>
    </font>
    <font>
      <b/>
      <sz val="11"/>
      <color indexed="9"/>
      <name val="Calibri"/>
      <family val="2"/>
    </font>
    <font>
      <sz val="11"/>
      <name val="VNbook-Antiqua"/>
      <family val="2"/>
    </font>
    <font>
      <sz val="10"/>
      <name val="VNI-Aptima"/>
    </font>
    <font>
      <sz val="10"/>
      <name val="Arial"/>
      <family val="2"/>
      <charset val="163"/>
    </font>
    <font>
      <sz val="10"/>
      <name val="Times New Roman"/>
      <family val="1"/>
      <charset val="163"/>
    </font>
    <font>
      <sz val="11"/>
      <name val="VNcentury Gothic"/>
    </font>
    <font>
      <b/>
      <sz val="15"/>
      <name val="VNcentury Gothic"/>
    </font>
    <font>
      <sz val="12"/>
      <name val="SVNtimes new roman"/>
      <family val="2"/>
    </font>
    <font>
      <sz val="10"/>
      <name val=".VnArial Narrow"/>
      <family val="2"/>
    </font>
    <font>
      <sz val="12"/>
      <name val="VNI-Times"/>
    </font>
    <font>
      <sz val="10"/>
      <name val="SVNtimes new roman"/>
    </font>
    <font>
      <i/>
      <sz val="11"/>
      <color indexed="23"/>
      <name val="Calibri"/>
      <family val="2"/>
    </font>
    <font>
      <sz val="11"/>
      <color indexed="17"/>
      <name val="Calibri"/>
      <family val="2"/>
    </font>
    <font>
      <sz val="8"/>
      <name val="Arial"/>
      <family val="2"/>
    </font>
    <font>
      <b/>
      <sz val="12"/>
      <name val=".VnBook-AntiquaH"/>
      <family val="2"/>
    </font>
    <font>
      <sz val="14"/>
      <name val=".VnTime"/>
      <family val="2"/>
    </font>
    <font>
      <b/>
      <sz val="12"/>
      <name val="Helv"/>
    </font>
    <font>
      <b/>
      <sz val="12"/>
      <name val="Arial"/>
      <family val="2"/>
    </font>
    <font>
      <b/>
      <sz val="15"/>
      <color indexed="56"/>
      <name val="Calibri"/>
      <family val="2"/>
    </font>
    <font>
      <b/>
      <sz val="13"/>
      <color indexed="56"/>
      <name val="Calibri"/>
      <family val="2"/>
    </font>
    <font>
      <b/>
      <sz val="11"/>
      <color indexed="56"/>
      <name val="Calibri"/>
      <family val="2"/>
    </font>
    <font>
      <b/>
      <sz val="18"/>
      <name val="Arial"/>
      <family val="2"/>
      <charset val="163"/>
    </font>
    <font>
      <b/>
      <sz val="12"/>
      <name val="Arial"/>
      <family val="2"/>
      <charset val="163"/>
    </font>
    <font>
      <u/>
      <sz val="11"/>
      <color indexed="12"/>
      <name val="Calibri"/>
      <family val="2"/>
    </font>
    <font>
      <sz val="11"/>
      <color indexed="62"/>
      <name val="Calibri"/>
      <family val="2"/>
    </font>
    <font>
      <sz val="11"/>
      <color indexed="52"/>
      <name val="Calibri"/>
      <family val="2"/>
    </font>
    <font>
      <sz val="10"/>
      <name val="MS Sans Serif"/>
      <family val="2"/>
    </font>
    <font>
      <b/>
      <sz val="11"/>
      <name val="Helv"/>
    </font>
    <font>
      <sz val="12"/>
      <name val="Arial"/>
      <family val="2"/>
    </font>
    <font>
      <sz val="11"/>
      <color indexed="60"/>
      <name val="Calibri"/>
      <family val="2"/>
    </font>
    <font>
      <sz val="7"/>
      <name val="Small Fonts"/>
      <family val="2"/>
    </font>
    <font>
      <b/>
      <sz val="12"/>
      <name val="VN-NTime"/>
    </font>
    <font>
      <sz val="13"/>
      <name val=".VnTime"/>
      <family val="2"/>
    </font>
    <font>
      <sz val="11"/>
      <color indexed="8"/>
      <name val="Arial"/>
      <family val="2"/>
      <charset val="162"/>
    </font>
    <font>
      <sz val="12"/>
      <name val=".VnArial"/>
      <family val="2"/>
    </font>
    <font>
      <sz val="11"/>
      <color theme="1"/>
      <name val="Arial"/>
      <family val="2"/>
      <charset val="163"/>
    </font>
    <font>
      <sz val="11"/>
      <color indexed="8"/>
      <name val="Arial"/>
      <family val="2"/>
      <charset val="163"/>
    </font>
    <font>
      <sz val="14"/>
      <color indexed="8"/>
      <name val="Times New Roman"/>
      <family val="2"/>
      <charset val="163"/>
    </font>
    <font>
      <sz val="11"/>
      <color indexed="8"/>
      <name val="Calibri"/>
      <family val="2"/>
      <charset val="163"/>
    </font>
    <font>
      <sz val="14"/>
      <name val="Times New Roman"/>
      <family val="1"/>
    </font>
    <font>
      <sz val="12"/>
      <color theme="1"/>
      <name val="Arial"/>
      <family val="2"/>
    </font>
    <font>
      <sz val="11"/>
      <color theme="1"/>
      <name val="Arial"/>
      <family val="2"/>
    </font>
    <font>
      <sz val="11"/>
      <color indexed="8"/>
      <name val="Arial"/>
      <family val="2"/>
    </font>
    <font>
      <sz val="14"/>
      <color theme="1"/>
      <name val="Times New Roman"/>
      <family val="2"/>
      <charset val="163"/>
    </font>
    <font>
      <sz val="12"/>
      <color theme="1"/>
      <name val="Calibri"/>
      <family val="2"/>
    </font>
    <font>
      <sz val="11"/>
      <name val="–¾’©"/>
      <family val="1"/>
      <charset val="128"/>
    </font>
    <font>
      <b/>
      <sz val="11"/>
      <color indexed="63"/>
      <name val="Calibri"/>
      <family val="2"/>
    </font>
    <font>
      <u/>
      <sz val="12"/>
      <color indexed="12"/>
      <name val=".VnTime"/>
      <family val="2"/>
    </font>
    <font>
      <u/>
      <sz val="10"/>
      <color indexed="12"/>
      <name val="MS Sans Serif"/>
      <family val="2"/>
    </font>
    <font>
      <sz val="10"/>
      <name val="MS Sans Serif"/>
      <family val="2"/>
      <charset val="162"/>
    </font>
    <font>
      <sz val="11"/>
      <color indexed="32"/>
      <name val="VNI-Times"/>
    </font>
    <font>
      <sz val="10"/>
      <name val=".VnArial"/>
      <family val="2"/>
    </font>
    <font>
      <b/>
      <sz val="18"/>
      <color indexed="56"/>
      <name val="Cambria"/>
      <family val="2"/>
    </font>
    <font>
      <b/>
      <sz val="11"/>
      <color indexed="8"/>
      <name val="Calibri"/>
      <family val="2"/>
    </font>
    <font>
      <b/>
      <sz val="12"/>
      <name val=".VnTime"/>
      <family val="2"/>
    </font>
    <font>
      <b/>
      <sz val="10"/>
      <name val=".VnTime"/>
      <family val="2"/>
    </font>
    <font>
      <b/>
      <sz val="10"/>
      <name val="VN Helvetica"/>
    </font>
    <font>
      <sz val="9"/>
      <name val=".VnTime"/>
      <family val="2"/>
    </font>
    <font>
      <sz val="11"/>
      <color indexed="10"/>
      <name val="Calibri"/>
      <family val="2"/>
    </font>
    <font>
      <sz val="14"/>
      <name val=".VnArial"/>
      <family val="2"/>
    </font>
    <font>
      <sz val="10"/>
      <name val=" "/>
      <family val="1"/>
      <charset val="136"/>
    </font>
    <font>
      <sz val="14"/>
      <name val="뼻뮝"/>
      <family val="3"/>
    </font>
    <font>
      <sz val="12"/>
      <name val="바탕체"/>
      <family val="3"/>
    </font>
    <font>
      <sz val="12"/>
      <name val="뼻뮝"/>
      <family val="3"/>
    </font>
    <font>
      <sz val="12"/>
      <name val="바탕체"/>
      <family val="1"/>
      <charset val="129"/>
    </font>
    <font>
      <sz val="11"/>
      <name val="돋움"/>
      <family val="3"/>
    </font>
    <font>
      <sz val="10"/>
      <name val="굴림체"/>
      <family val="3"/>
    </font>
    <font>
      <sz val="9"/>
      <name val="Arial"/>
      <family val="2"/>
    </font>
    <font>
      <b/>
      <sz val="14"/>
      <name val="Times New Roman"/>
      <family val="1"/>
    </font>
    <font>
      <sz val="11"/>
      <name val="Times New Roman"/>
      <family val="1"/>
    </font>
    <font>
      <b/>
      <sz val="11"/>
      <name val="Times New Roman"/>
      <family val="1"/>
    </font>
    <font>
      <sz val="8"/>
      <name val="Times New Roman"/>
      <family val="1"/>
    </font>
    <font>
      <b/>
      <sz val="8"/>
      <name val="Times New Roman"/>
      <family val="1"/>
    </font>
    <font>
      <sz val="11"/>
      <name val="Arial"/>
      <family val="2"/>
    </font>
    <font>
      <sz val="9"/>
      <name val=".VnArial"/>
      <family val="2"/>
    </font>
    <font>
      <b/>
      <sz val="9"/>
      <name val=".VnArialH"/>
      <family val="2"/>
    </font>
    <font>
      <sz val="6"/>
      <name val="Times New Roman"/>
      <family val="1"/>
    </font>
    <font>
      <sz val="9"/>
      <name val="Times New Roman"/>
      <family val="1"/>
    </font>
    <font>
      <b/>
      <sz val="9"/>
      <name val="Times New Roman"/>
      <family val="1"/>
    </font>
    <font>
      <b/>
      <sz val="12"/>
      <color rgb="FFFF0000"/>
      <name val="Times New Roman"/>
      <family val="1"/>
    </font>
    <font>
      <sz val="12"/>
      <color rgb="FFFF0000"/>
      <name val="Times New Roman"/>
      <family val="1"/>
    </font>
    <font>
      <sz val="12"/>
      <color theme="1"/>
      <name val="Times New Roman"/>
      <family val="1"/>
    </font>
    <font>
      <sz val="12"/>
      <color indexed="10"/>
      <name val="Times New Roman"/>
      <family val="1"/>
    </font>
    <font>
      <b/>
      <sz val="12"/>
      <color theme="1"/>
      <name val="Times New Roman"/>
      <family val="1"/>
    </font>
    <font>
      <sz val="10"/>
      <color theme="1"/>
      <name val="Arial"/>
      <family val="2"/>
    </font>
    <font>
      <b/>
      <vertAlign val="superscript"/>
      <sz val="12"/>
      <color theme="1"/>
      <name val="Times New Roman"/>
      <family val="1"/>
    </font>
    <font>
      <sz val="12"/>
      <color theme="3"/>
      <name val="Times New Roman"/>
      <family val="1"/>
    </font>
    <font>
      <b/>
      <sz val="12"/>
      <color theme="3"/>
      <name val="Times New Roman"/>
      <family val="1"/>
    </font>
    <font>
      <sz val="12"/>
      <color rgb="FFC00000"/>
      <name val="Times New Roman"/>
      <family val="1"/>
    </font>
    <font>
      <sz val="12"/>
      <color rgb="FF0070C0"/>
      <name val="Times New Roman"/>
      <family val="1"/>
    </font>
    <font>
      <b/>
      <sz val="12"/>
      <color rgb="FF0070C0"/>
      <name val="Times New Roman"/>
      <family val="1"/>
    </font>
    <font>
      <b/>
      <sz val="12"/>
      <color rgb="FF000000"/>
      <name val="Times New Roman"/>
      <family val="1"/>
    </font>
    <font>
      <b/>
      <vertAlign val="superscript"/>
      <sz val="12"/>
      <color rgb="FF000000"/>
      <name val="Times New Roman"/>
      <family val="1"/>
    </font>
    <font>
      <sz val="11"/>
      <color rgb="FFFF0000"/>
      <name val="Times New Roman"/>
      <family val="1"/>
    </font>
    <font>
      <sz val="12"/>
      <color rgb="FF000000"/>
      <name val="Times New Roman"/>
      <family val="1"/>
    </font>
    <font>
      <b/>
      <sz val="11"/>
      <color theme="1"/>
      <name val="Times New Roman"/>
      <family val="1"/>
    </font>
    <font>
      <i/>
      <sz val="11"/>
      <color rgb="FFFF0000"/>
      <name val="Times New Roman"/>
      <family val="1"/>
    </font>
    <font>
      <b/>
      <sz val="11"/>
      <color rgb="FFFF0000"/>
      <name val="Times New Roman"/>
      <family val="1"/>
    </font>
    <font>
      <i/>
      <sz val="12"/>
      <color theme="1"/>
      <name val="Times New Roman"/>
      <family val="1"/>
    </font>
    <font>
      <sz val="10"/>
      <name val=".VnArial"/>
      <family val="2"/>
    </font>
    <font>
      <sz val="11"/>
      <name val="UVnTime"/>
      <family val="2"/>
    </font>
    <font>
      <sz val="14"/>
      <color indexed="8"/>
      <name val="Calibri"/>
      <family val="2"/>
    </font>
    <font>
      <b/>
      <sz val="18"/>
      <name val="Arial"/>
      <family val="2"/>
    </font>
    <font>
      <sz val="12"/>
      <name val="VNtimes new roman"/>
      <family val="2"/>
    </font>
    <font>
      <sz val="14"/>
      <color theme="1"/>
      <name val="Calibri"/>
      <family val="2"/>
      <scheme val="minor"/>
    </font>
    <font>
      <b/>
      <sz val="14"/>
      <color rgb="FF000000"/>
      <name val="Times New Roman"/>
      <family val="1"/>
    </font>
    <font>
      <b/>
      <vertAlign val="superscript"/>
      <sz val="14"/>
      <color rgb="FF000000"/>
      <name val="Times New Roman"/>
      <family val="1"/>
    </font>
    <font>
      <sz val="14"/>
      <color rgb="FF000000"/>
      <name val="Times New Roman"/>
      <family val="1"/>
    </font>
    <font>
      <b/>
      <sz val="12.5"/>
      <color theme="1"/>
      <name val="Times New Roman"/>
      <family val="1"/>
    </font>
    <font>
      <b/>
      <vertAlign val="superscript"/>
      <sz val="12.5"/>
      <color theme="1"/>
      <name val="Times New Roman"/>
      <family val="1"/>
    </font>
    <font>
      <sz val="12.5"/>
      <color theme="1"/>
      <name val="Times New Roman"/>
      <family val="1"/>
    </font>
    <font>
      <b/>
      <sz val="11"/>
      <color theme="1"/>
      <name val="Calibri"/>
      <family val="2"/>
      <scheme val="minor"/>
    </font>
    <font>
      <sz val="11"/>
      <color indexed="8"/>
      <name val="Times New Roman"/>
      <family val="1"/>
      <charset val="163"/>
    </font>
    <font>
      <sz val="11"/>
      <color indexed="8"/>
      <name val="Times New Roman"/>
      <family val="1"/>
    </font>
    <font>
      <b/>
      <i/>
      <sz val="12"/>
      <color theme="1"/>
      <name val="Times New Roman"/>
      <family val="1"/>
    </font>
    <font>
      <sz val="10"/>
      <color theme="1"/>
      <name val="Calibri"/>
      <family val="2"/>
    </font>
    <font>
      <b/>
      <sz val="14"/>
      <color theme="1"/>
      <name val="Times New Roman"/>
      <family val="1"/>
    </font>
    <font>
      <i/>
      <sz val="14"/>
      <color theme="1"/>
      <name val="Times New Roman"/>
      <family val="1"/>
    </font>
    <font>
      <i/>
      <sz val="10"/>
      <color theme="1"/>
      <name val="Times New Roman"/>
      <family val="1"/>
    </font>
    <font>
      <sz val="14"/>
      <color theme="1"/>
      <name val="Times New Roman"/>
      <family val="1"/>
    </font>
    <font>
      <sz val="10"/>
      <name val="Arial"/>
      <family val="2"/>
    </font>
    <font>
      <sz val="14"/>
      <color rgb="FFFF0000"/>
      <name val="Times New Roman"/>
      <family val="1"/>
    </font>
    <font>
      <b/>
      <i/>
      <sz val="14"/>
      <name val="Times New Roman"/>
      <family val="1"/>
    </font>
    <font>
      <sz val="12"/>
      <color indexed="9"/>
      <name val="Times New Roman"/>
      <family val="1"/>
    </font>
    <font>
      <sz val="11"/>
      <name val="Times New Roman"/>
      <family val="1"/>
      <charset val="163"/>
    </font>
    <font>
      <i/>
      <sz val="11"/>
      <name val="Times New Roman"/>
      <family val="1"/>
    </font>
    <font>
      <sz val="10"/>
      <color indexed="8"/>
      <name val="Times New Roman"/>
      <family val="1"/>
    </font>
    <font>
      <b/>
      <sz val="10"/>
      <color indexed="8"/>
      <name val="Times New Roman"/>
      <family val="1"/>
    </font>
    <font>
      <i/>
      <sz val="10"/>
      <color indexed="8"/>
      <name val="Times New Roman"/>
      <family val="1"/>
    </font>
    <font>
      <b/>
      <sz val="50"/>
      <color rgb="FFFF0000"/>
      <name val="Times New Roman"/>
      <family val="1"/>
    </font>
    <font>
      <b/>
      <sz val="11"/>
      <color indexed="8"/>
      <name val="Times New Roman"/>
      <family val="1"/>
    </font>
  </fonts>
  <fills count="3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bgColor indexed="64"/>
      </patternFill>
    </fill>
    <fill>
      <patternFill patternType="solid">
        <fgColor indexed="43"/>
      </patternFill>
    </fill>
    <fill>
      <patternFill patternType="solid">
        <fgColor indexed="26"/>
      </patternFill>
    </fill>
    <fill>
      <patternFill patternType="gray125">
        <fgColor indexed="35"/>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50"/>
        <bgColor indexed="64"/>
      </patternFill>
    </fill>
    <fill>
      <patternFill patternType="solid">
        <fgColor indexed="43"/>
        <bgColor indexed="64"/>
      </patternFill>
    </fill>
    <fill>
      <patternFill patternType="solid">
        <fgColor rgb="FF92D050"/>
        <bgColor indexed="64"/>
      </patternFill>
    </fill>
    <fill>
      <patternFill patternType="solid">
        <fgColor rgb="FF00B050"/>
        <bgColor indexed="64"/>
      </patternFill>
    </fill>
    <fill>
      <patternFill patternType="solid">
        <fgColor theme="3"/>
        <bgColor indexed="64"/>
      </patternFill>
    </fill>
    <fill>
      <patternFill patternType="solid">
        <fgColor rgb="FFFFC000"/>
        <bgColor indexed="64"/>
      </patternFill>
    </fill>
    <fill>
      <patternFill patternType="solid">
        <fgColor rgb="FFC00000"/>
        <bgColor indexed="64"/>
      </patternFill>
    </fill>
    <fill>
      <patternFill patternType="solid">
        <fgColor rgb="FFFF00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style="double">
        <color indexed="64"/>
      </right>
      <top style="thin">
        <color indexed="64"/>
      </top>
      <bottom style="double">
        <color indexed="64"/>
      </bottom>
      <diagonal/>
    </border>
    <border>
      <left/>
      <right style="double">
        <color indexed="64"/>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style="hair">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double">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double">
        <color indexed="64"/>
      </right>
      <top/>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medium">
        <color indexed="64"/>
      </left>
      <right/>
      <top style="medium">
        <color indexed="64"/>
      </top>
      <bottom/>
      <diagonal/>
    </border>
    <border>
      <left style="medium">
        <color indexed="64"/>
      </left>
      <right/>
      <top/>
      <bottom style="thin">
        <color indexed="64"/>
      </bottom>
      <diagonal/>
    </border>
  </borders>
  <cellStyleXfs count="1571">
    <xf numFmtId="0" fontId="0" fillId="0" borderId="0"/>
    <xf numFmtId="0" fontId="2" fillId="0" borderId="0"/>
    <xf numFmtId="0" fontId="1" fillId="0" borderId="0"/>
    <xf numFmtId="0" fontId="6" fillId="0" borderId="0"/>
    <xf numFmtId="166" fontId="9" fillId="0" borderId="0" applyFont="0" applyFill="0" applyBorder="0" applyAlignment="0" applyProtection="0"/>
    <xf numFmtId="0" fontId="12" fillId="0" borderId="0"/>
    <xf numFmtId="0" fontId="17" fillId="0" borderId="0" applyNumberFormat="0" applyFill="0" applyBorder="0" applyAlignment="0" applyProtection="0">
      <alignment vertical="top"/>
      <protection locked="0"/>
    </xf>
    <xf numFmtId="0" fontId="22" fillId="0" borderId="0" applyNumberFormat="0" applyFill="0" applyBorder="0" applyAlignment="0" applyProtection="0"/>
    <xf numFmtId="0" fontId="22" fillId="0" borderId="0" applyNumberFormat="0" applyFill="0" applyBorder="0" applyAlignment="0" applyProtection="0"/>
    <xf numFmtId="167" fontId="23" fillId="0" borderId="2">
      <alignment horizontal="center"/>
      <protection hidden="1"/>
    </xf>
    <xf numFmtId="168" fontId="24" fillId="0" borderId="0" applyFont="0" applyFill="0" applyBorder="0" applyAlignment="0" applyProtection="0"/>
    <xf numFmtId="0" fontId="25" fillId="0" borderId="0" applyFont="0" applyFill="0" applyBorder="0" applyAlignment="0" applyProtection="0"/>
    <xf numFmtId="169" fontId="24" fillId="0" borderId="0" applyFont="0" applyFill="0" applyBorder="0" applyAlignment="0" applyProtection="0"/>
    <xf numFmtId="169" fontId="24"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0" fontId="26" fillId="0" borderId="0" applyFont="0" applyFill="0" applyBorder="0" applyAlignment="0" applyProtection="0"/>
    <xf numFmtId="38" fontId="26" fillId="0" borderId="0" applyFont="0" applyFill="0" applyBorder="0" applyAlignment="0" applyProtection="0"/>
    <xf numFmtId="164" fontId="27" fillId="0" borderId="0" applyFont="0" applyFill="0" applyBorder="0" applyAlignment="0" applyProtection="0"/>
    <xf numFmtId="165" fontId="27" fillId="0" borderId="0" applyFont="0" applyFill="0" applyBorder="0" applyAlignment="0" applyProtection="0"/>
    <xf numFmtId="6" fontId="28" fillId="0" borderId="0" applyFont="0" applyFill="0" applyBorder="0" applyAlignment="0" applyProtection="0"/>
    <xf numFmtId="0" fontId="8" fillId="0" borderId="0">
      <alignment vertical="center"/>
    </xf>
    <xf numFmtId="0" fontId="24" fillId="0" borderId="0"/>
    <xf numFmtId="0" fontId="24" fillId="0" borderId="0"/>
    <xf numFmtId="0" fontId="29" fillId="3" borderId="0"/>
    <xf numFmtId="9" fontId="30" fillId="0" borderId="0" applyFont="0" applyFill="0" applyBorder="0" applyAlignment="0" applyProtection="0"/>
    <xf numFmtId="0" fontId="31" fillId="3" borderId="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3" fillId="3" borderId="0"/>
    <xf numFmtId="0" fontId="34" fillId="0" borderId="0">
      <alignment wrapText="1"/>
    </xf>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170" fontId="35" fillId="0" borderId="3" applyNumberFormat="0" applyFont="0" applyBorder="0" applyAlignment="0">
      <alignment horizontal="center" vertical="center"/>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7" fillId="17" borderId="0" applyNumberFormat="0" applyBorder="0" applyAlignment="0" applyProtection="0"/>
    <xf numFmtId="0" fontId="38" fillId="0" borderId="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0" fontId="37" fillId="21" borderId="0" applyNumberFormat="0" applyBorder="0" applyAlignment="0" applyProtection="0"/>
    <xf numFmtId="171" fontId="39" fillId="0" borderId="0" applyFont="0" applyFill="0" applyBorder="0" applyAlignment="0" applyProtection="0"/>
    <xf numFmtId="0" fontId="40" fillId="0" borderId="0" applyFont="0" applyFill="0" applyBorder="0" applyAlignment="0" applyProtection="0"/>
    <xf numFmtId="172" fontId="22" fillId="0" borderId="0" applyFont="0" applyFill="0" applyBorder="0" applyAlignment="0" applyProtection="0"/>
    <xf numFmtId="173" fontId="39" fillId="0" borderId="0" applyFont="0" applyFill="0" applyBorder="0" applyAlignment="0" applyProtection="0"/>
    <xf numFmtId="0" fontId="40" fillId="0" borderId="0" applyFont="0" applyFill="0" applyBorder="0" applyAlignment="0" applyProtection="0"/>
    <xf numFmtId="174" fontId="22" fillId="0" borderId="0" applyFont="0" applyFill="0" applyBorder="0" applyAlignment="0" applyProtection="0"/>
    <xf numFmtId="175" fontId="39" fillId="0" borderId="0" applyFont="0" applyFill="0" applyBorder="0" applyAlignment="0" applyProtection="0"/>
    <xf numFmtId="0" fontId="40" fillId="0" borderId="0" applyFont="0" applyFill="0" applyBorder="0" applyAlignment="0" applyProtection="0"/>
    <xf numFmtId="175" fontId="30" fillId="0" borderId="0" applyFont="0" applyFill="0" applyBorder="0" applyAlignment="0" applyProtection="0"/>
    <xf numFmtId="176" fontId="39" fillId="0" borderId="0" applyFont="0" applyFill="0" applyBorder="0" applyAlignment="0" applyProtection="0"/>
    <xf numFmtId="0" fontId="40" fillId="0" borderId="0" applyFont="0" applyFill="0" applyBorder="0" applyAlignment="0" applyProtection="0"/>
    <xf numFmtId="176" fontId="30" fillId="0" borderId="0" applyFont="0" applyFill="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1" fillId="5" borderId="0" applyNumberFormat="0" applyBorder="0" applyAlignment="0" applyProtection="0"/>
    <xf numFmtId="0" fontId="40" fillId="0" borderId="0"/>
    <xf numFmtId="0" fontId="42" fillId="0" borderId="0"/>
    <xf numFmtId="0" fontId="40" fillId="0" borderId="0"/>
    <xf numFmtId="0" fontId="43" fillId="0" borderId="0"/>
    <xf numFmtId="177" fontId="22" fillId="0" borderId="0" applyFill="0" applyBorder="0" applyAlignment="0"/>
    <xf numFmtId="0" fontId="44" fillId="22" borderId="4" applyNumberFormat="0" applyAlignment="0" applyProtection="0"/>
    <xf numFmtId="0" fontId="44" fillId="22" borderId="4" applyNumberFormat="0" applyAlignment="0" applyProtection="0"/>
    <xf numFmtId="0" fontId="44" fillId="22" borderId="4" applyNumberFormat="0" applyAlignment="0" applyProtection="0"/>
    <xf numFmtId="0" fontId="44" fillId="22" borderId="4" applyNumberFormat="0" applyAlignment="0" applyProtection="0"/>
    <xf numFmtId="0" fontId="44" fillId="22" borderId="4" applyNumberFormat="0" applyAlignment="0" applyProtection="0"/>
    <xf numFmtId="0" fontId="45" fillId="0" borderId="0"/>
    <xf numFmtId="178" fontId="46" fillId="0" borderId="5" applyBorder="0"/>
    <xf numFmtId="178" fontId="47" fillId="0" borderId="6">
      <protection locked="0"/>
    </xf>
    <xf numFmtId="179" fontId="48" fillId="0" borderId="6"/>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0" fontId="49" fillId="23" borderId="7" applyNumberFormat="0" applyAlignment="0" applyProtection="0"/>
    <xf numFmtId="4" fontId="50" fillId="0" borderId="0" applyAlignment="0"/>
    <xf numFmtId="1" fontId="51" fillId="0" borderId="8" applyBorder="0"/>
    <xf numFmtId="180" fontId="9" fillId="0" borderId="0" applyFont="0" applyFill="0" applyBorder="0" applyAlignment="0" applyProtection="0"/>
    <xf numFmtId="43" fontId="52" fillId="0" borderId="0" applyFont="0" applyFill="0" applyBorder="0" applyAlignment="0" applyProtection="0"/>
    <xf numFmtId="181" fontId="3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0"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6" fontId="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43" fontId="24" fillId="0" borderId="0" applyFont="0" applyFill="0" applyBorder="0" applyAlignment="0" applyProtection="0"/>
    <xf numFmtId="43" fontId="52" fillId="0" borderId="0" applyFont="0" applyFill="0" applyBorder="0" applyAlignment="0" applyProtection="0"/>
    <xf numFmtId="182" fontId="53" fillId="0" borderId="0"/>
    <xf numFmtId="3" fontId="24" fillId="0" borderId="0" applyFont="0" applyFill="0" applyBorder="0" applyAlignment="0" applyProtection="0"/>
    <xf numFmtId="3" fontId="24" fillId="0" borderId="0" applyFont="0" applyFill="0" applyBorder="0" applyAlignment="0" applyProtection="0"/>
    <xf numFmtId="183" fontId="54" fillId="0" borderId="0">
      <protection locked="0"/>
    </xf>
    <xf numFmtId="184" fontId="54" fillId="0" borderId="0">
      <protection locked="0"/>
    </xf>
    <xf numFmtId="185" fontId="55" fillId="0" borderId="9">
      <protection locked="0"/>
    </xf>
    <xf numFmtId="186" fontId="54" fillId="0" borderId="0">
      <protection locked="0"/>
    </xf>
    <xf numFmtId="187" fontId="54" fillId="0" borderId="0">
      <protection locked="0"/>
    </xf>
    <xf numFmtId="186" fontId="54" fillId="0" borderId="0" applyNumberFormat="0">
      <protection locked="0"/>
    </xf>
    <xf numFmtId="186" fontId="54" fillId="0" borderId="0">
      <protection locked="0"/>
    </xf>
    <xf numFmtId="178" fontId="56" fillId="0" borderId="2"/>
    <xf numFmtId="188" fontId="56" fillId="0" borderId="2"/>
    <xf numFmtId="2" fontId="57" fillId="0" borderId="10" applyFill="0" applyProtection="0">
      <alignment horizontal="center" vertical="center" wrapText="1"/>
    </xf>
    <xf numFmtId="189" fontId="58" fillId="0" borderId="0" applyFont="0" applyFill="0" applyBorder="0" applyAlignment="0" applyProtection="0"/>
    <xf numFmtId="190" fontId="24" fillId="0" borderId="0" applyFont="0" applyFill="0" applyBorder="0" applyAlignment="0" applyProtection="0"/>
    <xf numFmtId="191" fontId="52" fillId="0" borderId="0"/>
    <xf numFmtId="178" fontId="23" fillId="0" borderId="2">
      <alignment horizontal="center"/>
      <protection hidden="1"/>
    </xf>
    <xf numFmtId="192" fontId="59" fillId="0" borderId="2">
      <alignment horizontal="center"/>
      <protection hidden="1"/>
    </xf>
    <xf numFmtId="193" fontId="22" fillId="0" borderId="11"/>
    <xf numFmtId="193" fontId="22" fillId="0" borderId="11"/>
    <xf numFmtId="2" fontId="23" fillId="0" borderId="2">
      <alignment horizontal="center"/>
      <protection hidden="1"/>
    </xf>
    <xf numFmtId="2" fontId="23" fillId="0" borderId="2">
      <alignment horizontal="center"/>
      <protection hidden="1"/>
    </xf>
    <xf numFmtId="0" fontId="24" fillId="0" borderId="0" applyFont="0" applyFill="0" applyBorder="0" applyAlignment="0" applyProtection="0"/>
    <xf numFmtId="0" fontId="24" fillId="0" borderId="0" applyFont="0" applyFill="0" applyBorder="0" applyAlignment="0" applyProtection="0"/>
    <xf numFmtId="194" fontId="24" fillId="0" borderId="0" applyFont="0" applyFill="0" applyBorder="0" applyAlignment="0" applyProtection="0"/>
    <xf numFmtId="195" fontId="24" fillId="0" borderId="0" applyFont="0" applyFill="0" applyBorder="0" applyAlignment="0" applyProtection="0"/>
    <xf numFmtId="196" fontId="52" fillId="0" borderId="0"/>
    <xf numFmtId="3" fontId="22" fillId="0" borderId="0" applyFont="0" applyBorder="0" applyAlignment="0"/>
    <xf numFmtId="3" fontId="22" fillId="0" borderId="0" applyFont="0" applyBorder="0" applyAlignment="0"/>
    <xf numFmtId="197" fontId="24" fillId="0" borderId="0" applyFon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3" fontId="22" fillId="0" borderId="0" applyFont="0" applyBorder="0" applyAlignment="0"/>
    <xf numFmtId="3" fontId="22" fillId="0" borderId="0" applyFont="0" applyBorder="0" applyAlignment="0"/>
    <xf numFmtId="2" fontId="24" fillId="0" borderId="0" applyFont="0" applyFill="0" applyBorder="0" applyAlignment="0" applyProtection="0"/>
    <xf numFmtId="2" fontId="24" fillId="0" borderId="0" applyFont="0" applyFill="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0" fontId="61" fillId="6" borderId="0" applyNumberFormat="0" applyBorder="0" applyAlignment="0" applyProtection="0"/>
    <xf numFmtId="38" fontId="62" fillId="2" borderId="0" applyNumberFormat="0" applyBorder="0" applyAlignment="0" applyProtection="0"/>
    <xf numFmtId="38" fontId="62" fillId="2" borderId="0" applyNumberFormat="0" applyBorder="0" applyAlignment="0" applyProtection="0"/>
    <xf numFmtId="38" fontId="62" fillId="3" borderId="0" applyNumberFormat="0" applyBorder="0" applyAlignment="0" applyProtection="0"/>
    <xf numFmtId="0" fontId="63" fillId="0" borderId="0" applyNumberFormat="0" applyFont="0" applyBorder="0" applyAlignment="0">
      <alignment horizontal="left" vertical="center"/>
    </xf>
    <xf numFmtId="0" fontId="64" fillId="0" borderId="0">
      <alignment vertical="justify"/>
    </xf>
    <xf numFmtId="0" fontId="65" fillId="0" borderId="0">
      <alignment horizontal="left"/>
    </xf>
    <xf numFmtId="0" fontId="66" fillId="0" borderId="12" applyNumberFormat="0" applyAlignment="0" applyProtection="0">
      <alignment horizontal="left" vertical="center"/>
    </xf>
    <xf numFmtId="0" fontId="66" fillId="0" borderId="13">
      <alignment horizontal="left" vertical="center"/>
    </xf>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7" fillId="0" borderId="14" applyNumberFormat="0" applyFill="0" applyAlignment="0" applyProtection="0"/>
    <xf numFmtId="0" fontId="68" fillId="0" borderId="15" applyNumberFormat="0" applyFill="0" applyAlignment="0" applyProtection="0"/>
    <xf numFmtId="0" fontId="68" fillId="0" borderId="15" applyNumberFormat="0" applyFill="0" applyAlignment="0" applyProtection="0"/>
    <xf numFmtId="0" fontId="68" fillId="0" borderId="15" applyNumberFormat="0" applyFill="0" applyAlignment="0" applyProtection="0"/>
    <xf numFmtId="0" fontId="68" fillId="0" borderId="15" applyNumberFormat="0" applyFill="0" applyAlignment="0" applyProtection="0"/>
    <xf numFmtId="0" fontId="68" fillId="0" borderId="15"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16" applyNumberFormat="0" applyFill="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69" fillId="0" borderId="0" applyNumberFormat="0" applyFill="0" applyBorder="0" applyAlignment="0" applyProtection="0"/>
    <xf numFmtId="198" fontId="64" fillId="0" borderId="0">
      <protection locked="0"/>
    </xf>
    <xf numFmtId="198" fontId="64" fillId="0" borderId="0">
      <protection locked="0"/>
    </xf>
    <xf numFmtId="0" fontId="70" fillId="0" borderId="0" applyProtection="0"/>
    <xf numFmtId="0" fontId="70" fillId="0" borderId="0" applyProtection="0"/>
    <xf numFmtId="198" fontId="64" fillId="0" borderId="0">
      <protection locked="0"/>
    </xf>
    <xf numFmtId="198" fontId="64" fillId="0" borderId="0">
      <protection locked="0"/>
    </xf>
    <xf numFmtId="0" fontId="71" fillId="0" borderId="0" applyProtection="0"/>
    <xf numFmtId="0" fontId="71" fillId="0" borderId="0" applyProtection="0"/>
    <xf numFmtId="0" fontId="72" fillId="0" borderId="0" applyNumberFormat="0" applyFill="0" applyBorder="0" applyAlignment="0" applyProtection="0">
      <alignment vertical="top"/>
      <protection locked="0"/>
    </xf>
    <xf numFmtId="10" fontId="62" fillId="2" borderId="1" applyNumberFormat="0" applyBorder="0" applyAlignment="0" applyProtection="0"/>
    <xf numFmtId="10" fontId="62" fillId="2" borderId="1" applyNumberFormat="0" applyBorder="0" applyAlignment="0" applyProtection="0"/>
    <xf numFmtId="10" fontId="62" fillId="24" borderId="1" applyNumberFormat="0" applyBorder="0" applyAlignment="0" applyProtection="0"/>
    <xf numFmtId="0" fontId="73" fillId="9" borderId="4" applyNumberFormat="0" applyAlignment="0" applyProtection="0"/>
    <xf numFmtId="0" fontId="73" fillId="9" borderId="4" applyNumberFormat="0" applyAlignment="0" applyProtection="0"/>
    <xf numFmtId="0" fontId="73" fillId="9" borderId="4" applyNumberFormat="0" applyAlignment="0" applyProtection="0"/>
    <xf numFmtId="0" fontId="73" fillId="9" borderId="4" applyNumberFormat="0" applyAlignment="0" applyProtection="0"/>
    <xf numFmtId="0" fontId="73" fillId="9" borderId="4" applyNumberFormat="0" applyAlignment="0" applyProtection="0"/>
    <xf numFmtId="0" fontId="73" fillId="9" borderId="4" applyNumberFormat="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0" fontId="74" fillId="0" borderId="17" applyNumberFormat="0" applyFill="0" applyAlignment="0" applyProtection="0"/>
    <xf numFmtId="178" fontId="62" fillId="0" borderId="5" applyFont="0"/>
    <xf numFmtId="3" fontId="52" fillId="0" borderId="18"/>
    <xf numFmtId="38" fontId="75" fillId="0" borderId="0" applyFont="0" applyFill="0" applyBorder="0" applyAlignment="0" applyProtection="0"/>
    <xf numFmtId="40" fontId="75" fillId="0" borderId="0" applyFont="0" applyFill="0" applyBorder="0" applyAlignment="0" applyProtection="0"/>
    <xf numFmtId="0" fontId="76" fillId="0" borderId="19"/>
    <xf numFmtId="199" fontId="64" fillId="0" borderId="20"/>
    <xf numFmtId="200" fontId="75" fillId="0" borderId="0" applyFont="0" applyFill="0" applyBorder="0" applyAlignment="0" applyProtection="0"/>
    <xf numFmtId="201" fontId="75" fillId="0" borderId="0" applyFont="0" applyFill="0" applyBorder="0" applyAlignment="0" applyProtection="0"/>
    <xf numFmtId="202" fontId="52" fillId="0" borderId="0" applyFont="0" applyFill="0" applyBorder="0" applyAlignment="0" applyProtection="0"/>
    <xf numFmtId="203" fontId="52" fillId="0" borderId="0" applyFont="0" applyFill="0" applyBorder="0" applyAlignment="0" applyProtection="0"/>
    <xf numFmtId="0" fontId="77" fillId="0" borderId="0" applyNumberFormat="0" applyFont="0" applyFill="0" applyAlignment="0"/>
    <xf numFmtId="0" fontId="56" fillId="0" borderId="0">
      <alignment horizontal="justify" vertical="top"/>
    </xf>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78" fillId="25" borderId="0" applyNumberFormat="0" applyBorder="0" applyAlignment="0" applyProtection="0"/>
    <xf numFmtId="0" fontId="53" fillId="0" borderId="0"/>
    <xf numFmtId="0" fontId="22" fillId="0" borderId="0">
      <alignment horizontal="left"/>
    </xf>
    <xf numFmtId="37" fontId="79" fillId="0" borderId="0"/>
    <xf numFmtId="0" fontId="80" fillId="0" borderId="1" applyNumberFormat="0" applyFont="0" applyFill="0" applyBorder="0" applyAlignment="0">
      <alignment horizontal="center"/>
    </xf>
    <xf numFmtId="204" fontId="81" fillId="0" borderId="0"/>
    <xf numFmtId="204" fontId="81" fillId="0" borderId="0"/>
    <xf numFmtId="205" fontId="75" fillId="0" borderId="0"/>
    <xf numFmtId="0" fontId="6"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2"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6" fillId="0" borderId="0"/>
    <xf numFmtId="0" fontId="82" fillId="0" borderId="0"/>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2" fillId="0" borderId="0"/>
    <xf numFmtId="0" fontId="83"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2" fillId="0" borderId="0"/>
    <xf numFmtId="0" fontId="84" fillId="0" borderId="0"/>
    <xf numFmtId="0" fontId="1" fillId="0" borderId="0"/>
    <xf numFmtId="0" fontId="1" fillId="0" borderId="0"/>
    <xf numFmtId="0" fontId="84" fillId="0" borderId="0"/>
    <xf numFmtId="0" fontId="1" fillId="0" borderId="0"/>
    <xf numFmtId="0" fontId="52" fillId="0" borderId="0"/>
    <xf numFmtId="0" fontId="1" fillId="0" borderId="0"/>
    <xf numFmtId="0" fontId="52" fillId="0" borderId="0"/>
    <xf numFmtId="0" fontId="1" fillId="0" borderId="0"/>
    <xf numFmtId="0" fontId="1" fillId="0" borderId="0"/>
    <xf numFmtId="0" fontId="6" fillId="0" borderId="0"/>
    <xf numFmtId="0" fontId="82" fillId="0" borderId="0"/>
    <xf numFmtId="0" fontId="1" fillId="0" borderId="0"/>
    <xf numFmtId="0" fontId="84" fillId="0" borderId="0"/>
    <xf numFmtId="0" fontId="1" fillId="0" borderId="0"/>
    <xf numFmtId="0" fontId="84"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4" fillId="0" borderId="0"/>
    <xf numFmtId="0" fontId="24" fillId="0" borderId="0"/>
    <xf numFmtId="0" fontId="24" fillId="0" borderId="0"/>
    <xf numFmtId="0" fontId="1" fillId="0" borderId="0"/>
    <xf numFmtId="0" fontId="52" fillId="0" borderId="0"/>
    <xf numFmtId="0" fontId="24" fillId="0" borderId="0"/>
    <xf numFmtId="0" fontId="24" fillId="0" borderId="0"/>
    <xf numFmtId="0" fontId="52" fillId="0" borderId="0"/>
    <xf numFmtId="0" fontId="52" fillId="0" borderId="0"/>
    <xf numFmtId="0" fontId="52" fillId="0" borderId="0"/>
    <xf numFmtId="0" fontId="24"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4" fillId="0" borderId="0"/>
    <xf numFmtId="0" fontId="8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2" fillId="0" borderId="0"/>
    <xf numFmtId="0" fontId="24" fillId="0" borderId="0"/>
    <xf numFmtId="0" fontId="8" fillId="0" borderId="0"/>
    <xf numFmtId="0" fontId="52" fillId="0" borderId="0"/>
    <xf numFmtId="0" fontId="52" fillId="0" borderId="0"/>
    <xf numFmtId="0" fontId="86" fillId="0" borderId="0"/>
    <xf numFmtId="0" fontId="86" fillId="0" borderId="0"/>
    <xf numFmtId="0" fontId="8" fillId="0" borderId="0"/>
    <xf numFmtId="0" fontId="8" fillId="0" borderId="0"/>
    <xf numFmtId="0" fontId="8" fillId="0" borderId="0"/>
    <xf numFmtId="0" fontId="8" fillId="0" borderId="0"/>
    <xf numFmtId="0" fontId="8" fillId="0" borderId="0"/>
    <xf numFmtId="0" fontId="8" fillId="0" borderId="0"/>
    <xf numFmtId="0" fontId="24"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8" fillId="0" borderId="0"/>
    <xf numFmtId="0" fontId="24" fillId="0" borderId="0"/>
    <xf numFmtId="0" fontId="87" fillId="0" borderId="0"/>
    <xf numFmtId="0" fontId="8" fillId="0" borderId="0"/>
    <xf numFmtId="0" fontId="87" fillId="0" borderId="0"/>
    <xf numFmtId="0" fontId="87" fillId="0" borderId="0"/>
    <xf numFmtId="0" fontId="52" fillId="0" borderId="0"/>
    <xf numFmtId="0" fontId="52" fillId="0" borderId="0"/>
    <xf numFmtId="0" fontId="1" fillId="0" borderId="0"/>
    <xf numFmtId="0" fontId="52" fillId="0" borderId="0"/>
    <xf numFmtId="0" fontId="52" fillId="0" borderId="0"/>
    <xf numFmtId="0" fontId="52" fillId="0" borderId="0"/>
    <xf numFmtId="0" fontId="52" fillId="0" borderId="0"/>
    <xf numFmtId="0" fontId="52" fillId="0" borderId="0"/>
    <xf numFmtId="0" fontId="88" fillId="0" borderId="0"/>
    <xf numFmtId="0" fontId="88" fillId="0" borderId="0"/>
    <xf numFmtId="0" fontId="88" fillId="0" borderId="0"/>
    <xf numFmtId="0" fontId="88" fillId="0" borderId="0"/>
    <xf numFmtId="0" fontId="8" fillId="0" borderId="0"/>
    <xf numFmtId="0" fontId="24" fillId="0" borderId="0"/>
    <xf numFmtId="0" fontId="52" fillId="0" borderId="0"/>
    <xf numFmtId="0" fontId="8" fillId="0" borderId="0"/>
    <xf numFmtId="0" fontId="52" fillId="0" borderId="0"/>
    <xf numFmtId="0" fontId="52" fillId="0" borderId="0"/>
    <xf numFmtId="0" fontId="52" fillId="0" borderId="0"/>
    <xf numFmtId="0" fontId="89" fillId="0" borderId="0"/>
    <xf numFmtId="0" fontId="88" fillId="0" borderId="0"/>
    <xf numFmtId="0" fontId="88" fillId="0" borderId="0"/>
    <xf numFmtId="0" fontId="88" fillId="0" borderId="0"/>
    <xf numFmtId="0" fontId="88" fillId="0" borderId="0"/>
    <xf numFmtId="0" fontId="88" fillId="0" borderId="0"/>
    <xf numFmtId="0" fontId="88" fillId="0" borderId="0"/>
    <xf numFmtId="0" fontId="24" fillId="0" borderId="0"/>
    <xf numFmtId="0" fontId="24" fillId="0" borderId="0"/>
    <xf numFmtId="0" fontId="24" fillId="0" borderId="0"/>
    <xf numFmtId="0" fontId="24" fillId="0" borderId="0"/>
    <xf numFmtId="0" fontId="8"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82" fillId="0" borderId="0"/>
    <xf numFmtId="0" fontId="52" fillId="0" borderId="0"/>
    <xf numFmtId="0" fontId="52" fillId="0" borderId="0"/>
    <xf numFmtId="0" fontId="52" fillId="0" borderId="0"/>
    <xf numFmtId="0" fontId="82" fillId="0" borderId="0"/>
    <xf numFmtId="0" fontId="90" fillId="0" borderId="0"/>
    <xf numFmtId="0" fontId="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24" fillId="0" borderId="0"/>
    <xf numFmtId="0" fontId="52" fillId="0" borderId="0"/>
    <xf numFmtId="0" fontId="90" fillId="0" borderId="0"/>
    <xf numFmtId="0" fontId="12" fillId="0" borderId="0"/>
    <xf numFmtId="0" fontId="85" fillId="0" borderId="0"/>
    <xf numFmtId="0" fontId="24" fillId="0" borderId="0"/>
    <xf numFmtId="0" fontId="52" fillId="0" borderId="0"/>
    <xf numFmtId="0" fontId="52" fillId="0" borderId="0"/>
    <xf numFmtId="0" fontId="52" fillId="0" borderId="0"/>
    <xf numFmtId="0" fontId="22" fillId="0" borderId="0"/>
    <xf numFmtId="0" fontId="24" fillId="0" borderId="0"/>
    <xf numFmtId="0" fontId="88" fillId="0" borderId="0"/>
    <xf numFmtId="0" fontId="24" fillId="0" borderId="0"/>
    <xf numFmtId="0" fontId="24" fillId="0" borderId="0"/>
    <xf numFmtId="0" fontId="24" fillId="0" borderId="0"/>
    <xf numFmtId="0" fontId="24" fillId="0" borderId="0"/>
    <xf numFmtId="0" fontId="52" fillId="0" borderId="0"/>
    <xf numFmtId="0" fontId="24" fillId="0" borderId="0"/>
    <xf numFmtId="0" fontId="6" fillId="0" borderId="0"/>
    <xf numFmtId="0" fontId="92" fillId="0" borderId="0"/>
    <xf numFmtId="0" fontId="82" fillId="0" borderId="0"/>
    <xf numFmtId="0" fontId="86" fillId="0" borderId="0"/>
    <xf numFmtId="0" fontId="24" fillId="0" borderId="0"/>
    <xf numFmtId="0" fontId="90" fillId="0" borderId="0"/>
    <xf numFmtId="0" fontId="32" fillId="0" borderId="0"/>
    <xf numFmtId="0" fontId="91" fillId="0" borderId="0"/>
    <xf numFmtId="0" fontId="92"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6" fillId="0" borderId="0"/>
    <xf numFmtId="0" fontId="24" fillId="0" borderId="0"/>
    <xf numFmtId="0" fontId="82" fillId="0" borderId="0"/>
    <xf numFmtId="0" fontId="52" fillId="0" borderId="0"/>
    <xf numFmtId="0" fontId="24" fillId="0" borderId="0"/>
    <xf numFmtId="0" fontId="52" fillId="0" borderId="0"/>
    <xf numFmtId="0" fontId="52" fillId="0" borderId="0"/>
    <xf numFmtId="0" fontId="22" fillId="0" borderId="0"/>
    <xf numFmtId="0" fontId="32" fillId="0" borderId="0"/>
    <xf numFmtId="0" fontId="24" fillId="0" borderId="0"/>
    <xf numFmtId="0" fontId="24" fillId="0" borderId="0"/>
    <xf numFmtId="0" fontId="24" fillId="0" borderId="0"/>
    <xf numFmtId="0" fontId="24" fillId="0" borderId="0"/>
    <xf numFmtId="0" fontId="32" fillId="0" borderId="0"/>
    <xf numFmtId="0" fontId="84" fillId="0" borderId="0"/>
    <xf numFmtId="0" fontId="24" fillId="0" borderId="0"/>
    <xf numFmtId="0" fontId="24" fillId="0" borderId="0"/>
    <xf numFmtId="0" fontId="24" fillId="0" borderId="0"/>
    <xf numFmtId="0" fontId="84" fillId="0" borderId="0"/>
    <xf numFmtId="0" fontId="12" fillId="0" borderId="0"/>
    <xf numFmtId="0" fontId="90" fillId="0" borderId="0"/>
    <xf numFmtId="0" fontId="91" fillId="0" borderId="0"/>
    <xf numFmtId="0" fontId="24" fillId="0" borderId="0"/>
    <xf numFmtId="0" fontId="52" fillId="0" borderId="0"/>
    <xf numFmtId="0" fontId="84" fillId="0" borderId="0"/>
    <xf numFmtId="0" fontId="84"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90" fillId="0" borderId="0"/>
    <xf numFmtId="0" fontId="6" fillId="0" borderId="0"/>
    <xf numFmtId="0" fontId="82" fillId="0" borderId="0"/>
    <xf numFmtId="0" fontId="93" fillId="0" borderId="0"/>
    <xf numFmtId="0" fontId="90" fillId="0" borderId="0"/>
    <xf numFmtId="0" fontId="90" fillId="0" borderId="0"/>
    <xf numFmtId="0" fontId="24" fillId="0" borderId="0"/>
    <xf numFmtId="0" fontId="24" fillId="0" borderId="0"/>
    <xf numFmtId="0" fontId="24" fillId="0" borderId="0"/>
    <xf numFmtId="0" fontId="1" fillId="0" borderId="0"/>
    <xf numFmtId="0" fontId="1" fillId="0" borderId="0"/>
    <xf numFmtId="0" fontId="1" fillId="0" borderId="0"/>
    <xf numFmtId="0" fontId="1" fillId="0" borderId="0"/>
    <xf numFmtId="0" fontId="1" fillId="0" borderId="0"/>
    <xf numFmtId="0" fontId="6" fillId="0" borderId="0"/>
    <xf numFmtId="0" fontId="82" fillId="0" borderId="0"/>
    <xf numFmtId="0" fontId="1" fillId="0" borderId="0"/>
    <xf numFmtId="0" fontId="1" fillId="0" borderId="0"/>
    <xf numFmtId="0" fontId="84" fillId="0" borderId="0"/>
    <xf numFmtId="0" fontId="83" fillId="0" borderId="0"/>
    <xf numFmtId="0" fontId="1" fillId="0" borderId="0"/>
    <xf numFmtId="0" fontId="1" fillId="0" borderId="0"/>
    <xf numFmtId="0" fontId="1" fillId="0" borderId="0"/>
    <xf numFmtId="0" fontId="1" fillId="0" borderId="0"/>
    <xf numFmtId="0" fontId="1" fillId="0" borderId="0"/>
    <xf numFmtId="0" fontId="1" fillId="0" borderId="0"/>
    <xf numFmtId="0" fontId="6" fillId="0" borderId="0"/>
    <xf numFmtId="0" fontId="24" fillId="0" borderId="0"/>
    <xf numFmtId="0" fontId="8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85" fillId="0" borderId="0"/>
    <xf numFmtId="0" fontId="90" fillId="0" borderId="0"/>
    <xf numFmtId="0" fontId="9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26" borderId="21" applyNumberFormat="0" applyFont="0" applyAlignment="0" applyProtection="0"/>
    <xf numFmtId="0" fontId="24" fillId="26" borderId="21" applyNumberFormat="0" applyFont="0" applyAlignment="0" applyProtection="0"/>
    <xf numFmtId="0" fontId="52" fillId="26" borderId="21" applyNumberFormat="0" applyFont="0" applyAlignment="0" applyProtection="0"/>
    <xf numFmtId="0" fontId="52" fillId="26" borderId="21" applyNumberFormat="0" applyFont="0" applyAlignment="0" applyProtection="0"/>
    <xf numFmtId="0" fontId="52" fillId="26" borderId="21" applyNumberFormat="0" applyFont="0" applyAlignment="0" applyProtection="0"/>
    <xf numFmtId="0" fontId="52" fillId="26" borderId="21" applyNumberFormat="0" applyFont="0" applyAlignment="0" applyProtection="0"/>
    <xf numFmtId="0" fontId="52" fillId="26" borderId="21" applyNumberFormat="0" applyFont="0" applyAlignment="0" applyProtection="0"/>
    <xf numFmtId="0" fontId="52" fillId="26" borderId="21" applyNumberFormat="0" applyFont="0" applyAlignment="0" applyProtection="0"/>
    <xf numFmtId="0" fontId="32" fillId="26" borderId="21" applyNumberFormat="0" applyFont="0" applyAlignment="0" applyProtection="0"/>
    <xf numFmtId="0" fontId="24" fillId="26" borderId="21" applyNumberFormat="0" applyFont="0" applyAlignment="0" applyProtection="0"/>
    <xf numFmtId="165" fontId="94" fillId="0" borderId="0" applyFont="0" applyFill="0" applyBorder="0" applyAlignment="0" applyProtection="0"/>
    <xf numFmtId="164" fontId="94" fillId="0" borderId="0" applyFont="0" applyFill="0" applyBorder="0" applyAlignment="0" applyProtection="0"/>
    <xf numFmtId="0" fontId="81" fillId="0" borderId="0" applyNumberFormat="0" applyFill="0" applyBorder="0" applyAlignment="0" applyProtection="0"/>
    <xf numFmtId="0" fontId="81"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4" fillId="0" borderId="0" applyFont="0" applyFill="0" applyBorder="0" applyAlignment="0" applyProtection="0"/>
    <xf numFmtId="0" fontId="3" fillId="0" borderId="0"/>
    <xf numFmtId="0" fontId="95" fillId="22" borderId="22" applyNumberFormat="0" applyAlignment="0" applyProtection="0"/>
    <xf numFmtId="0" fontId="95" fillId="22" borderId="22" applyNumberFormat="0" applyAlignment="0" applyProtection="0"/>
    <xf numFmtId="0" fontId="95" fillId="22" borderId="22" applyNumberFormat="0" applyAlignment="0" applyProtection="0"/>
    <xf numFmtId="0" fontId="95" fillId="22" borderId="22" applyNumberFormat="0" applyAlignment="0" applyProtection="0"/>
    <xf numFmtId="0" fontId="95" fillId="22" borderId="22" applyNumberFormat="0" applyAlignment="0" applyProtection="0"/>
    <xf numFmtId="10" fontId="24" fillId="0" borderId="0" applyFont="0" applyFill="0" applyBorder="0" applyAlignment="0" applyProtection="0"/>
    <xf numFmtId="10" fontId="24"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6" fillId="0" borderId="0" applyNumberFormat="0" applyFill="0" applyBorder="0" applyAlignment="0" applyProtection="0">
      <alignment vertical="top"/>
      <protection locked="0"/>
    </xf>
    <xf numFmtId="0" fontId="97" fillId="0" borderId="0" applyNumberFormat="0" applyFill="0" applyBorder="0" applyAlignment="0" applyProtection="0"/>
    <xf numFmtId="0" fontId="98" fillId="0" borderId="0"/>
    <xf numFmtId="0" fontId="36" fillId="0" borderId="0" applyNumberFormat="0" applyFill="0" applyBorder="0" applyAlignment="0" applyProtection="0"/>
    <xf numFmtId="0" fontId="99" fillId="0" borderId="0"/>
    <xf numFmtId="0" fontId="76" fillId="0" borderId="0"/>
    <xf numFmtId="206" fontId="100" fillId="0" borderId="23">
      <alignment horizontal="right" vertical="center"/>
    </xf>
    <xf numFmtId="206" fontId="100" fillId="0" borderId="23">
      <alignment horizontal="right" vertical="center"/>
    </xf>
    <xf numFmtId="207" fontId="64"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8" fontId="81"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8" fontId="81"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8" fontId="81" fillId="0" borderId="23">
      <alignment horizontal="right" vertical="center"/>
    </xf>
    <xf numFmtId="208" fontId="81"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8" fontId="81"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8" fontId="81"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7" fontId="64" fillId="0" borderId="23">
      <alignment horizontal="right" vertical="center"/>
    </xf>
    <xf numFmtId="208" fontId="81" fillId="0" borderId="23">
      <alignment horizontal="right" vertical="center"/>
    </xf>
    <xf numFmtId="207" fontId="64" fillId="0" borderId="23">
      <alignment horizontal="right" vertical="center"/>
    </xf>
    <xf numFmtId="208" fontId="81" fillId="0" borderId="23">
      <alignment horizontal="right" vertical="center"/>
    </xf>
    <xf numFmtId="207" fontId="64" fillId="0" borderId="23">
      <alignment horizontal="right" vertical="center"/>
    </xf>
    <xf numFmtId="178" fontId="56" fillId="0" borderId="2">
      <protection hidden="1"/>
    </xf>
    <xf numFmtId="209" fontId="100" fillId="0" borderId="23">
      <alignment horizontal="center"/>
    </xf>
    <xf numFmtId="209" fontId="100" fillId="0" borderId="23">
      <alignment horizontal="center"/>
    </xf>
    <xf numFmtId="210" fontId="64" fillId="0" borderId="23">
      <alignment horizontal="center"/>
    </xf>
    <xf numFmtId="0" fontId="81" fillId="0" borderId="0" applyNumberFormat="0" applyFill="0" applyBorder="0" applyAlignment="0" applyProtection="0"/>
    <xf numFmtId="0" fontId="81"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2" fillId="0" borderId="24" applyNumberFormat="0" applyFill="0" applyAlignment="0" applyProtection="0"/>
    <xf numFmtId="0" fontId="102" fillId="0" borderId="24" applyNumberFormat="0" applyFill="0" applyAlignment="0" applyProtection="0"/>
    <xf numFmtId="0" fontId="102" fillId="0" borderId="24" applyNumberFormat="0" applyFill="0" applyAlignment="0" applyProtection="0"/>
    <xf numFmtId="0" fontId="102" fillId="0" borderId="24" applyNumberFormat="0" applyFill="0" applyAlignment="0" applyProtection="0"/>
    <xf numFmtId="0" fontId="102" fillId="0" borderId="24" applyNumberFormat="0" applyFill="0" applyAlignment="0" applyProtection="0"/>
    <xf numFmtId="0" fontId="66" fillId="0" borderId="18">
      <alignment horizontal="center"/>
    </xf>
    <xf numFmtId="211" fontId="100" fillId="0" borderId="0"/>
    <xf numFmtId="211" fontId="100" fillId="0" borderId="0"/>
    <xf numFmtId="212" fontId="64" fillId="0" borderId="0"/>
    <xf numFmtId="193" fontId="100" fillId="0" borderId="1"/>
    <xf numFmtId="193" fontId="100" fillId="0" borderId="1"/>
    <xf numFmtId="213" fontId="64" fillId="0" borderId="1"/>
    <xf numFmtId="0" fontId="103" fillId="27" borderId="1">
      <alignment horizontal="left" vertical="center"/>
    </xf>
    <xf numFmtId="5" fontId="104" fillId="0" borderId="25">
      <alignment horizontal="left" vertical="top"/>
    </xf>
    <xf numFmtId="5" fontId="105" fillId="0" borderId="25">
      <alignment horizontal="left" vertical="top"/>
    </xf>
    <xf numFmtId="5" fontId="36" fillId="0" borderId="26">
      <alignment horizontal="left" vertical="top"/>
    </xf>
    <xf numFmtId="5" fontId="36" fillId="0" borderId="26">
      <alignment horizontal="left" vertical="top"/>
    </xf>
    <xf numFmtId="0" fontId="106" fillId="0" borderId="26">
      <alignment horizontal="left" vertical="center"/>
    </xf>
    <xf numFmtId="214" fontId="24" fillId="0" borderId="0" applyFont="0" applyFill="0" applyBorder="0" applyAlignment="0" applyProtection="0"/>
    <xf numFmtId="215" fontId="24" fillId="0" borderId="0" applyFon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8" fillId="0" borderId="0" applyNumberFormat="0" applyFill="0" applyBorder="0" applyAlignment="0" applyProtection="0"/>
    <xf numFmtId="0" fontId="109" fillId="0" borderId="0" applyFont="0" applyFill="0" applyBorder="0" applyAlignment="0" applyProtection="0"/>
    <xf numFmtId="0" fontId="109" fillId="0" borderId="0" applyFont="0" applyFill="0" applyBorder="0" applyAlignment="0" applyProtection="0"/>
    <xf numFmtId="0" fontId="8" fillId="0" borderId="0">
      <alignment vertical="center"/>
    </xf>
    <xf numFmtId="40" fontId="110" fillId="0" borderId="0" applyFont="0" applyFill="0" applyBorder="0" applyAlignment="0" applyProtection="0"/>
    <xf numFmtId="38" fontId="110" fillId="0" borderId="0" applyFont="0" applyFill="0" applyBorder="0" applyAlignment="0" applyProtection="0"/>
    <xf numFmtId="0" fontId="110" fillId="0" borderId="0" applyFont="0" applyFill="0" applyBorder="0" applyAlignment="0" applyProtection="0"/>
    <xf numFmtId="0" fontId="110" fillId="0" borderId="0" applyFont="0" applyFill="0" applyBorder="0" applyAlignment="0" applyProtection="0"/>
    <xf numFmtId="9" fontId="111" fillId="0" borderId="0" applyFont="0" applyFill="0" applyBorder="0" applyAlignment="0" applyProtection="0"/>
    <xf numFmtId="0" fontId="112" fillId="0" borderId="0"/>
    <xf numFmtId="0" fontId="113" fillId="0" borderId="0" applyFont="0" applyFill="0" applyBorder="0" applyAlignment="0" applyProtection="0"/>
    <xf numFmtId="0" fontId="113" fillId="0" borderId="0" applyFont="0" applyFill="0" applyBorder="0" applyAlignment="0" applyProtection="0"/>
    <xf numFmtId="216" fontId="114" fillId="0" borderId="0" applyFont="0" applyFill="0" applyBorder="0" applyAlignment="0" applyProtection="0"/>
    <xf numFmtId="217" fontId="114" fillId="0" borderId="0" applyFont="0" applyFill="0" applyBorder="0" applyAlignment="0" applyProtection="0"/>
    <xf numFmtId="0" fontId="115" fillId="0" borderId="0"/>
    <xf numFmtId="0" fontId="77" fillId="0" borderId="0"/>
    <xf numFmtId="164" fontId="116" fillId="0" borderId="0" applyFont="0" applyFill="0" applyBorder="0" applyAlignment="0" applyProtection="0"/>
    <xf numFmtId="165" fontId="116" fillId="0" borderId="0" applyFont="0" applyFill="0" applyBorder="0" applyAlignment="0" applyProtection="0"/>
    <xf numFmtId="218" fontId="116" fillId="0" borderId="0" applyFont="0" applyFill="0" applyBorder="0" applyAlignment="0" applyProtection="0"/>
    <xf numFmtId="200" fontId="28" fillId="0" borderId="0" applyFont="0" applyFill="0" applyBorder="0" applyAlignment="0" applyProtection="0"/>
    <xf numFmtId="219" fontId="116" fillId="0" borderId="0" applyFont="0" applyFill="0" applyBorder="0" applyAlignment="0" applyProtection="0"/>
    <xf numFmtId="43" fontId="1" fillId="0" borderId="0" applyFont="0" applyFill="0" applyBorder="0" applyAlignment="0" applyProtection="0"/>
    <xf numFmtId="0" fontId="148" fillId="0" borderId="0">
      <alignment vertical="top"/>
    </xf>
    <xf numFmtId="168" fontId="2" fillId="0" borderId="0" applyFont="0" applyFill="0" applyBorder="0" applyAlignment="0" applyProtection="0"/>
    <xf numFmtId="169" fontId="2" fillId="0" borderId="0" applyFont="0" applyFill="0" applyBorder="0" applyAlignment="0" applyProtection="0"/>
    <xf numFmtId="0" fontId="32" fillId="4" borderId="0" applyNumberFormat="0" applyBorder="0" applyAlignment="0" applyProtection="0"/>
    <xf numFmtId="0" fontId="32" fillId="4" borderId="0" applyNumberFormat="0" applyBorder="0" applyAlignment="0" applyProtection="0"/>
    <xf numFmtId="0" fontId="32" fillId="5" borderId="0" applyNumberFormat="0" applyBorder="0" applyAlignment="0" applyProtection="0"/>
    <xf numFmtId="0" fontId="32" fillId="5" borderId="0" applyNumberFormat="0" applyBorder="0" applyAlignment="0" applyProtection="0"/>
    <xf numFmtId="0" fontId="32" fillId="6" borderId="0" applyNumberFormat="0" applyBorder="0" applyAlignment="0" applyProtection="0"/>
    <xf numFmtId="0" fontId="91" fillId="0" borderId="0"/>
    <xf numFmtId="0" fontId="32" fillId="6"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8" borderId="0" applyNumberFormat="0" applyBorder="0" applyAlignment="0" applyProtection="0"/>
    <xf numFmtId="0" fontId="32" fillId="8" borderId="0" applyNumberFormat="0" applyBorder="0" applyAlignment="0" applyProtection="0"/>
    <xf numFmtId="0" fontId="32" fillId="9" borderId="0" applyNumberFormat="0" applyBorder="0" applyAlignment="0" applyProtection="0"/>
    <xf numFmtId="0" fontId="32" fillId="9"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2" borderId="0" applyNumberFormat="0" applyBorder="0" applyAlignment="0" applyProtection="0"/>
    <xf numFmtId="0" fontId="32" fillId="12" borderId="0" applyNumberFormat="0" applyBorder="0" applyAlignment="0" applyProtection="0"/>
    <xf numFmtId="0" fontId="32" fillId="7" borderId="0" applyNumberFormat="0" applyBorder="0" applyAlignment="0" applyProtection="0"/>
    <xf numFmtId="0" fontId="32" fillId="7"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0" fontId="37" fillId="14" borderId="0" applyNumberFormat="0" applyBorder="0" applyAlignment="0" applyProtection="0"/>
    <xf numFmtId="0" fontId="37" fillId="11" borderId="0" applyNumberFormat="0" applyBorder="0" applyAlignment="0" applyProtection="0"/>
    <xf numFmtId="0" fontId="37" fillId="12"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37" fillId="18"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21" borderId="0" applyNumberFormat="0" applyBorder="0" applyAlignment="0" applyProtection="0"/>
    <xf numFmtId="0" fontId="41" fillId="5" borderId="0" applyNumberFormat="0" applyBorder="0" applyAlignment="0" applyProtection="0"/>
    <xf numFmtId="0" fontId="44" fillId="22" borderId="4" applyNumberFormat="0" applyAlignment="0" applyProtection="0"/>
    <xf numFmtId="0" fontId="49" fillId="23" borderId="7" applyNumberFormat="0" applyAlignment="0" applyProtection="0"/>
    <xf numFmtId="221" fontId="9" fillId="0" borderId="0" applyFont="0" applyFill="0" applyBorder="0" applyAlignment="0" applyProtection="0"/>
    <xf numFmtId="166" fontId="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3" fontId="2" fillId="0" borderId="0" applyFont="0" applyFill="0" applyBorder="0" applyAlignment="0" applyProtection="0"/>
    <xf numFmtId="190" fontId="2" fillId="0" borderId="0" applyFont="0" applyFill="0" applyBorder="0" applyAlignment="0" applyProtection="0"/>
    <xf numFmtId="0" fontId="2" fillId="0" borderId="0" applyFont="0" applyFill="0" applyBorder="0" applyAlignment="0" applyProtection="0"/>
    <xf numFmtId="0" fontId="60" fillId="0" borderId="0" applyNumberFormat="0" applyFill="0" applyBorder="0" applyAlignment="0" applyProtection="0"/>
    <xf numFmtId="2" fontId="2" fillId="0" borderId="0" applyFont="0" applyFill="0" applyBorder="0" applyAlignment="0" applyProtection="0"/>
    <xf numFmtId="0" fontId="61" fillId="6" borderId="0" applyNumberFormat="0" applyBorder="0" applyAlignment="0" applyProtection="0"/>
    <xf numFmtId="0" fontId="67" fillId="0" borderId="14" applyNumberFormat="0" applyFill="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67" fillId="0" borderId="14" applyNumberFormat="0" applyFill="0" applyAlignment="0" applyProtection="0"/>
    <xf numFmtId="0" fontId="68" fillId="0" borderId="15" applyNumberFormat="0" applyFill="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8" fillId="0" borderId="15" applyNumberFormat="0" applyFill="0" applyAlignment="0" applyProtection="0"/>
    <xf numFmtId="0" fontId="69" fillId="0" borderId="16" applyNumberFormat="0" applyFill="0" applyAlignment="0" applyProtection="0"/>
    <xf numFmtId="0" fontId="69" fillId="0" borderId="0" applyNumberFormat="0" applyFill="0" applyBorder="0" applyAlignment="0" applyProtection="0"/>
    <xf numFmtId="0" fontId="17" fillId="0" borderId="0" applyNumberFormat="0" applyFill="0" applyBorder="0" applyAlignment="0" applyProtection="0">
      <alignment vertical="top"/>
      <protection locked="0"/>
    </xf>
    <xf numFmtId="0" fontId="74" fillId="0" borderId="17" applyNumberFormat="0" applyFill="0" applyAlignment="0" applyProtection="0"/>
    <xf numFmtId="0" fontId="78" fillId="25" borderId="0" applyNumberFormat="0" applyBorder="0" applyAlignment="0" applyProtection="0"/>
    <xf numFmtId="222" fontId="152" fillId="0" borderId="0"/>
    <xf numFmtId="0" fontId="2" fillId="0" borderId="0"/>
    <xf numFmtId="0" fontId="2" fillId="0" borderId="0"/>
    <xf numFmtId="0" fontId="100" fillId="0" borderId="0">
      <alignment vertical="top"/>
    </xf>
    <xf numFmtId="0" fontId="52" fillId="0" borderId="0"/>
    <xf numFmtId="0" fontId="153" fillId="0" borderId="0"/>
    <xf numFmtId="0" fontId="6" fillId="0" borderId="0"/>
    <xf numFmtId="0" fontId="52" fillId="0" borderId="0"/>
    <xf numFmtId="0" fontId="6" fillId="0" borderId="0"/>
    <xf numFmtId="0" fontId="150" fillId="0" borderId="0"/>
    <xf numFmtId="0" fontId="153" fillId="0" borderId="0"/>
    <xf numFmtId="0" fontId="6" fillId="0" borderId="0"/>
    <xf numFmtId="0" fontId="52" fillId="0" borderId="0"/>
    <xf numFmtId="0" fontId="6" fillId="0" borderId="0"/>
    <xf numFmtId="0" fontId="52" fillId="0" borderId="0"/>
    <xf numFmtId="0" fontId="153" fillId="0" borderId="0"/>
    <xf numFmtId="0" fontId="6" fillId="0" borderId="0"/>
    <xf numFmtId="0" fontId="153" fillId="0" borderId="0"/>
    <xf numFmtId="0" fontId="52" fillId="0" borderId="0"/>
    <xf numFmtId="0" fontId="153" fillId="0" borderId="0"/>
    <xf numFmtId="0" fontId="6" fillId="0" borderId="0"/>
    <xf numFmtId="0" fontId="150" fillId="0" borderId="0"/>
    <xf numFmtId="0" fontId="153" fillId="0" borderId="0"/>
    <xf numFmtId="0" fontId="6" fillId="0" borderId="0"/>
    <xf numFmtId="0" fontId="150" fillId="0" borderId="0"/>
    <xf numFmtId="0" fontId="153" fillId="0" borderId="0"/>
    <xf numFmtId="0" fontId="9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32" fillId="0" borderId="0"/>
    <xf numFmtId="0" fontId="1" fillId="0" borderId="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52" fillId="0" borderId="0"/>
    <xf numFmtId="0" fontId="2" fillId="0" borderId="0"/>
    <xf numFmtId="0" fontId="2" fillId="0" borderId="0"/>
    <xf numFmtId="0" fontId="2" fillId="0" borderId="0"/>
    <xf numFmtId="0" fontId="9" fillId="0" borderId="0"/>
    <xf numFmtId="0" fontId="153" fillId="0" borderId="0"/>
    <xf numFmtId="0" fontId="6" fillId="0" borderId="0"/>
    <xf numFmtId="0" fontId="153" fillId="0" borderId="0"/>
    <xf numFmtId="0" fontId="153" fillId="0" borderId="0"/>
    <xf numFmtId="0" fontId="153" fillId="0" borderId="0"/>
    <xf numFmtId="0" fontId="12" fillId="0" borderId="0"/>
    <xf numFmtId="0" fontId="150" fillId="0" borderId="0"/>
    <xf numFmtId="0" fontId="153" fillId="0" borderId="0"/>
    <xf numFmtId="0" fontId="52" fillId="0" borderId="0"/>
    <xf numFmtId="0" fontId="150" fillId="0" borderId="0"/>
    <xf numFmtId="0" fontId="1" fillId="0" borderId="0"/>
    <xf numFmtId="0" fontId="153" fillId="0" borderId="0"/>
    <xf numFmtId="0" fontId="1" fillId="0" borderId="0"/>
    <xf numFmtId="0" fontId="153" fillId="0" borderId="0"/>
    <xf numFmtId="0" fontId="1" fillId="0" borderId="0"/>
    <xf numFmtId="0" fontId="153" fillId="0" borderId="0"/>
    <xf numFmtId="0" fontId="1" fillId="0" borderId="0"/>
    <xf numFmtId="0" fontId="52" fillId="0" borderId="0"/>
    <xf numFmtId="0" fontId="153" fillId="0" borderId="0"/>
    <xf numFmtId="0" fontId="150" fillId="0" borderId="0"/>
    <xf numFmtId="0" fontId="83" fillId="0" borderId="0"/>
    <xf numFmtId="0" fontId="83" fillId="0" borderId="0"/>
    <xf numFmtId="0" fontId="149" fillId="0" borderId="0"/>
    <xf numFmtId="0" fontId="2" fillId="0" borderId="0"/>
    <xf numFmtId="0" fontId="52" fillId="0" borderId="0"/>
    <xf numFmtId="0" fontId="1" fillId="0" borderId="0"/>
    <xf numFmtId="0" fontId="153" fillId="0" borderId="0"/>
    <xf numFmtId="0" fontId="83" fillId="0" borderId="0"/>
    <xf numFmtId="0" fontId="1" fillId="0" borderId="0"/>
    <xf numFmtId="0" fontId="153" fillId="0" borderId="0"/>
    <xf numFmtId="0" fontId="83" fillId="0" borderId="0"/>
    <xf numFmtId="0" fontId="83" fillId="0" borderId="0"/>
    <xf numFmtId="0" fontId="1" fillId="0" borderId="0"/>
    <xf numFmtId="0" fontId="153" fillId="0" borderId="0"/>
    <xf numFmtId="0" fontId="150" fillId="0" borderId="0"/>
    <xf numFmtId="0" fontId="83" fillId="0" borderId="0"/>
    <xf numFmtId="0" fontId="83" fillId="0" borderId="0"/>
    <xf numFmtId="0" fontId="83" fillId="0" borderId="0"/>
    <xf numFmtId="0" fontId="83" fillId="0" borderId="0"/>
    <xf numFmtId="0" fontId="83" fillId="0" borderId="0"/>
    <xf numFmtId="0" fontId="150" fillId="0" borderId="0"/>
    <xf numFmtId="0" fontId="153" fillId="0" borderId="0"/>
    <xf numFmtId="0" fontId="1" fillId="0" borderId="0"/>
    <xf numFmtId="0" fontId="83" fillId="0" borderId="0"/>
    <xf numFmtId="0" fontId="83" fillId="0" borderId="0"/>
    <xf numFmtId="0" fontId="83" fillId="0" borderId="0"/>
    <xf numFmtId="0" fontId="83" fillId="0" borderId="0"/>
    <xf numFmtId="0" fontId="83" fillId="0" borderId="0"/>
    <xf numFmtId="0" fontId="1" fillId="0" borderId="0"/>
    <xf numFmtId="0" fontId="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 fillId="0" borderId="0"/>
    <xf numFmtId="0" fontId="2" fillId="0" borderId="0"/>
    <xf numFmtId="0" fontId="83" fillId="0" borderId="0"/>
    <xf numFmtId="0" fontId="83" fillId="0" borderId="0"/>
    <xf numFmtId="0" fontId="83" fillId="0" borderId="0"/>
    <xf numFmtId="0" fontId="83" fillId="0" borderId="0"/>
    <xf numFmtId="0" fontId="83" fillId="0" borderId="0"/>
    <xf numFmtId="0" fontId="83" fillId="0" borderId="0"/>
    <xf numFmtId="0" fontId="1" fillId="0" borderId="0"/>
    <xf numFmtId="0" fontId="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 fillId="0" borderId="0"/>
    <xf numFmtId="0" fontId="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1" fillId="0" borderId="0"/>
    <xf numFmtId="0" fontId="52" fillId="0" borderId="0"/>
    <xf numFmtId="0" fontId="2" fillId="0" borderId="0"/>
    <xf numFmtId="0" fontId="83" fillId="0" borderId="0"/>
    <xf numFmtId="0" fontId="83" fillId="0" borderId="0"/>
    <xf numFmtId="0" fontId="83" fillId="0" borderId="0"/>
    <xf numFmtId="0" fontId="83" fillId="0" borderId="0"/>
    <xf numFmtId="0" fontId="1" fillId="0" borderId="0"/>
    <xf numFmtId="0" fontId="2"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32" fillId="0" borderId="0"/>
    <xf numFmtId="0" fontId="2" fillId="0" borderId="0"/>
    <xf numFmtId="0" fontId="6" fillId="0" borderId="0"/>
    <xf numFmtId="0" fontId="1" fillId="0" borderId="0"/>
    <xf numFmtId="0" fontId="2" fillId="0" borderId="0"/>
    <xf numFmtId="0" fontId="83" fillId="0" borderId="0"/>
    <xf numFmtId="0" fontId="83" fillId="0" borderId="0"/>
    <xf numFmtId="0" fontId="83" fillId="0" borderId="0"/>
    <xf numFmtId="0" fontId="1"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2" fillId="0" borderId="0"/>
    <xf numFmtId="0" fontId="2" fillId="0" borderId="0"/>
    <xf numFmtId="0" fontId="53"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9" fillId="0" borderId="0"/>
    <xf numFmtId="0" fontId="2" fillId="0" borderId="0"/>
    <xf numFmtId="0" fontId="87" fillId="0" borderId="0"/>
    <xf numFmtId="0" fontId="6" fillId="0" borderId="0"/>
    <xf numFmtId="0" fontId="2" fillId="0" borderId="0"/>
    <xf numFmtId="0" fontId="1" fillId="0" borderId="0"/>
    <xf numFmtId="0" fontId="1" fillId="0" borderId="0"/>
    <xf numFmtId="0" fontId="2" fillId="0" borderId="0"/>
    <xf numFmtId="0" fontId="52" fillId="0" borderId="0"/>
    <xf numFmtId="0" fontId="2" fillId="0" borderId="0"/>
    <xf numFmtId="0" fontId="52" fillId="0" borderId="0"/>
    <xf numFmtId="0" fontId="100" fillId="0" borderId="0">
      <alignment vertical="top"/>
    </xf>
    <xf numFmtId="0" fontId="2" fillId="0" borderId="0"/>
    <xf numFmtId="0" fontId="6" fillId="0" borderId="0"/>
    <xf numFmtId="0" fontId="1" fillId="0" borderId="0"/>
    <xf numFmtId="0" fontId="1" fillId="0" borderId="0"/>
    <xf numFmtId="0" fontId="150" fillId="0" borderId="0"/>
    <xf numFmtId="0" fontId="153" fillId="0" borderId="0"/>
    <xf numFmtId="0" fontId="6" fillId="0" borderId="0"/>
    <xf numFmtId="0" fontId="87" fillId="0" borderId="0"/>
    <xf numFmtId="0" fontId="22" fillId="0" borderId="0"/>
    <xf numFmtId="0" fontId="100" fillId="26" borderId="21" applyNumberFormat="0" applyFont="0" applyAlignment="0" applyProtection="0"/>
    <xf numFmtId="0" fontId="2" fillId="26" borderId="21" applyNumberFormat="0" applyFont="0" applyAlignment="0" applyProtection="0"/>
    <xf numFmtId="0" fontId="2" fillId="26" borderId="21" applyNumberFormat="0" applyFont="0" applyAlignment="0" applyProtection="0"/>
    <xf numFmtId="0" fontId="2" fillId="26" borderId="21" applyNumberFormat="0" applyFont="0" applyAlignment="0" applyProtection="0"/>
    <xf numFmtId="0" fontId="2" fillId="26" borderId="21" applyNumberFormat="0" applyFont="0" applyAlignment="0" applyProtection="0"/>
    <xf numFmtId="0" fontId="2" fillId="26" borderId="21" applyNumberFormat="0" applyFont="0" applyAlignment="0" applyProtection="0"/>
    <xf numFmtId="0" fontId="95" fillId="22" borderId="22" applyNumberFormat="0" applyAlignment="0" applyProtection="0"/>
    <xf numFmtId="208" fontId="81" fillId="0" borderId="23">
      <alignment horizontal="right" vertical="center"/>
    </xf>
    <xf numFmtId="208" fontId="81" fillId="0" borderId="23">
      <alignment horizontal="right" vertical="center"/>
    </xf>
    <xf numFmtId="208" fontId="81" fillId="0" borderId="23">
      <alignment horizontal="right" vertical="center"/>
    </xf>
    <xf numFmtId="223" fontId="81" fillId="0" borderId="23">
      <alignment horizontal="center"/>
    </xf>
    <xf numFmtId="223" fontId="81" fillId="0" borderId="23">
      <alignment horizontal="center"/>
    </xf>
    <xf numFmtId="223" fontId="81" fillId="0" borderId="23">
      <alignment horizontal="center"/>
    </xf>
    <xf numFmtId="0" fontId="101" fillId="0" borderId="0" applyNumberFormat="0" applyFill="0" applyBorder="0" applyAlignment="0" applyProtection="0"/>
    <xf numFmtId="0" fontId="102" fillId="0" borderId="24" applyNumberFormat="0" applyFill="0" applyAlignment="0" applyProtection="0"/>
    <xf numFmtId="0" fontId="2" fillId="0" borderId="40" applyNumberFormat="0" applyFont="0" applyFill="0" applyAlignment="0" applyProtection="0"/>
    <xf numFmtId="0" fontId="2" fillId="0" borderId="40" applyNumberFormat="0" applyFont="0" applyFill="0" applyAlignment="0" applyProtection="0"/>
    <xf numFmtId="0" fontId="2" fillId="0" borderId="40" applyNumberFormat="0" applyFont="0" applyFill="0" applyAlignment="0" applyProtection="0"/>
    <xf numFmtId="0" fontId="2" fillId="0" borderId="40" applyNumberFormat="0" applyFont="0" applyFill="0" applyAlignment="0" applyProtection="0"/>
    <xf numFmtId="0" fontId="2" fillId="0" borderId="40" applyNumberFormat="0" applyFont="0" applyFill="0" applyAlignment="0" applyProtection="0"/>
    <xf numFmtId="0" fontId="2" fillId="0" borderId="40" applyNumberFormat="0" applyFont="0" applyFill="0" applyAlignment="0" applyProtection="0"/>
    <xf numFmtId="0" fontId="2" fillId="0" borderId="40" applyNumberFormat="0" applyFont="0" applyFill="0" applyAlignment="0" applyProtection="0"/>
    <xf numFmtId="0" fontId="102" fillId="0" borderId="24" applyNumberFormat="0" applyFill="0" applyAlignment="0" applyProtection="0"/>
    <xf numFmtId="224" fontId="81" fillId="0" borderId="0"/>
    <xf numFmtId="224" fontId="81" fillId="0" borderId="0"/>
    <xf numFmtId="224" fontId="81" fillId="0" borderId="0"/>
    <xf numFmtId="225" fontId="81" fillId="0" borderId="1"/>
    <xf numFmtId="225" fontId="81" fillId="0" borderId="1"/>
    <xf numFmtId="225" fontId="81" fillId="0" borderId="1"/>
    <xf numFmtId="0" fontId="107" fillId="0" borderId="0" applyNumberFormat="0" applyFill="0" applyBorder="0" applyAlignment="0" applyProtection="0"/>
    <xf numFmtId="168" fontId="2" fillId="0" borderId="0" applyFont="0" applyFill="0" applyBorder="0" applyAlignment="0" applyProtection="0"/>
    <xf numFmtId="0" fontId="148" fillId="0" borderId="0">
      <alignment vertical="top"/>
    </xf>
    <xf numFmtId="0" fontId="148" fillId="0" borderId="0">
      <alignment vertical="top"/>
    </xf>
    <xf numFmtId="0" fontId="52" fillId="0" borderId="0"/>
    <xf numFmtId="168" fontId="2" fillId="0" borderId="0" applyFont="0" applyFill="0" applyBorder="0" applyAlignment="0" applyProtection="0"/>
    <xf numFmtId="0" fontId="91" fillId="0" borderId="0"/>
    <xf numFmtId="0" fontId="91" fillId="0" borderId="0"/>
    <xf numFmtId="0" fontId="52" fillId="0" borderId="0"/>
    <xf numFmtId="0" fontId="52" fillId="0" borderId="0"/>
    <xf numFmtId="0" fontId="91" fillId="0" borderId="0"/>
    <xf numFmtId="0" fontId="52" fillId="0" borderId="0"/>
    <xf numFmtId="0" fontId="52" fillId="0" borderId="0"/>
    <xf numFmtId="0" fontId="91" fillId="0" borderId="0"/>
    <xf numFmtId="0" fontId="52" fillId="0" borderId="0"/>
    <xf numFmtId="0" fontId="91"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190"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2"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0" fontId="2" fillId="0" borderId="0" applyFont="0" applyFill="0" applyBorder="0" applyAlignment="0" applyProtection="0"/>
    <xf numFmtId="10" fontId="2"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1" fillId="0" borderId="0"/>
    <xf numFmtId="0" fontId="1" fillId="0" borderId="0"/>
    <xf numFmtId="0" fontId="52" fillId="0" borderId="0"/>
    <xf numFmtId="0" fontId="1" fillId="0" borderId="0"/>
    <xf numFmtId="0" fontId="164" fillId="0" borderId="0"/>
    <xf numFmtId="0" fontId="2" fillId="0" borderId="0"/>
    <xf numFmtId="0" fontId="2" fillId="0" borderId="0"/>
    <xf numFmtId="0" fontId="2" fillId="0" borderId="0"/>
    <xf numFmtId="168" fontId="2" fillId="0" borderId="0" applyFont="0" applyFill="0" applyBorder="0" applyAlignment="0" applyProtection="0"/>
    <xf numFmtId="0" fontId="73" fillId="9" borderId="4" applyNumberFormat="0" applyAlignment="0" applyProtection="0"/>
    <xf numFmtId="0" fontId="73" fillId="9" borderId="4" applyNumberFormat="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19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6" borderId="21" applyNumberFormat="0" applyFont="0" applyAlignment="0" applyProtection="0"/>
    <xf numFmtId="0" fontId="2" fillId="26" borderId="21" applyNumberFormat="0" applyFont="0" applyAlignment="0" applyProtection="0"/>
    <xf numFmtId="10" fontId="2" fillId="0" borderId="0" applyFont="0" applyFill="0" applyBorder="0" applyAlignment="0" applyProtection="0"/>
    <xf numFmtId="10" fontId="2"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00" fillId="0" borderId="0">
      <alignment vertical="top"/>
    </xf>
    <xf numFmtId="168" fontId="2" fillId="0" borderId="0" applyFont="0" applyFill="0" applyBorder="0" applyAlignment="0" applyProtection="0"/>
    <xf numFmtId="168" fontId="2" fillId="0" borderId="0" applyFont="0" applyFill="0" applyBorder="0" applyAlignment="0" applyProtection="0"/>
    <xf numFmtId="0" fontId="100" fillId="0" borderId="0">
      <alignment vertical="top"/>
    </xf>
    <xf numFmtId="0" fontId="100"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1"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169" fillId="0" borderId="0"/>
    <xf numFmtId="168" fontId="2" fillId="0" borderId="0" applyFont="0" applyFill="0" applyBorder="0" applyAlignment="0" applyProtection="0"/>
    <xf numFmtId="43" fontId="169" fillId="0" borderId="0" applyFont="0" applyFill="0" applyBorder="0" applyAlignment="0" applyProtection="0"/>
    <xf numFmtId="43" fontId="169" fillId="0" borderId="0" applyFont="0" applyFill="0" applyBorder="0" applyAlignment="0" applyProtection="0"/>
    <xf numFmtId="0" fontId="169" fillId="0" borderId="0"/>
    <xf numFmtId="0" fontId="169" fillId="26" borderId="21" applyNumberFormat="0" applyFont="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0" fontId="2" fillId="0" borderId="0"/>
  </cellStyleXfs>
  <cellXfs count="1521">
    <xf numFmtId="0" fontId="0" fillId="0" borderId="0" xfId="0"/>
    <xf numFmtId="0" fontId="3" fillId="2" borderId="0" xfId="1" applyFont="1" applyFill="1"/>
    <xf numFmtId="0" fontId="3" fillId="0" borderId="0" xfId="1" applyFont="1"/>
    <xf numFmtId="0" fontId="3" fillId="2" borderId="0" xfId="1" applyFont="1" applyFill="1" applyAlignment="1">
      <alignment horizontal="right"/>
    </xf>
    <xf numFmtId="4" fontId="3" fillId="2" borderId="0" xfId="1" applyNumberFormat="1" applyFont="1" applyFill="1" applyAlignment="1">
      <alignment horizontal="right"/>
    </xf>
    <xf numFmtId="0" fontId="5" fillId="2" borderId="0" xfId="1" applyFont="1" applyFill="1"/>
    <xf numFmtId="4" fontId="7" fillId="2" borderId="1" xfId="3" applyNumberFormat="1" applyFont="1" applyFill="1" applyBorder="1" applyAlignment="1">
      <alignment horizontal="right" vertical="center" wrapText="1"/>
    </xf>
    <xf numFmtId="4" fontId="8" fillId="0" borderId="1" xfId="1" applyNumberFormat="1" applyFont="1" applyBorder="1"/>
    <xf numFmtId="4" fontId="7" fillId="2" borderId="1" xfId="4" applyNumberFormat="1" applyFont="1" applyFill="1" applyBorder="1" applyAlignment="1">
      <alignment horizontal="right" vertical="center" wrapText="1"/>
    </xf>
    <xf numFmtId="0" fontId="10" fillId="2" borderId="1" xfId="2" applyFont="1" applyFill="1" applyBorder="1" applyAlignment="1">
      <alignment horizontal="center" vertical="center"/>
    </xf>
    <xf numFmtId="0" fontId="10" fillId="2" borderId="1" xfId="2" applyFont="1" applyFill="1" applyBorder="1" applyAlignment="1">
      <alignment vertical="center"/>
    </xf>
    <xf numFmtId="4" fontId="11" fillId="2" borderId="1" xfId="4" applyNumberFormat="1" applyFont="1" applyFill="1" applyBorder="1" applyAlignment="1">
      <alignment horizontal="right" vertical="center" wrapText="1"/>
    </xf>
    <xf numFmtId="0" fontId="7" fillId="2" borderId="1" xfId="3" applyFont="1" applyFill="1" applyBorder="1" applyAlignment="1">
      <alignment vertical="center" wrapText="1"/>
    </xf>
    <xf numFmtId="4" fontId="7" fillId="0" borderId="1" xfId="1" applyNumberFormat="1" applyFont="1" applyBorder="1"/>
    <xf numFmtId="0" fontId="7" fillId="2" borderId="1" xfId="3" applyFont="1" applyFill="1" applyBorder="1" applyAlignment="1">
      <alignment vertical="center"/>
    </xf>
    <xf numFmtId="0" fontId="7" fillId="2" borderId="1" xfId="3" applyFont="1" applyFill="1" applyBorder="1" applyAlignment="1">
      <alignment horizontal="center" vertical="center"/>
    </xf>
    <xf numFmtId="4" fontId="8" fillId="2" borderId="1" xfId="3" applyNumberFormat="1" applyFont="1" applyFill="1" applyBorder="1" applyAlignment="1">
      <alignment horizontal="right" vertical="center" wrapText="1"/>
    </xf>
    <xf numFmtId="4" fontId="8" fillId="2" borderId="1" xfId="4" applyNumberFormat="1" applyFont="1" applyFill="1" applyBorder="1" applyAlignment="1">
      <alignment horizontal="right" vertical="center" wrapText="1"/>
    </xf>
    <xf numFmtId="0" fontId="8" fillId="2" borderId="1" xfId="3" applyFont="1" applyFill="1" applyBorder="1" applyAlignment="1">
      <alignment horizontal="center" vertical="center" wrapText="1"/>
    </xf>
    <xf numFmtId="0" fontId="8" fillId="2" borderId="1" xfId="3" applyFont="1" applyFill="1" applyBorder="1" applyAlignment="1">
      <alignment vertical="center"/>
    </xf>
    <xf numFmtId="4" fontId="13" fillId="0" borderId="1" xfId="5" applyNumberFormat="1" applyFont="1" applyBorder="1" applyAlignment="1">
      <alignment horizontal="right"/>
    </xf>
    <xf numFmtId="0" fontId="8" fillId="2" borderId="1" xfId="3" applyFont="1" applyFill="1" applyBorder="1" applyAlignment="1">
      <alignment vertical="center" wrapText="1"/>
    </xf>
    <xf numFmtId="0" fontId="8" fillId="2" borderId="1" xfId="3" applyFont="1" applyFill="1" applyBorder="1" applyAlignment="1">
      <alignment horizontal="center" vertical="center"/>
    </xf>
    <xf numFmtId="0" fontId="14" fillId="2" borderId="0" xfId="1" applyFont="1" applyFill="1"/>
    <xf numFmtId="4" fontId="15" fillId="0" borderId="1" xfId="5" applyNumberFormat="1" applyFont="1" applyBorder="1" applyAlignment="1">
      <alignment horizontal="right"/>
    </xf>
    <xf numFmtId="4" fontId="16" fillId="0" borderId="1" xfId="1" applyNumberFormat="1" applyFont="1" applyBorder="1"/>
    <xf numFmtId="4" fontId="16" fillId="2" borderId="1" xfId="4" applyNumberFormat="1" applyFont="1" applyFill="1" applyBorder="1" applyAlignment="1">
      <alignment horizontal="right" vertical="center" wrapText="1"/>
    </xf>
    <xf numFmtId="0" fontId="16" fillId="2" borderId="1" xfId="1" applyNumberFormat="1" applyFont="1" applyFill="1" applyBorder="1" applyAlignment="1">
      <alignment horizontal="center" vertical="top" wrapText="1"/>
    </xf>
    <xf numFmtId="0" fontId="16" fillId="2" borderId="1" xfId="1" applyNumberFormat="1" applyFont="1" applyFill="1" applyBorder="1" applyAlignment="1">
      <alignment vertical="center"/>
    </xf>
    <xf numFmtId="0" fontId="16" fillId="2" borderId="1" xfId="3" applyFont="1" applyFill="1" applyBorder="1" applyAlignment="1">
      <alignment horizontal="center" vertical="center" wrapText="1"/>
    </xf>
    <xf numFmtId="4" fontId="16" fillId="2" borderId="1" xfId="3" applyNumberFormat="1" applyFont="1" applyFill="1" applyBorder="1" applyAlignment="1">
      <alignment horizontal="right" vertical="center" wrapText="1"/>
    </xf>
    <xf numFmtId="0" fontId="16" fillId="2" borderId="1" xfId="1" applyFont="1" applyFill="1" applyBorder="1" applyAlignment="1">
      <alignment horizontal="center" vertical="top" wrapText="1"/>
    </xf>
    <xf numFmtId="0" fontId="16" fillId="2" borderId="1" xfId="3" applyFont="1" applyFill="1" applyBorder="1" applyAlignment="1">
      <alignment horizontal="center" vertical="center"/>
    </xf>
    <xf numFmtId="0" fontId="16" fillId="2" borderId="1" xfId="3" applyFont="1" applyFill="1" applyBorder="1" applyAlignment="1">
      <alignment vertical="center" wrapText="1"/>
    </xf>
    <xf numFmtId="0" fontId="7" fillId="2" borderId="0" xfId="1" applyFont="1" applyFill="1"/>
    <xf numFmtId="4" fontId="7" fillId="2" borderId="1" xfId="1" applyNumberFormat="1" applyFont="1" applyFill="1" applyBorder="1" applyAlignment="1">
      <alignment horizontal="center" vertical="center" wrapText="1"/>
    </xf>
    <xf numFmtId="0" fontId="7" fillId="0" borderId="1" xfId="1" applyFont="1" applyBorder="1" applyAlignment="1">
      <alignment horizontal="center" vertical="center" wrapText="1"/>
    </xf>
    <xf numFmtId="0" fontId="7" fillId="2" borderId="1" xfId="3" applyFont="1" applyFill="1" applyBorder="1" applyAlignment="1">
      <alignment horizontal="center" vertical="center" wrapText="1"/>
    </xf>
    <xf numFmtId="0" fontId="18" fillId="2" borderId="0" xfId="1" applyFont="1" applyFill="1"/>
    <xf numFmtId="0" fontId="19" fillId="2" borderId="0" xfId="3" applyFont="1" applyFill="1" applyBorder="1" applyAlignment="1">
      <alignment horizontal="right" vertical="center" wrapText="1"/>
    </xf>
    <xf numFmtId="0" fontId="18" fillId="0" borderId="0" xfId="1" applyFont="1"/>
    <xf numFmtId="0" fontId="10" fillId="2" borderId="0" xfId="2" applyFont="1" applyFill="1" applyAlignment="1">
      <alignment vertical="center" wrapText="1"/>
    </xf>
    <xf numFmtId="0" fontId="20" fillId="2" borderId="0" xfId="1" applyFont="1" applyFill="1"/>
    <xf numFmtId="0" fontId="21" fillId="2" borderId="0" xfId="3" applyFont="1" applyFill="1" applyBorder="1" applyAlignment="1">
      <alignment vertical="center" wrapText="1"/>
    </xf>
    <xf numFmtId="0" fontId="7" fillId="0" borderId="1" xfId="1" applyFont="1" applyBorder="1" applyAlignment="1">
      <alignment horizontal="center" vertical="center"/>
    </xf>
    <xf numFmtId="0" fontId="2" fillId="0" borderId="0" xfId="1" applyFill="1"/>
    <xf numFmtId="0" fontId="2" fillId="31" borderId="0" xfId="1" applyFill="1"/>
    <xf numFmtId="0" fontId="2" fillId="0" borderId="0" xfId="1" applyFill="1" applyBorder="1"/>
    <xf numFmtId="2" fontId="2" fillId="0" borderId="0" xfId="1" applyNumberFormat="1" applyFill="1" applyBorder="1"/>
    <xf numFmtId="2" fontId="3" fillId="0" borderId="0" xfId="1" applyNumberFormat="1" applyFont="1" applyFill="1"/>
    <xf numFmtId="2" fontId="3" fillId="32" borderId="0" xfId="1" applyNumberFormat="1" applyFont="1" applyFill="1" applyBorder="1"/>
    <xf numFmtId="2" fontId="3" fillId="31" borderId="30" xfId="1" applyNumberFormat="1" applyFont="1" applyFill="1" applyBorder="1"/>
    <xf numFmtId="2" fontId="120" fillId="31" borderId="30" xfId="1" applyNumberFormat="1" applyFont="1" applyFill="1" applyBorder="1" applyAlignment="1">
      <alignment horizontal="center" wrapText="1"/>
    </xf>
    <xf numFmtId="0" fontId="120" fillId="0" borderId="30" xfId="1" applyNumberFormat="1" applyFont="1" applyFill="1" applyBorder="1" applyAlignment="1">
      <alignment horizontal="center" wrapText="1"/>
    </xf>
    <xf numFmtId="0" fontId="3" fillId="0" borderId="30" xfId="1" applyNumberFormat="1" applyFont="1" applyFill="1" applyBorder="1" applyAlignment="1">
      <alignment wrapText="1"/>
    </xf>
    <xf numFmtId="0" fontId="3" fillId="0" borderId="30" xfId="1" applyFont="1" applyFill="1" applyBorder="1" applyAlignment="1">
      <alignment horizontal="left"/>
    </xf>
    <xf numFmtId="2" fontId="3" fillId="31" borderId="6" xfId="1" applyNumberFormat="1" applyFont="1" applyFill="1" applyBorder="1"/>
    <xf numFmtId="2" fontId="5" fillId="31" borderId="6" xfId="1" applyNumberFormat="1" applyFont="1" applyFill="1" applyBorder="1" applyAlignment="1">
      <alignment horizontal="center" vertical="top" wrapText="1"/>
    </xf>
    <xf numFmtId="0" fontId="5" fillId="0" borderId="6" xfId="1" applyNumberFormat="1" applyFont="1" applyFill="1" applyBorder="1" applyAlignment="1">
      <alignment horizontal="center" vertical="top" wrapText="1"/>
    </xf>
    <xf numFmtId="0" fontId="5" fillId="0" borderId="6" xfId="1" applyNumberFormat="1" applyFont="1" applyFill="1" applyBorder="1" applyAlignment="1">
      <alignment vertical="center"/>
    </xf>
    <xf numFmtId="0" fontId="5" fillId="0" borderId="6" xfId="1" applyFont="1" applyFill="1" applyBorder="1" applyAlignment="1">
      <alignment horizontal="left" vertical="center"/>
    </xf>
    <xf numFmtId="0" fontId="3" fillId="0" borderId="6" xfId="1" applyNumberFormat="1" applyFont="1" applyFill="1" applyBorder="1" applyAlignment="1">
      <alignment vertical="center"/>
    </xf>
    <xf numFmtId="0" fontId="3" fillId="0" borderId="6" xfId="1" applyFont="1" applyFill="1" applyBorder="1" applyAlignment="1">
      <alignment horizontal="left" vertical="center"/>
    </xf>
    <xf numFmtId="2" fontId="3" fillId="31" borderId="6" xfId="1" applyNumberFormat="1" applyFont="1" applyFill="1" applyBorder="1" applyAlignment="1">
      <alignment horizontal="center" vertical="top" wrapText="1"/>
    </xf>
    <xf numFmtId="0" fontId="3" fillId="0" borderId="6" xfId="1" applyNumberFormat="1" applyFont="1" applyFill="1" applyBorder="1" applyAlignment="1">
      <alignment horizontal="center" vertical="top" wrapText="1"/>
    </xf>
    <xf numFmtId="0" fontId="3" fillId="0" borderId="6" xfId="1" applyFont="1" applyFill="1" applyBorder="1" applyAlignment="1">
      <alignment horizontal="center" vertical="top" wrapText="1"/>
    </xf>
    <xf numFmtId="2" fontId="2" fillId="0" borderId="0" xfId="1" applyNumberFormat="1" applyFill="1"/>
    <xf numFmtId="2" fontId="121" fillId="31" borderId="6" xfId="1" applyNumberFormat="1" applyFont="1" applyFill="1" applyBorder="1" applyAlignment="1">
      <alignment horizontal="center" wrapText="1"/>
    </xf>
    <xf numFmtId="0" fontId="121" fillId="0" borderId="6" xfId="1" applyNumberFormat="1" applyFont="1" applyFill="1" applyBorder="1" applyAlignment="1">
      <alignment horizontal="center" wrapText="1"/>
    </xf>
    <xf numFmtId="0" fontId="5" fillId="0" borderId="6" xfId="1" applyNumberFormat="1" applyFont="1" applyFill="1" applyBorder="1" applyAlignment="1">
      <alignment wrapText="1"/>
    </xf>
    <xf numFmtId="0" fontId="3" fillId="0" borderId="6" xfId="1" applyFont="1" applyFill="1" applyBorder="1" applyAlignment="1">
      <alignment horizontal="left"/>
    </xf>
    <xf numFmtId="2" fontId="120" fillId="31" borderId="6" xfId="1" applyNumberFormat="1" applyFont="1" applyFill="1" applyBorder="1" applyAlignment="1">
      <alignment horizontal="center" wrapText="1"/>
    </xf>
    <xf numFmtId="0" fontId="120" fillId="0" borderId="6" xfId="1" applyNumberFormat="1" applyFont="1" applyFill="1" applyBorder="1" applyAlignment="1">
      <alignment horizontal="center" wrapText="1"/>
    </xf>
    <xf numFmtId="0" fontId="3" fillId="0" borderId="6" xfId="1" applyNumberFormat="1" applyFont="1" applyFill="1" applyBorder="1" applyAlignment="1">
      <alignment wrapText="1"/>
    </xf>
    <xf numFmtId="2" fontId="14" fillId="31" borderId="6" xfId="1" applyNumberFormat="1" applyFont="1" applyFill="1" applyBorder="1"/>
    <xf numFmtId="0" fontId="120" fillId="0" borderId="6" xfId="1" applyFont="1" applyFill="1" applyBorder="1" applyAlignment="1">
      <alignment horizontal="center" wrapText="1"/>
    </xf>
    <xf numFmtId="0" fontId="122" fillId="0" borderId="0" xfId="1" applyFont="1" applyFill="1"/>
    <xf numFmtId="0" fontId="118" fillId="0" borderId="0" xfId="1" applyFont="1" applyFill="1"/>
    <xf numFmtId="0" fontId="118" fillId="31" borderId="1" xfId="1" applyFont="1" applyFill="1" applyBorder="1" applyAlignment="1">
      <alignment horizontal="center" vertical="center" wrapText="1"/>
    </xf>
    <xf numFmtId="0" fontId="118" fillId="31" borderId="8" xfId="1" applyFont="1" applyFill="1" applyBorder="1" applyAlignment="1">
      <alignment horizontal="center" vertical="center"/>
    </xf>
    <xf numFmtId="0" fontId="5" fillId="0" borderId="0" xfId="1" applyFont="1" applyFill="1" applyBorder="1" applyAlignment="1">
      <alignment horizontal="center"/>
    </xf>
    <xf numFmtId="0" fontId="5" fillId="0" borderId="0" xfId="1" applyFont="1" applyFill="1" applyAlignment="1">
      <alignment horizontal="center"/>
    </xf>
    <xf numFmtId="0" fontId="2" fillId="31" borderId="0" xfId="1" applyFill="1" applyBorder="1"/>
    <xf numFmtId="2" fontId="2" fillId="28" borderId="0" xfId="1" applyNumberFormat="1" applyFill="1"/>
    <xf numFmtId="0" fontId="2" fillId="30" borderId="0" xfId="1" applyFill="1"/>
    <xf numFmtId="2" fontId="3" fillId="30" borderId="0" xfId="1" applyNumberFormat="1" applyFont="1" applyFill="1"/>
    <xf numFmtId="2" fontId="3" fillId="30" borderId="6" xfId="1" applyNumberFormat="1" applyFont="1" applyFill="1" applyBorder="1"/>
    <xf numFmtId="2" fontId="3" fillId="30" borderId="6" xfId="1" applyNumberFormat="1" applyFont="1" applyFill="1" applyBorder="1" applyAlignment="1">
      <alignment horizontal="center" vertical="top" wrapText="1"/>
    </xf>
    <xf numFmtId="0" fontId="3" fillId="30" borderId="6" xfId="1" applyFont="1" applyFill="1" applyBorder="1" applyAlignment="1">
      <alignment horizontal="center" vertical="top" wrapText="1"/>
    </xf>
    <xf numFmtId="0" fontId="3" fillId="30" borderId="6" xfId="1" applyNumberFormat="1" applyFont="1" applyFill="1" applyBorder="1" applyAlignment="1">
      <alignment vertical="center"/>
    </xf>
    <xf numFmtId="0" fontId="3" fillId="30" borderId="6" xfId="1" applyFont="1" applyFill="1" applyBorder="1" applyAlignment="1">
      <alignment horizontal="left" vertical="center"/>
    </xf>
    <xf numFmtId="0" fontId="3" fillId="30" borderId="6" xfId="1" applyNumberFormat="1" applyFont="1" applyFill="1" applyBorder="1" applyAlignment="1">
      <alignment horizontal="center" vertical="top" wrapText="1"/>
    </xf>
    <xf numFmtId="2" fontId="2" fillId="30" borderId="0" xfId="1" applyNumberFormat="1" applyFill="1"/>
    <xf numFmtId="4" fontId="2" fillId="0" borderId="0" xfId="1" applyNumberFormat="1" applyFill="1"/>
    <xf numFmtId="2" fontId="120" fillId="30" borderId="6" xfId="1" applyNumberFormat="1" applyFont="1" applyFill="1" applyBorder="1" applyAlignment="1">
      <alignment horizontal="center" wrapText="1"/>
    </xf>
    <xf numFmtId="0" fontId="7" fillId="2" borderId="1" xfId="3" applyFont="1" applyFill="1" applyBorder="1" applyAlignment="1">
      <alignment horizontal="center" vertical="center" wrapText="1"/>
    </xf>
    <xf numFmtId="4" fontId="5" fillId="2" borderId="0" xfId="1" applyNumberFormat="1" applyFont="1" applyFill="1"/>
    <xf numFmtId="4" fontId="7" fillId="30" borderId="1" xfId="3" applyNumberFormat="1" applyFont="1" applyFill="1" applyBorder="1" applyAlignment="1">
      <alignment horizontal="right" vertical="center" wrapText="1"/>
    </xf>
    <xf numFmtId="4" fontId="7" fillId="2" borderId="0" xfId="1" applyNumberFormat="1" applyFont="1" applyFill="1"/>
    <xf numFmtId="4" fontId="3" fillId="0" borderId="0" xfId="1" applyNumberFormat="1" applyFont="1"/>
    <xf numFmtId="0" fontId="7" fillId="0" borderId="0" xfId="0" applyFont="1" applyFill="1" applyAlignment="1">
      <alignment horizontal="center" vertical="center"/>
    </xf>
    <xf numFmtId="4" fontId="8" fillId="0" borderId="0" xfId="0" applyNumberFormat="1" applyFont="1" applyFill="1" applyAlignment="1">
      <alignment horizontal="left" vertical="center"/>
    </xf>
    <xf numFmtId="0" fontId="128" fillId="0" borderId="0" xfId="0" applyFont="1" applyFill="1" applyAlignment="1">
      <alignment vertical="center"/>
    </xf>
    <xf numFmtId="0" fontId="8" fillId="0" borderId="0" xfId="0" applyFont="1" applyFill="1" applyAlignment="1">
      <alignment vertical="center"/>
    </xf>
    <xf numFmtId="2" fontId="7" fillId="0" borderId="25" xfId="0" applyNumberFormat="1" applyFont="1" applyFill="1" applyBorder="1" applyAlignment="1">
      <alignment horizontal="center" vertical="center"/>
    </xf>
    <xf numFmtId="2" fontId="7" fillId="0" borderId="8" xfId="0" applyNumberFormat="1" applyFont="1" applyFill="1" applyBorder="1" applyAlignment="1">
      <alignment horizontal="center" vertical="center"/>
    </xf>
    <xf numFmtId="4" fontId="7" fillId="0" borderId="27" xfId="520" applyNumberFormat="1" applyFont="1" applyFill="1" applyBorder="1" applyAlignment="1">
      <alignment horizontal="center" vertical="center" wrapText="1"/>
    </xf>
    <xf numFmtId="4" fontId="7" fillId="0" borderId="1" xfId="520" applyNumberFormat="1" applyFont="1" applyFill="1" applyBorder="1" applyAlignment="1">
      <alignment horizontal="center" vertical="center" wrapText="1"/>
    </xf>
    <xf numFmtId="4" fontId="7" fillId="0" borderId="1" xfId="520" applyNumberFormat="1" applyFont="1" applyFill="1" applyBorder="1" applyAlignment="1">
      <alignment horizontal="center" vertical="center"/>
    </xf>
    <xf numFmtId="0" fontId="7" fillId="0" borderId="27" xfId="0" applyFont="1" applyFill="1" applyBorder="1" applyAlignment="1">
      <alignment vertical="center"/>
    </xf>
    <xf numFmtId="0" fontId="8" fillId="0" borderId="0" xfId="0" applyFont="1" applyFill="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xf>
    <xf numFmtId="0" fontId="8" fillId="0" borderId="1" xfId="0" applyFont="1" applyFill="1" applyBorder="1" applyAlignment="1">
      <alignment vertical="center"/>
    </xf>
    <xf numFmtId="4" fontId="8" fillId="29" borderId="1" xfId="0" applyNumberFormat="1" applyFont="1" applyFill="1" applyBorder="1" applyAlignment="1">
      <alignment vertical="center"/>
    </xf>
    <xf numFmtId="2" fontId="8" fillId="0" borderId="1" xfId="0" applyNumberFormat="1" applyFont="1" applyFill="1" applyBorder="1" applyAlignment="1">
      <alignment vertical="center"/>
    </xf>
    <xf numFmtId="2" fontId="129" fillId="0" borderId="1" xfId="0" applyNumberFormat="1" applyFont="1" applyFill="1" applyBorder="1" applyAlignment="1">
      <alignment vertical="center"/>
    </xf>
    <xf numFmtId="1" fontId="8" fillId="0" borderId="1" xfId="0" applyNumberFormat="1" applyFont="1" applyFill="1" applyBorder="1" applyAlignment="1">
      <alignment horizontal="left" vertical="center"/>
    </xf>
    <xf numFmtId="0" fontId="8" fillId="0" borderId="1" xfId="0" applyFont="1" applyFill="1" applyBorder="1" applyAlignment="1">
      <alignment horizontal="left" vertical="center" wrapText="1"/>
    </xf>
    <xf numFmtId="0" fontId="8" fillId="29" borderId="1" xfId="658" applyFont="1" applyFill="1" applyBorder="1" applyAlignment="1">
      <alignment horizontal="left" vertical="center" wrapText="1"/>
    </xf>
    <xf numFmtId="0" fontId="130" fillId="29" borderId="1" xfId="0" applyFont="1" applyFill="1" applyBorder="1" applyAlignment="1">
      <alignment vertical="center"/>
    </xf>
    <xf numFmtId="2" fontId="130" fillId="29" borderId="1" xfId="0" applyNumberFormat="1" applyFont="1" applyFill="1" applyBorder="1" applyAlignment="1">
      <alignment vertical="center"/>
    </xf>
    <xf numFmtId="49" fontId="130" fillId="29" borderId="1" xfId="1" applyNumberFormat="1" applyFont="1" applyFill="1" applyBorder="1" applyAlignment="1">
      <alignment horizontal="left" vertical="center" wrapText="1"/>
    </xf>
    <xf numFmtId="0" fontId="130" fillId="29" borderId="8" xfId="0" applyFont="1" applyFill="1" applyBorder="1" applyAlignment="1">
      <alignment vertical="center" wrapText="1"/>
    </xf>
    <xf numFmtId="0" fontId="8" fillId="29" borderId="1" xfId="0" applyFont="1" applyFill="1" applyBorder="1" applyAlignment="1">
      <alignment horizontal="left" vertical="center" wrapText="1"/>
    </xf>
    <xf numFmtId="0" fontId="8" fillId="29" borderId="1" xfId="0" applyFont="1" applyFill="1" applyBorder="1" applyAlignment="1">
      <alignment horizontal="center" vertical="center" wrapText="1"/>
    </xf>
    <xf numFmtId="0" fontId="8" fillId="29" borderId="1" xfId="0" applyFont="1" applyFill="1" applyBorder="1" applyAlignment="1">
      <alignment vertical="center"/>
    </xf>
    <xf numFmtId="0" fontId="8" fillId="30" borderId="1" xfId="0" applyFont="1" applyFill="1" applyBorder="1" applyAlignment="1">
      <alignment horizontal="left" vertical="center" wrapText="1"/>
    </xf>
    <xf numFmtId="0" fontId="8" fillId="30" borderId="1" xfId="0" applyFont="1" applyFill="1" applyBorder="1" applyAlignment="1">
      <alignment vertical="center"/>
    </xf>
    <xf numFmtId="0" fontId="8" fillId="30" borderId="1" xfId="0" applyFont="1" applyFill="1" applyBorder="1" applyAlignment="1">
      <alignment horizontal="center" vertical="center"/>
    </xf>
    <xf numFmtId="4" fontId="8" fillId="30" borderId="1" xfId="0" applyNumberFormat="1" applyFont="1" applyFill="1" applyBorder="1" applyAlignment="1">
      <alignment vertical="center"/>
    </xf>
    <xf numFmtId="0" fontId="8" fillId="30" borderId="1" xfId="0" applyFont="1" applyFill="1" applyBorder="1" applyAlignment="1">
      <alignment horizontal="left" vertical="center"/>
    </xf>
    <xf numFmtId="0" fontId="8" fillId="30" borderId="0" xfId="0" applyFont="1" applyFill="1"/>
    <xf numFmtId="0" fontId="128" fillId="30" borderId="0" xfId="0" applyFont="1" applyFill="1"/>
    <xf numFmtId="4" fontId="8" fillId="0" borderId="1" xfId="0" applyNumberFormat="1" applyFont="1" applyFill="1" applyBorder="1" applyAlignment="1">
      <alignment vertical="center"/>
    </xf>
    <xf numFmtId="0" fontId="8" fillId="0" borderId="1" xfId="0" applyFont="1" applyFill="1" applyBorder="1" applyAlignment="1">
      <alignment vertical="center" wrapText="1"/>
    </xf>
    <xf numFmtId="49" fontId="8" fillId="0" borderId="1" xfId="1" applyNumberFormat="1" applyFont="1" applyFill="1" applyBorder="1" applyAlignment="1">
      <alignment horizontal="left" vertical="center" wrapText="1"/>
    </xf>
    <xf numFmtId="1" fontId="8" fillId="0" borderId="1" xfId="0" applyNumberFormat="1" applyFont="1" applyFill="1" applyBorder="1" applyAlignment="1">
      <alignment horizontal="left" vertical="center" wrapText="1"/>
    </xf>
    <xf numFmtId="49" fontId="8" fillId="0" borderId="1" xfId="521" applyNumberFormat="1" applyFont="1" applyFill="1" applyBorder="1" applyAlignment="1">
      <alignment horizontal="left" vertical="center" wrapText="1"/>
    </xf>
    <xf numFmtId="49" fontId="8" fillId="29" borderId="1" xfId="521" applyNumberFormat="1" applyFont="1" applyFill="1" applyBorder="1" applyAlignment="1">
      <alignment horizontal="left" vertical="center" wrapText="1"/>
    </xf>
    <xf numFmtId="2" fontId="8" fillId="29" borderId="1" xfId="0" applyNumberFormat="1" applyFont="1" applyFill="1" applyBorder="1" applyAlignment="1">
      <alignment vertical="center"/>
    </xf>
    <xf numFmtId="2" fontId="8" fillId="0" borderId="1" xfId="0" applyNumberFormat="1" applyFont="1" applyFill="1" applyBorder="1" applyAlignment="1">
      <alignment horizontal="left" vertical="center"/>
    </xf>
    <xf numFmtId="4" fontId="8" fillId="0" borderId="1" xfId="0" applyNumberFormat="1" applyFont="1" applyFill="1" applyBorder="1" applyAlignment="1">
      <alignment vertical="center" wrapText="1"/>
    </xf>
    <xf numFmtId="220" fontId="8" fillId="0" borderId="1" xfId="521" applyNumberFormat="1" applyFont="1" applyFill="1" applyBorder="1" applyAlignment="1">
      <alignment horizontal="left" vertical="center" wrapText="1"/>
    </xf>
    <xf numFmtId="0" fontId="0" fillId="29" borderId="1" xfId="0" applyFill="1" applyBorder="1"/>
    <xf numFmtId="0" fontId="0" fillId="29" borderId="0" xfId="0" applyFill="1"/>
    <xf numFmtId="0" fontId="131" fillId="29" borderId="0" xfId="0" applyFont="1" applyFill="1"/>
    <xf numFmtId="0" fontId="8" fillId="29" borderId="1" xfId="666" applyFont="1" applyFill="1" applyBorder="1" applyAlignment="1">
      <alignment vertical="center" wrapText="1"/>
    </xf>
    <xf numFmtId="1" fontId="8" fillId="29" borderId="1" xfId="0" applyNumberFormat="1" applyFont="1" applyFill="1" applyBorder="1" applyAlignment="1">
      <alignment horizontal="left" vertical="center"/>
    </xf>
    <xf numFmtId="0" fontId="7" fillId="29" borderId="0" xfId="0" applyFont="1" applyFill="1" applyAlignment="1">
      <alignment vertical="center"/>
    </xf>
    <xf numFmtId="0" fontId="8" fillId="29" borderId="0" xfId="0" applyFont="1" applyFill="1" applyAlignment="1">
      <alignment vertical="center"/>
    </xf>
    <xf numFmtId="0" fontId="8" fillId="29" borderId="1" xfId="0" applyFont="1" applyFill="1" applyBorder="1" applyAlignment="1">
      <alignment horizontal="left" vertical="center"/>
    </xf>
    <xf numFmtId="220" fontId="8" fillId="29" borderId="1" xfId="0" applyNumberFormat="1" applyFont="1" applyFill="1" applyBorder="1" applyAlignment="1">
      <alignment horizontal="left" vertical="center"/>
    </xf>
    <xf numFmtId="0" fontId="8" fillId="29" borderId="0" xfId="0" applyFont="1" applyFill="1"/>
    <xf numFmtId="0" fontId="7" fillId="29" borderId="0" xfId="0" applyFont="1" applyFill="1"/>
    <xf numFmtId="2" fontId="8" fillId="30" borderId="1" xfId="0" applyNumberFormat="1" applyFont="1" applyFill="1" applyBorder="1" applyAlignment="1">
      <alignment vertical="center"/>
    </xf>
    <xf numFmtId="0" fontId="128" fillId="30" borderId="0" xfId="0" applyFont="1" applyFill="1" applyAlignment="1">
      <alignment vertical="center"/>
    </xf>
    <xf numFmtId="0" fontId="8" fillId="30" borderId="0" xfId="0" applyFont="1" applyFill="1" applyAlignment="1">
      <alignment vertical="center"/>
    </xf>
    <xf numFmtId="0" fontId="8" fillId="0" borderId="0" xfId="0" applyNumberFormat="1" applyFont="1" applyFill="1" applyAlignment="1">
      <alignment horizontal="left" vertical="center"/>
    </xf>
    <xf numFmtId="4" fontId="8" fillId="29" borderId="0" xfId="0" applyNumberFormat="1" applyFont="1" applyFill="1" applyAlignment="1">
      <alignment horizontal="right" vertical="center"/>
    </xf>
    <xf numFmtId="4" fontId="8" fillId="0" borderId="0" xfId="0" applyNumberFormat="1" applyFont="1" applyFill="1" applyAlignment="1">
      <alignment vertical="center"/>
    </xf>
    <xf numFmtId="4" fontId="129" fillId="0" borderId="0" xfId="0" applyNumberFormat="1" applyFont="1" applyFill="1" applyAlignment="1">
      <alignment vertical="center"/>
    </xf>
    <xf numFmtId="1" fontId="8" fillId="0" borderId="0" xfId="0" applyNumberFormat="1" applyFont="1" applyFill="1" applyAlignment="1">
      <alignment horizontal="left" vertical="center"/>
    </xf>
    <xf numFmtId="0" fontId="7" fillId="0" borderId="1" xfId="0" applyFont="1" applyFill="1" applyBorder="1" applyAlignment="1">
      <alignment horizontal="center" vertical="center"/>
    </xf>
    <xf numFmtId="0" fontId="7" fillId="0" borderId="1" xfId="0" applyFont="1" applyFill="1" applyBorder="1" applyAlignment="1">
      <alignment horizontal="left" vertical="center"/>
    </xf>
    <xf numFmtId="2" fontId="7" fillId="0" borderId="1" xfId="0" applyNumberFormat="1" applyFont="1" applyFill="1" applyBorder="1" applyAlignment="1">
      <alignment vertical="center"/>
    </xf>
    <xf numFmtId="4" fontId="7" fillId="0" borderId="1" xfId="0" applyNumberFormat="1" applyFont="1" applyFill="1" applyBorder="1" applyAlignment="1">
      <alignment vertical="center"/>
    </xf>
    <xf numFmtId="1" fontId="7" fillId="0" borderId="1" xfId="0" applyNumberFormat="1" applyFont="1" applyFill="1" applyBorder="1" applyAlignment="1">
      <alignment horizontal="left" vertical="center"/>
    </xf>
    <xf numFmtId="0" fontId="7" fillId="0" borderId="0" xfId="0" applyFont="1" applyFill="1" applyAlignment="1">
      <alignment vertical="center"/>
    </xf>
    <xf numFmtId="4" fontId="129" fillId="0" borderId="1" xfId="0" applyNumberFormat="1" applyFont="1" applyFill="1" applyBorder="1" applyAlignment="1">
      <alignment vertical="center"/>
    </xf>
    <xf numFmtId="2" fontId="8" fillId="0"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2" fontId="7" fillId="0" borderId="1" xfId="0" applyNumberFormat="1" applyFont="1" applyFill="1" applyBorder="1" applyAlignment="1">
      <alignment horizontal="left" vertical="center"/>
    </xf>
    <xf numFmtId="0" fontId="7" fillId="0" borderId="1" xfId="0" applyNumberFormat="1" applyFont="1" applyFill="1" applyBorder="1" applyAlignment="1">
      <alignment horizontal="left" vertical="center"/>
    </xf>
    <xf numFmtId="220" fontId="8" fillId="0" borderId="1" xfId="1" applyNumberFormat="1" applyFont="1" applyFill="1" applyBorder="1" applyAlignment="1">
      <alignment horizontal="left" vertical="center" wrapText="1"/>
    </xf>
    <xf numFmtId="220" fontId="8" fillId="0" borderId="1" xfId="0" applyNumberFormat="1" applyFont="1" applyFill="1" applyBorder="1" applyAlignment="1">
      <alignment horizontal="left" vertical="center"/>
    </xf>
    <xf numFmtId="0" fontId="129" fillId="0" borderId="1" xfId="0" applyFont="1" applyFill="1" applyBorder="1" applyAlignment="1">
      <alignment horizontal="center" vertical="center"/>
    </xf>
    <xf numFmtId="1" fontId="129" fillId="0" borderId="1" xfId="0" applyNumberFormat="1" applyFont="1" applyFill="1" applyBorder="1" applyAlignment="1">
      <alignment horizontal="left" vertical="center"/>
    </xf>
    <xf numFmtId="4" fontId="11" fillId="0" borderId="1" xfId="0" applyNumberFormat="1" applyFont="1" applyFill="1" applyBorder="1" applyAlignment="1">
      <alignment vertical="center"/>
    </xf>
    <xf numFmtId="0" fontId="11" fillId="0" borderId="0" xfId="0" applyFont="1" applyFill="1" applyAlignment="1">
      <alignment vertical="center"/>
    </xf>
    <xf numFmtId="4" fontId="7" fillId="0" borderId="1" xfId="0" applyNumberFormat="1" applyFont="1" applyFill="1" applyBorder="1" applyAlignment="1">
      <alignment horizontal="left" vertical="center"/>
    </xf>
    <xf numFmtId="0" fontId="8" fillId="0" borderId="25" xfId="0" applyFont="1" applyFill="1" applyBorder="1" applyAlignment="1">
      <alignment horizontal="left" vertical="center"/>
    </xf>
    <xf numFmtId="0" fontId="8" fillId="0" borderId="1" xfId="667" applyFont="1" applyFill="1" applyBorder="1" applyAlignment="1">
      <alignment horizontal="left" vertical="center" wrapText="1"/>
    </xf>
    <xf numFmtId="0" fontId="8"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8" fillId="0" borderId="1" xfId="520" applyFont="1" applyFill="1" applyBorder="1" applyAlignment="1">
      <alignment horizontal="center" vertical="center"/>
    </xf>
    <xf numFmtId="220" fontId="8" fillId="0" borderId="1" xfId="0" applyNumberFormat="1" applyFont="1" applyFill="1" applyBorder="1" applyAlignment="1">
      <alignment horizontal="left" vertical="center" wrapText="1"/>
    </xf>
    <xf numFmtId="220" fontId="8" fillId="0" borderId="1" xfId="0" applyNumberFormat="1" applyFont="1" applyFill="1" applyBorder="1" applyAlignment="1">
      <alignment horizontal="center" vertical="center" wrapText="1"/>
    </xf>
    <xf numFmtId="0" fontId="7" fillId="0" borderId="0" xfId="0" applyFont="1" applyFill="1"/>
    <xf numFmtId="0" fontId="8" fillId="0" borderId="0" xfId="0" applyFont="1" applyFill="1"/>
    <xf numFmtId="0" fontId="129" fillId="0" borderId="1" xfId="520" applyFont="1" applyFill="1" applyBorder="1" applyAlignment="1">
      <alignment horizontal="center" vertical="center"/>
    </xf>
    <xf numFmtId="0" fontId="128" fillId="0" borderId="0" xfId="0" applyFont="1" applyFill="1"/>
    <xf numFmtId="0" fontId="129" fillId="0" borderId="0" xfId="0" applyFont="1" applyFill="1"/>
    <xf numFmtId="0" fontId="131" fillId="0" borderId="0" xfId="0" applyFont="1" applyFill="1"/>
    <xf numFmtId="4" fontId="8" fillId="0" borderId="0" xfId="0" applyNumberFormat="1" applyFont="1" applyFill="1" applyAlignment="1">
      <alignment horizontal="right" vertical="center"/>
    </xf>
    <xf numFmtId="0" fontId="8" fillId="0" borderId="25" xfId="0" applyFont="1" applyFill="1" applyBorder="1" applyAlignment="1">
      <alignment vertical="center" wrapText="1"/>
    </xf>
    <xf numFmtId="0" fontId="8" fillId="30" borderId="1" xfId="520" applyFont="1" applyFill="1" applyBorder="1" applyAlignment="1">
      <alignment horizontal="center" vertical="center"/>
    </xf>
    <xf numFmtId="0" fontId="8" fillId="30" borderId="1" xfId="0" applyFont="1" applyFill="1" applyBorder="1" applyAlignment="1">
      <alignment horizontal="center" vertical="center" wrapText="1"/>
    </xf>
    <xf numFmtId="1" fontId="8" fillId="30" borderId="1" xfId="0" applyNumberFormat="1" applyFont="1" applyFill="1" applyBorder="1" applyAlignment="1">
      <alignment horizontal="left" vertical="center"/>
    </xf>
    <xf numFmtId="0" fontId="7" fillId="30" borderId="0" xfId="0" applyFont="1" applyFill="1"/>
    <xf numFmtId="0" fontId="7" fillId="30" borderId="0" xfId="0" applyFont="1" applyFill="1" applyAlignment="1">
      <alignment vertical="center"/>
    </xf>
    <xf numFmtId="2" fontId="120" fillId="33" borderId="6" xfId="1" applyNumberFormat="1" applyFont="1" applyFill="1" applyBorder="1" applyAlignment="1">
      <alignment horizontal="center" wrapText="1"/>
    </xf>
    <xf numFmtId="4" fontId="8" fillId="0" borderId="1" xfId="0" applyNumberFormat="1" applyFont="1" applyFill="1" applyBorder="1" applyAlignment="1">
      <alignment horizontal="right" vertical="center"/>
    </xf>
    <xf numFmtId="4" fontId="8" fillId="0" borderId="1" xfId="0" applyNumberFormat="1" applyFont="1" applyFill="1" applyBorder="1" applyAlignment="1">
      <alignment horizontal="left" vertical="center"/>
    </xf>
    <xf numFmtId="0" fontId="7" fillId="0" borderId="1" xfId="0" applyNumberFormat="1" applyFont="1" applyFill="1" applyBorder="1" applyAlignment="1">
      <alignment horizontal="left" vertical="center" wrapText="1"/>
    </xf>
    <xf numFmtId="2" fontId="7" fillId="0" borderId="8" xfId="0" applyNumberFormat="1" applyFont="1" applyFill="1" applyBorder="1" applyAlignment="1">
      <alignment horizontal="center" vertical="center"/>
    </xf>
    <xf numFmtId="0" fontId="118" fillId="0" borderId="1" xfId="0" applyFont="1" applyFill="1" applyBorder="1" applyAlignment="1">
      <alignment horizontal="left" vertical="center"/>
    </xf>
    <xf numFmtId="4" fontId="8" fillId="30" borderId="1" xfId="0" applyNumberFormat="1" applyFont="1" applyFill="1" applyBorder="1" applyAlignment="1">
      <alignment horizontal="right" vertical="center"/>
    </xf>
    <xf numFmtId="2" fontId="7" fillId="0" borderId="25" xfId="0" applyNumberFormat="1" applyFont="1" applyFill="1" applyBorder="1" applyAlignment="1">
      <alignment horizontal="center" vertical="center" wrapText="1"/>
    </xf>
    <xf numFmtId="0" fontId="8" fillId="0" borderId="25" xfId="0" applyFont="1" applyFill="1" applyBorder="1" applyAlignment="1">
      <alignment horizontal="center" vertical="center"/>
    </xf>
    <xf numFmtId="0" fontId="132" fillId="0" borderId="1" xfId="0" applyFont="1" applyFill="1" applyBorder="1" applyAlignment="1">
      <alignment horizontal="center" vertical="center"/>
    </xf>
    <xf numFmtId="0" fontId="132" fillId="0" borderId="1" xfId="0" applyFont="1" applyFill="1" applyBorder="1" applyAlignment="1">
      <alignment horizontal="center" vertical="center" wrapText="1"/>
    </xf>
    <xf numFmtId="0" fontId="0" fillId="0" borderId="0" xfId="0" applyFill="1"/>
    <xf numFmtId="0" fontId="132" fillId="0" borderId="1" xfId="0" applyFont="1" applyFill="1" applyBorder="1" applyAlignment="1">
      <alignment vertical="center"/>
    </xf>
    <xf numFmtId="2" fontId="132" fillId="0" borderId="1" xfId="0" applyNumberFormat="1" applyFont="1" applyFill="1" applyBorder="1" applyAlignment="1">
      <alignment horizontal="center" vertical="center" wrapText="1"/>
    </xf>
    <xf numFmtId="3" fontId="132" fillId="0" borderId="1" xfId="0" applyNumberFormat="1" applyFont="1" applyFill="1" applyBorder="1" applyAlignment="1">
      <alignment horizontal="center" vertical="center" wrapText="1"/>
    </xf>
    <xf numFmtId="2" fontId="130" fillId="0" borderId="1" xfId="0" applyNumberFormat="1" applyFont="1" applyFill="1" applyBorder="1" applyAlignment="1">
      <alignment horizontal="center" vertical="center"/>
    </xf>
    <xf numFmtId="0" fontId="130" fillId="0" borderId="1" xfId="0" applyFont="1" applyFill="1" applyBorder="1" applyAlignment="1">
      <alignment horizontal="center" vertical="center"/>
    </xf>
    <xf numFmtId="3" fontId="130" fillId="0" borderId="1" xfId="0" applyNumberFormat="1" applyFont="1" applyFill="1" applyBorder="1" applyAlignment="1">
      <alignment horizontal="center" vertical="center" wrapText="1"/>
    </xf>
    <xf numFmtId="0" fontId="130" fillId="0" borderId="8" xfId="0" applyFont="1" applyFill="1" applyBorder="1" applyAlignment="1">
      <alignment horizontal="center" vertical="center"/>
    </xf>
    <xf numFmtId="3" fontId="130" fillId="0" borderId="1" xfId="0" applyNumberFormat="1" applyFont="1" applyFill="1" applyBorder="1" applyAlignment="1">
      <alignment horizontal="center" vertical="center"/>
    </xf>
    <xf numFmtId="0" fontId="118" fillId="0" borderId="1" xfId="0" applyFont="1" applyFill="1" applyBorder="1" applyAlignment="1">
      <alignment horizontal="center" vertical="center"/>
    </xf>
    <xf numFmtId="0" fontId="132" fillId="0" borderId="1" xfId="0" applyFont="1" applyFill="1" applyBorder="1" applyAlignment="1">
      <alignment vertical="center" wrapText="1"/>
    </xf>
    <xf numFmtId="2" fontId="132" fillId="0" borderId="1" xfId="0" applyNumberFormat="1" applyFont="1" applyFill="1" applyBorder="1" applyAlignment="1">
      <alignment horizontal="center" vertical="center"/>
    </xf>
    <xf numFmtId="3" fontId="132" fillId="0" borderId="1" xfId="0" applyNumberFormat="1" applyFont="1" applyFill="1" applyBorder="1" applyAlignment="1">
      <alignment horizontal="center" vertical="center"/>
    </xf>
    <xf numFmtId="0" fontId="0" fillId="0" borderId="0" xfId="0" applyFill="1" applyAlignment="1">
      <alignment horizontal="center"/>
    </xf>
    <xf numFmtId="0" fontId="133" fillId="0" borderId="0" xfId="0" applyFont="1" applyFill="1" applyAlignment="1">
      <alignment vertical="center" wrapText="1"/>
    </xf>
    <xf numFmtId="0" fontId="132" fillId="0" borderId="1" xfId="0" applyFont="1" applyFill="1" applyBorder="1" applyAlignment="1">
      <alignment horizontal="justify" vertical="center" wrapText="1"/>
    </xf>
    <xf numFmtId="0" fontId="132" fillId="0" borderId="1" xfId="0" applyFont="1" applyFill="1" applyBorder="1" applyAlignment="1">
      <alignment horizontal="right" vertical="center" wrapText="1"/>
    </xf>
    <xf numFmtId="3" fontId="132" fillId="0" borderId="1" xfId="0" applyNumberFormat="1" applyFont="1" applyFill="1" applyBorder="1" applyAlignment="1">
      <alignment horizontal="right" vertical="center"/>
    </xf>
    <xf numFmtId="0" fontId="132" fillId="0" borderId="1" xfId="0" applyFont="1" applyFill="1" applyBorder="1" applyAlignment="1">
      <alignment horizontal="right" vertical="center"/>
    </xf>
    <xf numFmtId="0" fontId="4" fillId="0" borderId="1" xfId="0" applyFont="1" applyFill="1" applyBorder="1" applyAlignment="1">
      <alignment horizontal="justify" vertical="center" wrapText="1"/>
    </xf>
    <xf numFmtId="0" fontId="130" fillId="0" borderId="1" xfId="0" applyFont="1" applyFill="1" applyBorder="1" applyAlignment="1">
      <alignment horizontal="right" vertical="center"/>
    </xf>
    <xf numFmtId="3" fontId="130" fillId="0" borderId="1" xfId="0" applyNumberFormat="1" applyFont="1" applyFill="1" applyBorder="1" applyAlignment="1">
      <alignment horizontal="right" vertical="center"/>
    </xf>
    <xf numFmtId="4" fontId="132" fillId="0" borderId="1" xfId="0" applyNumberFormat="1" applyFont="1" applyFill="1" applyBorder="1" applyAlignment="1">
      <alignment horizontal="right" vertical="center" wrapText="1"/>
    </xf>
    <xf numFmtId="2" fontId="132" fillId="0" borderId="1" xfId="0" applyNumberFormat="1" applyFont="1" applyFill="1" applyBorder="1" applyAlignment="1">
      <alignment horizontal="right" vertical="center"/>
    </xf>
    <xf numFmtId="0" fontId="130" fillId="0" borderId="1" xfId="0" applyFont="1" applyFill="1" applyBorder="1" applyAlignment="1">
      <alignment horizontal="justify" vertical="center" wrapText="1"/>
    </xf>
    <xf numFmtId="0" fontId="0" fillId="0" borderId="0" xfId="0" applyFont="1" applyFill="1"/>
    <xf numFmtId="0" fontId="133" fillId="0" borderId="0" xfId="0" applyFont="1" applyFill="1" applyBorder="1" applyAlignment="1">
      <alignment vertical="center" wrapText="1"/>
    </xf>
    <xf numFmtId="0" fontId="130" fillId="0" borderId="25" xfId="0" applyFont="1" applyFill="1" applyBorder="1" applyAlignment="1">
      <alignment horizontal="right" vertical="center"/>
    </xf>
    <xf numFmtId="0" fontId="133" fillId="0" borderId="9" xfId="0" applyFont="1" applyFill="1" applyBorder="1" applyAlignment="1">
      <alignment vertical="center" wrapText="1"/>
    </xf>
    <xf numFmtId="3" fontId="0" fillId="0" borderId="0" xfId="0" applyNumberFormat="1" applyFill="1" applyAlignment="1">
      <alignment horizontal="center"/>
    </xf>
    <xf numFmtId="3" fontId="133" fillId="0" borderId="0" xfId="0" applyNumberFormat="1" applyFont="1" applyFill="1" applyAlignment="1">
      <alignment vertical="center" wrapText="1"/>
    </xf>
    <xf numFmtId="2" fontId="0" fillId="0" borderId="0" xfId="0" applyNumberFormat="1" applyFill="1"/>
    <xf numFmtId="2" fontId="7" fillId="0" borderId="8" xfId="0" applyNumberFormat="1" applyFont="1" applyFill="1" applyBorder="1" applyAlignment="1">
      <alignment horizontal="center" vertical="center"/>
    </xf>
    <xf numFmtId="0" fontId="8" fillId="0" borderId="25"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5" xfId="0" applyFont="1" applyFill="1" applyBorder="1" applyAlignment="1">
      <alignment horizontal="left" vertical="center" wrapText="1"/>
    </xf>
    <xf numFmtId="4" fontId="8" fillId="0" borderId="1" xfId="0" applyNumberFormat="1" applyFont="1" applyFill="1" applyBorder="1" applyAlignment="1">
      <alignment horizontal="center" vertical="center"/>
    </xf>
    <xf numFmtId="220" fontId="129" fillId="0" borderId="1" xfId="0" applyNumberFormat="1" applyFont="1" applyFill="1" applyBorder="1" applyAlignment="1">
      <alignment horizontal="left" vertical="center" wrapText="1"/>
    </xf>
    <xf numFmtId="220" fontId="129" fillId="0" borderId="1" xfId="1" applyNumberFormat="1" applyFont="1" applyFill="1" applyBorder="1" applyAlignment="1">
      <alignment horizontal="center" vertical="center" wrapText="1"/>
    </xf>
    <xf numFmtId="220" fontId="129" fillId="0" borderId="1" xfId="0" applyNumberFormat="1" applyFont="1" applyFill="1" applyBorder="1" applyAlignment="1">
      <alignment horizontal="center" vertical="center" wrapText="1"/>
    </xf>
    <xf numFmtId="49" fontId="129" fillId="0" borderId="1" xfId="1" applyNumberFormat="1" applyFont="1" applyFill="1" applyBorder="1" applyAlignment="1">
      <alignment horizontal="left" vertical="center" wrapText="1"/>
    </xf>
    <xf numFmtId="0" fontId="8" fillId="0" borderId="8" xfId="0" applyFont="1" applyFill="1" applyBorder="1" applyAlignment="1">
      <alignment vertical="center" wrapText="1"/>
    </xf>
    <xf numFmtId="0" fontId="8" fillId="30" borderId="8" xfId="0" applyFont="1" applyFill="1" applyBorder="1" applyAlignment="1">
      <alignment horizontal="center" vertical="center"/>
    </xf>
    <xf numFmtId="1" fontId="8" fillId="0" borderId="0" xfId="0" applyNumberFormat="1" applyFont="1" applyFill="1" applyAlignment="1">
      <alignment vertical="center"/>
    </xf>
    <xf numFmtId="1" fontId="7" fillId="0" borderId="0" xfId="0" applyNumberFormat="1" applyFont="1" applyFill="1" applyAlignment="1">
      <alignment vertical="center"/>
    </xf>
    <xf numFmtId="4" fontId="129" fillId="30" borderId="1" xfId="0" applyNumberFormat="1" applyFont="1" applyFill="1" applyBorder="1" applyAlignment="1">
      <alignment vertical="center"/>
    </xf>
    <xf numFmtId="2" fontId="7" fillId="30" borderId="0" xfId="0" applyNumberFormat="1" applyFont="1" applyFill="1" applyAlignment="1">
      <alignment vertical="center"/>
    </xf>
    <xf numFmtId="0" fontId="8" fillId="0" borderId="25" xfId="520" applyFont="1" applyFill="1" applyBorder="1" applyAlignment="1">
      <alignment horizontal="center" vertical="center"/>
    </xf>
    <xf numFmtId="0" fontId="8" fillId="30" borderId="8" xfId="520" applyFont="1" applyFill="1" applyBorder="1" applyAlignment="1">
      <alignment horizontal="center" vertical="center"/>
    </xf>
    <xf numFmtId="0" fontId="8" fillId="30" borderId="25" xfId="0" applyFont="1" applyFill="1" applyBorder="1" applyAlignment="1">
      <alignment vertical="center" wrapText="1"/>
    </xf>
    <xf numFmtId="220" fontId="8" fillId="30" borderId="1" xfId="0" applyNumberFormat="1" applyFont="1" applyFill="1" applyBorder="1" applyAlignment="1">
      <alignment horizontal="center" vertical="center" wrapText="1"/>
    </xf>
    <xf numFmtId="0" fontId="8" fillId="30" borderId="8" xfId="0" applyFont="1" applyFill="1" applyBorder="1" applyAlignment="1">
      <alignment vertical="center" wrapText="1"/>
    </xf>
    <xf numFmtId="4" fontId="7" fillId="30" borderId="0" xfId="0" applyNumberFormat="1" applyFont="1" applyFill="1"/>
    <xf numFmtId="0" fontId="8" fillId="29" borderId="1" xfId="0" applyFont="1" applyFill="1" applyBorder="1" applyAlignment="1">
      <alignment horizontal="center" vertical="center"/>
    </xf>
    <xf numFmtId="220" fontId="118" fillId="2" borderId="1" xfId="1" applyNumberFormat="1" applyFont="1" applyFill="1" applyBorder="1" applyAlignment="1">
      <alignment horizontal="left" vertical="center" wrapText="1"/>
    </xf>
    <xf numFmtId="1" fontId="130" fillId="29" borderId="1" xfId="0" applyNumberFormat="1" applyFont="1" applyFill="1" applyBorder="1" applyAlignment="1">
      <alignment horizontal="left" vertical="center" wrapText="1"/>
    </xf>
    <xf numFmtId="0" fontId="118" fillId="29" borderId="1" xfId="0" applyFont="1" applyFill="1" applyBorder="1" applyAlignment="1">
      <alignment vertical="center"/>
    </xf>
    <xf numFmtId="1" fontId="8" fillId="29" borderId="1" xfId="0" applyNumberFormat="1" applyFont="1" applyFill="1" applyBorder="1" applyAlignment="1">
      <alignment horizontal="left" vertical="center" wrapText="1"/>
    </xf>
    <xf numFmtId="0" fontId="129" fillId="0" borderId="1" xfId="0" applyFont="1" applyFill="1" applyBorder="1" applyAlignment="1">
      <alignment horizontal="left" vertical="center"/>
    </xf>
    <xf numFmtId="0" fontId="8" fillId="29" borderId="25" xfId="0" applyFont="1" applyFill="1" applyBorder="1" applyAlignment="1">
      <alignment horizontal="left" vertical="center" wrapText="1"/>
    </xf>
    <xf numFmtId="0" fontId="8" fillId="29" borderId="25" xfId="0" applyFont="1" applyFill="1" applyBorder="1" applyAlignment="1">
      <alignment horizontal="center" vertical="center"/>
    </xf>
    <xf numFmtId="0" fontId="8" fillId="30" borderId="1" xfId="0" applyFont="1" applyFill="1" applyBorder="1"/>
    <xf numFmtId="2" fontId="8" fillId="0" borderId="0" xfId="0" applyNumberFormat="1" applyFont="1" applyFill="1"/>
    <xf numFmtId="0" fontId="8" fillId="0" borderId="1" xfId="658" applyFont="1" applyFill="1" applyBorder="1" applyAlignment="1">
      <alignment horizontal="left" vertical="center" wrapText="1"/>
    </xf>
    <xf numFmtId="0" fontId="8" fillId="34" borderId="1" xfId="0" applyFont="1" applyFill="1" applyBorder="1" applyAlignment="1">
      <alignment horizontal="center" vertical="center"/>
    </xf>
    <xf numFmtId="0" fontId="8" fillId="34" borderId="1" xfId="0" applyFont="1" applyFill="1" applyBorder="1" applyAlignment="1">
      <alignment horizontal="left" vertical="center"/>
    </xf>
    <xf numFmtId="4" fontId="8" fillId="34" borderId="1" xfId="0" applyNumberFormat="1" applyFont="1" applyFill="1" applyBorder="1" applyAlignment="1">
      <alignment vertical="center"/>
    </xf>
    <xf numFmtId="2" fontId="8" fillId="34" borderId="1" xfId="0" applyNumberFormat="1" applyFont="1" applyFill="1" applyBorder="1" applyAlignment="1">
      <alignment vertical="center"/>
    </xf>
    <xf numFmtId="0" fontId="118" fillId="34" borderId="1" xfId="0" applyFont="1" applyFill="1" applyBorder="1" applyAlignment="1">
      <alignment horizontal="left" vertical="center"/>
    </xf>
    <xf numFmtId="1" fontId="8" fillId="34" borderId="1" xfId="0" applyNumberFormat="1" applyFont="1" applyFill="1" applyBorder="1" applyAlignment="1">
      <alignment horizontal="left" vertical="center"/>
    </xf>
    <xf numFmtId="1" fontId="8" fillId="34" borderId="1" xfId="0" applyNumberFormat="1" applyFont="1" applyFill="1" applyBorder="1" applyAlignment="1">
      <alignment horizontal="left" vertical="center" wrapText="1"/>
    </xf>
    <xf numFmtId="0" fontId="7" fillId="34" borderId="0" xfId="0" applyFont="1" applyFill="1" applyAlignment="1">
      <alignment vertical="center"/>
    </xf>
    <xf numFmtId="0" fontId="8" fillId="34" borderId="0" xfId="0" applyFont="1" applyFill="1" applyAlignment="1">
      <alignment vertical="center"/>
    </xf>
    <xf numFmtId="4" fontId="8" fillId="0" borderId="0" xfId="0" applyNumberFormat="1" applyFont="1" applyFill="1" applyAlignment="1">
      <alignment horizontal="center" vertical="center"/>
    </xf>
    <xf numFmtId="0" fontId="8" fillId="30" borderId="0" xfId="0" applyFont="1" applyFill="1" applyBorder="1" applyAlignment="1">
      <alignment horizontal="center" vertical="center"/>
    </xf>
    <xf numFmtId="0" fontId="118" fillId="30" borderId="1" xfId="0" applyFont="1" applyFill="1" applyBorder="1" applyAlignment="1">
      <alignment vertical="center" wrapText="1"/>
    </xf>
    <xf numFmtId="0" fontId="118" fillId="30" borderId="1" xfId="0" applyFont="1" applyFill="1" applyBorder="1" applyAlignment="1">
      <alignment vertical="center"/>
    </xf>
    <xf numFmtId="0" fontId="118" fillId="30" borderId="1" xfId="0" applyFont="1" applyFill="1" applyBorder="1" applyAlignment="1">
      <alignment horizontal="left" vertical="center" wrapText="1"/>
    </xf>
    <xf numFmtId="0" fontId="130" fillId="30" borderId="1" xfId="0" applyFont="1" applyFill="1" applyBorder="1" applyAlignment="1">
      <alignment vertical="center" wrapText="1"/>
    </xf>
    <xf numFmtId="0" fontId="8" fillId="35" borderId="1" xfId="0" applyFont="1" applyFill="1" applyBorder="1" applyAlignment="1">
      <alignment horizontal="center" vertical="center"/>
    </xf>
    <xf numFmtId="0" fontId="8" fillId="35" borderId="1" xfId="0" applyFont="1" applyFill="1" applyBorder="1" applyAlignment="1">
      <alignment horizontal="left" vertical="center" wrapText="1"/>
    </xf>
    <xf numFmtId="0" fontId="8" fillId="35" borderId="1" xfId="0" applyFont="1" applyFill="1" applyBorder="1" applyAlignment="1">
      <alignment horizontal="center" vertical="center" wrapText="1"/>
    </xf>
    <xf numFmtId="2" fontId="8" fillId="35" borderId="1" xfId="0" applyNumberFormat="1" applyFont="1" applyFill="1" applyBorder="1" applyAlignment="1">
      <alignment vertical="center"/>
    </xf>
    <xf numFmtId="0" fontId="0" fillId="35" borderId="1" xfId="0" applyFill="1" applyBorder="1"/>
    <xf numFmtId="2" fontId="130" fillId="35" borderId="1" xfId="0" applyNumberFormat="1" applyFont="1" applyFill="1" applyBorder="1" applyAlignment="1">
      <alignment vertical="center"/>
    </xf>
    <xf numFmtId="0" fontId="130" fillId="35" borderId="8" xfId="0" applyFont="1" applyFill="1" applyBorder="1" applyAlignment="1">
      <alignment vertical="center" wrapText="1"/>
    </xf>
    <xf numFmtId="0" fontId="0" fillId="35" borderId="0" xfId="0" applyFill="1"/>
    <xf numFmtId="0" fontId="131" fillId="35" borderId="0" xfId="0" applyFont="1" applyFill="1"/>
    <xf numFmtId="0" fontId="8" fillId="35" borderId="1" xfId="0" applyFont="1" applyFill="1" applyBorder="1" applyAlignment="1">
      <alignment vertical="center"/>
    </xf>
    <xf numFmtId="4" fontId="8" fillId="35" borderId="1" xfId="0" applyNumberFormat="1" applyFont="1" applyFill="1" applyBorder="1" applyAlignment="1">
      <alignment vertical="center"/>
    </xf>
    <xf numFmtId="49" fontId="8" fillId="35" borderId="1" xfId="521" applyNumberFormat="1" applyFont="1" applyFill="1" applyBorder="1" applyAlignment="1">
      <alignment horizontal="left" vertical="center" wrapText="1"/>
    </xf>
    <xf numFmtId="1" fontId="8" fillId="35" borderId="1" xfId="0" applyNumberFormat="1" applyFont="1" applyFill="1" applyBorder="1" applyAlignment="1">
      <alignment horizontal="left" vertical="center"/>
    </xf>
    <xf numFmtId="0" fontId="128" fillId="35" borderId="0" xfId="0" applyFont="1" applyFill="1" applyAlignment="1">
      <alignment vertical="center"/>
    </xf>
    <xf numFmtId="0" fontId="8" fillId="35" borderId="0" xfId="0" applyFont="1" applyFill="1" applyAlignment="1">
      <alignment vertical="center"/>
    </xf>
    <xf numFmtId="0" fontId="131" fillId="35" borderId="1" xfId="0" applyFont="1" applyFill="1" applyBorder="1" applyAlignment="1">
      <alignment horizontal="left" vertical="center" wrapText="1"/>
    </xf>
    <xf numFmtId="0" fontId="131" fillId="35" borderId="1" xfId="0" applyFont="1" applyFill="1" applyBorder="1" applyAlignment="1">
      <alignment vertical="center"/>
    </xf>
    <xf numFmtId="4" fontId="131" fillId="35" borderId="1" xfId="0" applyNumberFormat="1" applyFont="1" applyFill="1" applyBorder="1" applyAlignment="1">
      <alignment vertical="center"/>
    </xf>
    <xf numFmtId="0" fontId="128" fillId="35" borderId="0" xfId="0" applyFont="1" applyFill="1"/>
    <xf numFmtId="220" fontId="8" fillId="0" borderId="1" xfId="533" applyNumberFormat="1" applyFont="1" applyFill="1" applyBorder="1" applyAlignment="1">
      <alignment horizontal="left" vertical="center" wrapText="1"/>
    </xf>
    <xf numFmtId="2" fontId="8" fillId="0" borderId="1" xfId="0" applyNumberFormat="1" applyFont="1" applyFill="1" applyBorder="1" applyAlignment="1">
      <alignment horizontal="center" vertical="center" wrapText="1"/>
    </xf>
    <xf numFmtId="0" fontId="135" fillId="0" borderId="1" xfId="0" applyFont="1" applyFill="1" applyBorder="1" applyAlignment="1">
      <alignment horizontal="center" vertical="center"/>
    </xf>
    <xf numFmtId="0" fontId="135" fillId="29" borderId="1" xfId="0" applyFont="1" applyFill="1" applyBorder="1" applyAlignment="1">
      <alignment horizontal="left" vertical="center"/>
    </xf>
    <xf numFmtId="0" fontId="135" fillId="29" borderId="1" xfId="0" applyFont="1" applyFill="1" applyBorder="1" applyAlignment="1">
      <alignment vertical="center"/>
    </xf>
    <xf numFmtId="2" fontId="135" fillId="29" borderId="1" xfId="0" applyNumberFormat="1" applyFont="1" applyFill="1" applyBorder="1" applyAlignment="1">
      <alignment vertical="center"/>
    </xf>
    <xf numFmtId="4" fontId="135" fillId="29" borderId="1" xfId="0" applyNumberFormat="1" applyFont="1" applyFill="1" applyBorder="1" applyAlignment="1">
      <alignment vertical="center"/>
    </xf>
    <xf numFmtId="49" fontId="135" fillId="29" borderId="1" xfId="1" applyNumberFormat="1" applyFont="1" applyFill="1" applyBorder="1" applyAlignment="1">
      <alignment horizontal="left" vertical="center" wrapText="1"/>
    </xf>
    <xf numFmtId="1" fontId="135" fillId="29" borderId="1" xfId="0" applyNumberFormat="1" applyFont="1" applyFill="1" applyBorder="1" applyAlignment="1">
      <alignment horizontal="left" vertical="center"/>
    </xf>
    <xf numFmtId="0" fontId="136" fillId="29" borderId="0" xfId="0" applyFont="1" applyFill="1"/>
    <xf numFmtId="0" fontId="135" fillId="29" borderId="0" xfId="0" applyFont="1" applyFill="1"/>
    <xf numFmtId="49" fontId="135" fillId="29" borderId="1" xfId="521" applyNumberFormat="1" applyFont="1" applyFill="1" applyBorder="1" applyAlignment="1">
      <alignment horizontal="left" vertical="center" wrapText="1"/>
    </xf>
    <xf numFmtId="0" fontId="135" fillId="29" borderId="1" xfId="0" applyFont="1" applyFill="1" applyBorder="1" applyAlignment="1">
      <alignment horizontal="center" vertical="center" wrapText="1"/>
    </xf>
    <xf numFmtId="0" fontId="135" fillId="29" borderId="1" xfId="0" applyFont="1" applyFill="1" applyBorder="1" applyAlignment="1">
      <alignment horizontal="left" vertical="center" wrapText="1"/>
    </xf>
    <xf numFmtId="2" fontId="135" fillId="0" borderId="1" xfId="0" applyNumberFormat="1" applyFont="1" applyFill="1" applyBorder="1" applyAlignment="1">
      <alignment vertical="center"/>
    </xf>
    <xf numFmtId="0" fontId="135" fillId="29" borderId="8" xfId="0" applyFont="1" applyFill="1" applyBorder="1" applyAlignment="1">
      <alignment vertical="center" wrapText="1"/>
    </xf>
    <xf numFmtId="0" fontId="136" fillId="0" borderId="0" xfId="0" applyFont="1" applyFill="1" applyAlignment="1">
      <alignment vertical="center"/>
    </xf>
    <xf numFmtId="0" fontId="135" fillId="0" borderId="0" xfId="0" applyFont="1" applyFill="1" applyAlignment="1">
      <alignment vertical="center"/>
    </xf>
    <xf numFmtId="49" fontId="8" fillId="35" borderId="1" xfId="1" applyNumberFormat="1" applyFont="1" applyFill="1" applyBorder="1" applyAlignment="1">
      <alignment horizontal="left" vertical="center" wrapText="1"/>
    </xf>
    <xf numFmtId="0" fontId="8" fillId="35" borderId="0" xfId="0" applyFont="1" applyFill="1" applyAlignment="1">
      <alignment wrapText="1"/>
    </xf>
    <xf numFmtId="0" fontId="7" fillId="35" borderId="0" xfId="0" applyFont="1" applyFill="1"/>
    <xf numFmtId="0" fontId="8" fillId="35" borderId="0" xfId="0" applyFont="1" applyFill="1"/>
    <xf numFmtId="0" fontId="137" fillId="0" borderId="1" xfId="0" applyFont="1" applyFill="1" applyBorder="1" applyAlignment="1">
      <alignment horizontal="left" vertical="center" wrapText="1"/>
    </xf>
    <xf numFmtId="0" fontId="137" fillId="0" borderId="1" xfId="0" applyFont="1" applyFill="1" applyBorder="1" applyAlignment="1">
      <alignment horizontal="center" vertical="center" wrapText="1"/>
    </xf>
    <xf numFmtId="2" fontId="137" fillId="0" borderId="1" xfId="0" applyNumberFormat="1" applyFont="1" applyFill="1" applyBorder="1" applyAlignment="1">
      <alignment horizontal="center" vertical="center"/>
    </xf>
    <xf numFmtId="0" fontId="137" fillId="30" borderId="1" xfId="0" applyFont="1" applyFill="1" applyBorder="1" applyAlignment="1">
      <alignment horizontal="left" vertical="center" wrapText="1"/>
    </xf>
    <xf numFmtId="0" fontId="137" fillId="30" borderId="1" xfId="0" applyFont="1" applyFill="1" applyBorder="1" applyAlignment="1">
      <alignment horizontal="center" vertical="center" wrapText="1"/>
    </xf>
    <xf numFmtId="2" fontId="137" fillId="30" borderId="1" xfId="0" applyNumberFormat="1" applyFont="1" applyFill="1" applyBorder="1" applyAlignment="1">
      <alignment horizontal="center" vertical="center"/>
    </xf>
    <xf numFmtId="0" fontId="118" fillId="0" borderId="1" xfId="0" applyFont="1" applyFill="1" applyBorder="1" applyAlignment="1">
      <alignment horizontal="center" vertical="center" wrapText="1"/>
    </xf>
    <xf numFmtId="0" fontId="138" fillId="0" borderId="1" xfId="0" applyFont="1" applyFill="1" applyBorder="1" applyAlignment="1">
      <alignment horizontal="center" vertical="center"/>
    </xf>
    <xf numFmtId="0" fontId="138" fillId="0" borderId="1" xfId="0" applyFont="1" applyFill="1" applyBorder="1" applyAlignment="1">
      <alignment horizontal="left" vertical="center"/>
    </xf>
    <xf numFmtId="0" fontId="138" fillId="0" borderId="1" xfId="0" applyFont="1" applyFill="1" applyBorder="1" applyAlignment="1">
      <alignment vertical="center"/>
    </xf>
    <xf numFmtId="4" fontId="138" fillId="29" borderId="1" xfId="0" applyNumberFormat="1" applyFont="1" applyFill="1" applyBorder="1" applyAlignment="1">
      <alignment vertical="center"/>
    </xf>
    <xf numFmtId="2" fontId="138" fillId="0" borderId="1" xfId="0" applyNumberFormat="1" applyFont="1" applyFill="1" applyBorder="1" applyAlignment="1">
      <alignment vertical="center"/>
    </xf>
    <xf numFmtId="1" fontId="138" fillId="0" borderId="1" xfId="0" applyNumberFormat="1" applyFont="1" applyFill="1" applyBorder="1" applyAlignment="1">
      <alignment horizontal="left" vertical="center"/>
    </xf>
    <xf numFmtId="0" fontId="139" fillId="0" borderId="0" xfId="0" applyFont="1" applyFill="1" applyAlignment="1">
      <alignment vertical="center"/>
    </xf>
    <xf numFmtId="0" fontId="138" fillId="0" borderId="0" xfId="0" applyFont="1" applyFill="1" applyAlignment="1">
      <alignment vertical="center"/>
    </xf>
    <xf numFmtId="2" fontId="7" fillId="0" borderId="25" xfId="0" applyNumberFormat="1" applyFont="1" applyFill="1" applyBorder="1" applyAlignment="1">
      <alignment horizontal="center" vertical="center"/>
    </xf>
    <xf numFmtId="2" fontId="7" fillId="0" borderId="8" xfId="0" applyNumberFormat="1" applyFont="1" applyFill="1" applyBorder="1" applyAlignment="1">
      <alignment horizontal="center" vertical="center"/>
    </xf>
    <xf numFmtId="0" fontId="7" fillId="0" borderId="0" xfId="0" applyFont="1" applyFill="1" applyAlignment="1">
      <alignment horizontal="center" vertical="center"/>
    </xf>
    <xf numFmtId="4" fontId="138" fillId="0" borderId="1" xfId="0" applyNumberFormat="1" applyFont="1" applyFill="1" applyBorder="1" applyAlignment="1">
      <alignment vertical="center"/>
    </xf>
    <xf numFmtId="0" fontId="8" fillId="0" borderId="0" xfId="0" applyFont="1" applyFill="1" applyAlignment="1">
      <alignment wrapText="1"/>
    </xf>
    <xf numFmtId="0" fontId="131" fillId="0" borderId="1" xfId="0" applyFont="1" applyFill="1" applyBorder="1" applyAlignment="1">
      <alignment horizontal="left" vertical="center" wrapText="1"/>
    </xf>
    <xf numFmtId="0" fontId="131" fillId="0" borderId="1" xfId="0" applyFont="1" applyFill="1" applyBorder="1" applyAlignment="1">
      <alignment vertical="center"/>
    </xf>
    <xf numFmtId="4" fontId="131" fillId="0" borderId="1" xfId="0" applyNumberFormat="1" applyFont="1" applyFill="1" applyBorder="1" applyAlignment="1">
      <alignment vertical="center"/>
    </xf>
    <xf numFmtId="0" fontId="0" fillId="0" borderId="1" xfId="0" applyFill="1" applyBorder="1"/>
    <xf numFmtId="2" fontId="130" fillId="0" borderId="1" xfId="0" applyNumberFormat="1" applyFont="1" applyFill="1" applyBorder="1" applyAlignment="1">
      <alignment vertical="center"/>
    </xf>
    <xf numFmtId="0" fontId="130" fillId="0" borderId="8" xfId="0" applyFont="1" applyFill="1" applyBorder="1" applyAlignment="1">
      <alignment vertical="center" wrapText="1"/>
    </xf>
    <xf numFmtId="0" fontId="8" fillId="0" borderId="0" xfId="0" applyFont="1" applyFill="1" applyBorder="1" applyAlignment="1">
      <alignment horizontal="center" vertical="center"/>
    </xf>
    <xf numFmtId="0" fontId="118" fillId="0" borderId="1" xfId="0" applyFont="1" applyFill="1" applyBorder="1" applyAlignment="1">
      <alignment vertical="center" wrapText="1"/>
    </xf>
    <xf numFmtId="0" fontId="118" fillId="0" borderId="1" xfId="0" applyFont="1" applyFill="1" applyBorder="1" applyAlignment="1">
      <alignment vertical="center"/>
    </xf>
    <xf numFmtId="0" fontId="118" fillId="0" borderId="1" xfId="0" applyFont="1" applyFill="1" applyBorder="1" applyAlignment="1">
      <alignment horizontal="left" vertical="center" wrapText="1"/>
    </xf>
    <xf numFmtId="0" fontId="130" fillId="0" borderId="1" xfId="0" applyFont="1" applyFill="1" applyBorder="1" applyAlignment="1">
      <alignment vertical="center" wrapText="1"/>
    </xf>
    <xf numFmtId="0" fontId="4" fillId="0" borderId="0" xfId="0" applyFont="1"/>
    <xf numFmtId="0" fontId="140" fillId="0" borderId="1" xfId="0" applyFont="1" applyBorder="1" applyAlignment="1">
      <alignment horizontal="center" vertical="center"/>
    </xf>
    <xf numFmtId="0" fontId="140" fillId="0" borderId="1" xfId="0" applyFont="1" applyBorder="1" applyAlignment="1">
      <alignment horizontal="center" vertical="center" wrapText="1"/>
    </xf>
    <xf numFmtId="0" fontId="140" fillId="0" borderId="1" xfId="0" applyFont="1" applyBorder="1" applyAlignment="1">
      <alignment horizontal="justify" vertical="center"/>
    </xf>
    <xf numFmtId="3" fontId="140" fillId="0" borderId="1" xfId="0" applyNumberFormat="1" applyFont="1" applyBorder="1" applyAlignment="1">
      <alignment horizontal="center" vertical="center" wrapText="1"/>
    </xf>
    <xf numFmtId="0" fontId="143" fillId="0" borderId="1" xfId="0" applyFont="1" applyBorder="1" applyAlignment="1">
      <alignment horizontal="justify" vertical="center"/>
    </xf>
    <xf numFmtId="0" fontId="143" fillId="0" borderId="1" xfId="0" applyFont="1" applyBorder="1" applyAlignment="1">
      <alignment horizontal="center" vertical="center"/>
    </xf>
    <xf numFmtId="3" fontId="143" fillId="0" borderId="1" xfId="0" applyNumberFormat="1" applyFont="1" applyBorder="1" applyAlignment="1">
      <alignment horizontal="center" vertical="center"/>
    </xf>
    <xf numFmtId="0" fontId="143" fillId="0" borderId="1" xfId="0" applyFont="1" applyBorder="1" applyAlignment="1">
      <alignment horizontal="justify" vertical="center" wrapText="1"/>
    </xf>
    <xf numFmtId="0" fontId="143" fillId="0" borderId="1" xfId="0" applyFont="1" applyBorder="1" applyAlignment="1">
      <alignment horizontal="center" vertical="center"/>
    </xf>
    <xf numFmtId="3" fontId="143" fillId="0" borderId="1" xfId="0" applyNumberFormat="1" applyFont="1" applyBorder="1" applyAlignment="1">
      <alignment horizontal="center" vertical="center"/>
    </xf>
    <xf numFmtId="0" fontId="143" fillId="0" borderId="1" xfId="0" applyFont="1" applyBorder="1" applyAlignment="1">
      <alignment horizontal="center" vertical="center" wrapText="1"/>
    </xf>
    <xf numFmtId="3" fontId="140" fillId="0" borderId="1" xfId="0" applyNumberFormat="1" applyFont="1" applyBorder="1" applyAlignment="1">
      <alignment horizontal="center" vertical="center"/>
    </xf>
    <xf numFmtId="0" fontId="140" fillId="0" borderId="1" xfId="0" applyFont="1" applyBorder="1" applyAlignment="1">
      <alignment horizontal="justify" vertical="center" wrapText="1"/>
    </xf>
    <xf numFmtId="2" fontId="140" fillId="0" borderId="1" xfId="0" applyNumberFormat="1" applyFont="1" applyBorder="1" applyAlignment="1">
      <alignment horizontal="center" vertical="center"/>
    </xf>
    <xf numFmtId="4" fontId="140" fillId="0" borderId="1" xfId="0" applyNumberFormat="1" applyFont="1" applyBorder="1" applyAlignment="1">
      <alignment horizontal="center" vertical="center"/>
    </xf>
    <xf numFmtId="0" fontId="140" fillId="0" borderId="1" xfId="0" applyFont="1" applyBorder="1" applyAlignment="1">
      <alignment horizontal="right" vertical="center" wrapText="1"/>
    </xf>
    <xf numFmtId="3" fontId="140" fillId="0" borderId="1" xfId="0" applyNumberFormat="1" applyFont="1" applyBorder="1" applyAlignment="1">
      <alignment horizontal="right" vertical="center"/>
    </xf>
    <xf numFmtId="0" fontId="140" fillId="0" borderId="1" xfId="0" applyFont="1" applyBorder="1" applyAlignment="1">
      <alignment horizontal="right" vertical="center"/>
    </xf>
    <xf numFmtId="0" fontId="143" fillId="0" borderId="1" xfId="0" applyFont="1" applyBorder="1" applyAlignment="1">
      <alignment horizontal="right" vertical="center"/>
    </xf>
    <xf numFmtId="3" fontId="143" fillId="0" borderId="1" xfId="0" applyNumberFormat="1" applyFont="1" applyBorder="1" applyAlignment="1">
      <alignment horizontal="right" vertical="center"/>
    </xf>
    <xf numFmtId="0" fontId="130" fillId="0" borderId="1" xfId="0" applyFont="1" applyBorder="1" applyAlignment="1">
      <alignment vertical="center" wrapText="1"/>
    </xf>
    <xf numFmtId="0" fontId="133" fillId="0" borderId="1" xfId="0" applyFont="1" applyBorder="1" applyAlignment="1">
      <alignment vertical="center"/>
    </xf>
    <xf numFmtId="4" fontId="140" fillId="0" borderId="1" xfId="0" applyNumberFormat="1" applyFont="1" applyBorder="1" applyAlignment="1">
      <alignment horizontal="right" vertical="center" wrapText="1"/>
    </xf>
    <xf numFmtId="2" fontId="140" fillId="0" borderId="1" xfId="0" applyNumberFormat="1" applyFont="1" applyBorder="1" applyAlignment="1">
      <alignment horizontal="right" vertical="center" wrapText="1"/>
    </xf>
    <xf numFmtId="4" fontId="140" fillId="0" borderId="1" xfId="0" applyNumberFormat="1" applyFont="1" applyBorder="1" applyAlignment="1">
      <alignment horizontal="right" vertical="center"/>
    </xf>
    <xf numFmtId="3" fontId="4" fillId="0" borderId="0" xfId="0" applyNumberFormat="1" applyFont="1"/>
    <xf numFmtId="0" fontId="137" fillId="30" borderId="1" xfId="0" applyFont="1" applyFill="1" applyBorder="1" applyAlignment="1">
      <alignment horizontal="center" vertical="center"/>
    </xf>
    <xf numFmtId="3" fontId="143" fillId="0" borderId="1" xfId="0" applyNumberFormat="1" applyFont="1" applyBorder="1" applyAlignment="1">
      <alignment horizontal="center" vertical="center"/>
    </xf>
    <xf numFmtId="0" fontId="143" fillId="0" borderId="1" xfId="0" applyFont="1" applyBorder="1" applyAlignment="1">
      <alignment horizontal="left" vertical="center"/>
    </xf>
    <xf numFmtId="0" fontId="137" fillId="0" borderId="1" xfId="0" applyFont="1" applyFill="1" applyBorder="1" applyAlignment="1">
      <alignment horizontal="center" vertical="center"/>
    </xf>
    <xf numFmtId="2" fontId="0" fillId="0" borderId="0" xfId="0" applyNumberFormat="1"/>
    <xf numFmtId="0" fontId="0" fillId="30" borderId="0" xfId="0" applyFill="1"/>
    <xf numFmtId="0" fontId="0" fillId="0" borderId="1" xfId="0" applyBorder="1"/>
    <xf numFmtId="2" fontId="0" fillId="0" borderId="1" xfId="0" applyNumberFormat="1" applyBorder="1"/>
    <xf numFmtId="0" fontId="144" fillId="0" borderId="0" xfId="0" applyFont="1" applyAlignment="1">
      <alignment horizontal="center" wrapText="1"/>
    </xf>
    <xf numFmtId="0" fontId="144" fillId="0" borderId="1" xfId="0" applyFont="1" applyBorder="1" applyAlignment="1">
      <alignment horizontal="center" vertical="center"/>
    </xf>
    <xf numFmtId="0" fontId="144"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45" fillId="0" borderId="1" xfId="0" applyFont="1" applyBorder="1" applyAlignment="1">
      <alignment horizontal="center" vertical="center" wrapText="1"/>
    </xf>
    <xf numFmtId="0" fontId="145" fillId="0" borderId="1" xfId="0" applyFont="1" applyBorder="1" applyAlignment="1">
      <alignment vertical="center" wrapText="1"/>
    </xf>
    <xf numFmtId="0" fontId="4" fillId="0" borderId="1" xfId="0" applyFont="1" applyBorder="1" applyAlignment="1">
      <alignment vertical="center" wrapText="1"/>
    </xf>
    <xf numFmtId="0" fontId="144" fillId="0" borderId="25" xfId="0" applyFont="1" applyBorder="1" applyAlignment="1">
      <alignment horizontal="center" vertical="center" wrapText="1"/>
    </xf>
    <xf numFmtId="0" fontId="144" fillId="0" borderId="8" xfId="0" applyFont="1" applyBorder="1" applyAlignment="1">
      <alignment horizontal="center" vertical="center" wrapText="1"/>
    </xf>
    <xf numFmtId="2" fontId="4" fillId="0" borderId="1" xfId="0" applyNumberFormat="1" applyFont="1" applyBorder="1" applyAlignment="1">
      <alignment horizontal="center" vertical="center" wrapText="1"/>
    </xf>
    <xf numFmtId="2" fontId="4" fillId="0" borderId="1" xfId="0" applyNumberFormat="1" applyFont="1" applyBorder="1" applyAlignment="1">
      <alignment horizontal="center" vertical="center"/>
    </xf>
    <xf numFmtId="0" fontId="144" fillId="0" borderId="29" xfId="0" applyFont="1" applyBorder="1" applyAlignment="1">
      <alignment horizontal="center" vertical="center" wrapText="1"/>
    </xf>
    <xf numFmtId="0" fontId="144" fillId="0" borderId="26" xfId="0" applyFont="1" applyBorder="1" applyAlignment="1">
      <alignment horizontal="center" vertical="center" wrapText="1"/>
    </xf>
    <xf numFmtId="2" fontId="144" fillId="0" borderId="25" xfId="0" applyNumberFormat="1" applyFont="1" applyBorder="1" applyAlignment="1">
      <alignment horizontal="center" vertical="center" wrapText="1"/>
    </xf>
    <xf numFmtId="2" fontId="144" fillId="0" borderId="26" xfId="0" applyNumberFormat="1" applyFont="1" applyBorder="1" applyAlignment="1">
      <alignment horizontal="center" vertical="center" wrapText="1"/>
    </xf>
    <xf numFmtId="2" fontId="144" fillId="0" borderId="8" xfId="0" applyNumberFormat="1" applyFont="1" applyBorder="1" applyAlignment="1">
      <alignment horizontal="center" vertical="center" wrapText="1"/>
    </xf>
    <xf numFmtId="2" fontId="144" fillId="0" borderId="1" xfId="0" applyNumberFormat="1" applyFont="1" applyBorder="1" applyAlignment="1">
      <alignment horizontal="center" vertical="center" wrapText="1"/>
    </xf>
    <xf numFmtId="2" fontId="4" fillId="0" borderId="1" xfId="0" applyNumberFormat="1" applyFont="1" applyBorder="1" applyAlignment="1">
      <alignment vertical="center" wrapText="1"/>
    </xf>
    <xf numFmtId="0" fontId="144" fillId="0" borderId="25" xfId="0" applyFont="1" applyBorder="1" applyAlignment="1">
      <alignment horizontal="center" vertical="center"/>
    </xf>
    <xf numFmtId="2" fontId="144" fillId="0" borderId="25" xfId="0" applyNumberFormat="1" applyFont="1" applyBorder="1" applyAlignment="1">
      <alignment horizontal="center" vertical="center"/>
    </xf>
    <xf numFmtId="0" fontId="144" fillId="0" borderId="26" xfId="0" applyFont="1" applyBorder="1" applyAlignment="1">
      <alignment horizontal="center" vertical="center"/>
    </xf>
    <xf numFmtId="2" fontId="144" fillId="0" borderId="26" xfId="0" applyNumberFormat="1" applyFont="1" applyBorder="1" applyAlignment="1">
      <alignment horizontal="center" vertical="center"/>
    </xf>
    <xf numFmtId="0" fontId="144" fillId="0" borderId="8" xfId="0" applyFont="1" applyBorder="1" applyAlignment="1">
      <alignment horizontal="center" vertical="center"/>
    </xf>
    <xf numFmtId="2" fontId="144" fillId="0" borderId="8" xfId="0" applyNumberFormat="1" applyFont="1" applyBorder="1" applyAlignment="1">
      <alignment horizontal="center" vertical="center"/>
    </xf>
    <xf numFmtId="0" fontId="146" fillId="0" borderId="1" xfId="0" applyFont="1" applyBorder="1" applyAlignment="1">
      <alignment horizontal="center" vertical="center"/>
    </xf>
    <xf numFmtId="2" fontId="146" fillId="0" borderId="1" xfId="0" applyNumberFormat="1" applyFont="1" applyBorder="1" applyAlignment="1">
      <alignment horizontal="center" vertical="center"/>
    </xf>
    <xf numFmtId="3" fontId="146" fillId="0" borderId="1" xfId="0" applyNumberFormat="1" applyFont="1" applyBorder="1" applyAlignment="1">
      <alignment horizontal="center" vertical="center"/>
    </xf>
    <xf numFmtId="0" fontId="4" fillId="0" borderId="0" xfId="0" applyFont="1" applyBorder="1" applyAlignment="1">
      <alignment horizontal="center" vertical="center" wrapText="1"/>
    </xf>
    <xf numFmtId="2" fontId="4" fillId="0" borderId="0" xfId="0" applyNumberFormat="1" applyFont="1" applyBorder="1" applyAlignment="1">
      <alignment horizontal="center" vertical="center" wrapText="1"/>
    </xf>
    <xf numFmtId="2" fontId="4" fillId="0" borderId="0" xfId="0" applyNumberFormat="1" applyFont="1" applyAlignment="1">
      <alignment horizontal="center" vertical="center"/>
    </xf>
    <xf numFmtId="0" fontId="142" fillId="0" borderId="1" xfId="0" applyFont="1" applyBorder="1" applyAlignment="1">
      <alignment vertical="center" wrapText="1"/>
    </xf>
    <xf numFmtId="2" fontId="142" fillId="0" borderId="1" xfId="0" applyNumberFormat="1" applyFont="1" applyBorder="1" applyAlignment="1">
      <alignment vertical="center" wrapText="1"/>
    </xf>
    <xf numFmtId="0" fontId="4" fillId="0" borderId="38" xfId="0" applyFont="1" applyBorder="1" applyAlignment="1">
      <alignment horizontal="center" vertical="center" wrapText="1"/>
    </xf>
    <xf numFmtId="0" fontId="4" fillId="0" borderId="39" xfId="0" applyFont="1" applyBorder="1" applyAlignment="1">
      <alignment vertical="center" wrapText="1"/>
    </xf>
    <xf numFmtId="2" fontId="4" fillId="0" borderId="39" xfId="0" applyNumberFormat="1" applyFont="1" applyBorder="1" applyAlignment="1">
      <alignment vertical="center" wrapText="1"/>
    </xf>
    <xf numFmtId="2" fontId="4" fillId="0" borderId="0" xfId="0" applyNumberFormat="1" applyFont="1"/>
    <xf numFmtId="0" fontId="144" fillId="0" borderId="0" xfId="0" applyFont="1" applyAlignment="1">
      <alignment wrapText="1"/>
    </xf>
    <xf numFmtId="0" fontId="4" fillId="0" borderId="1" xfId="0" applyFont="1" applyBorder="1"/>
    <xf numFmtId="2" fontId="4" fillId="0" borderId="1" xfId="0" applyNumberFormat="1" applyFont="1" applyBorder="1"/>
    <xf numFmtId="0" fontId="4" fillId="0" borderId="0" xfId="0" applyFont="1" applyAlignment="1">
      <alignment horizontal="center"/>
    </xf>
    <xf numFmtId="2" fontId="144" fillId="0" borderId="35" xfId="0" applyNumberFormat="1" applyFont="1" applyBorder="1" applyAlignment="1">
      <alignment vertical="center" wrapText="1"/>
    </xf>
    <xf numFmtId="2" fontId="144" fillId="0" borderId="36" xfId="0" applyNumberFormat="1" applyFont="1" applyBorder="1" applyAlignment="1">
      <alignment vertical="center" wrapText="1"/>
    </xf>
    <xf numFmtId="2" fontId="144" fillId="0" borderId="29" xfId="0" applyNumberFormat="1" applyFont="1" applyBorder="1" applyAlignment="1">
      <alignment vertical="center" wrapText="1"/>
    </xf>
    <xf numFmtId="0" fontId="4" fillId="0" borderId="1" xfId="0" applyFont="1" applyBorder="1" applyAlignment="1">
      <alignment horizontal="left" vertical="center" wrapText="1"/>
    </xf>
    <xf numFmtId="0" fontId="4" fillId="30" borderId="1" xfId="0" applyFont="1" applyFill="1" applyBorder="1"/>
    <xf numFmtId="0" fontId="4" fillId="30" borderId="1" xfId="0" applyFont="1" applyFill="1" applyBorder="1" applyAlignment="1">
      <alignment horizontal="left" vertical="center" wrapText="1"/>
    </xf>
    <xf numFmtId="2" fontId="4" fillId="30" borderId="1" xfId="0" applyNumberFormat="1" applyFont="1" applyFill="1" applyBorder="1"/>
    <xf numFmtId="0" fontId="4" fillId="30" borderId="0" xfId="0" applyFont="1" applyFill="1" applyAlignment="1">
      <alignment vertical="center"/>
    </xf>
    <xf numFmtId="2" fontId="4" fillId="30" borderId="1" xfId="0" applyNumberFormat="1" applyFont="1" applyFill="1" applyBorder="1" applyAlignment="1">
      <alignment vertical="center" wrapText="1"/>
    </xf>
    <xf numFmtId="0" fontId="4" fillId="30" borderId="1" xfId="0" applyFont="1" applyFill="1" applyBorder="1" applyAlignment="1">
      <alignment vertical="center" wrapText="1"/>
    </xf>
    <xf numFmtId="2" fontId="4" fillId="30" borderId="1" xfId="0" applyNumberFormat="1" applyFont="1" applyFill="1" applyBorder="1" applyAlignment="1">
      <alignment horizontal="center" vertical="center"/>
    </xf>
    <xf numFmtId="0" fontId="144" fillId="30" borderId="1" xfId="0" applyFont="1" applyFill="1" applyBorder="1" applyAlignment="1">
      <alignment vertical="center"/>
    </xf>
    <xf numFmtId="0" fontId="4" fillId="30" borderId="0" xfId="0" applyFont="1" applyFill="1"/>
    <xf numFmtId="0" fontId="4" fillId="30" borderId="0" xfId="0" applyFont="1" applyFill="1" applyAlignment="1">
      <alignment vertical="center" wrapText="1"/>
    </xf>
    <xf numFmtId="0" fontId="4" fillId="30" borderId="27" xfId="0" applyFont="1" applyFill="1" applyBorder="1" applyAlignment="1">
      <alignment horizontal="center" vertical="center" wrapText="1"/>
    </xf>
    <xf numFmtId="0" fontId="4" fillId="30" borderId="27" xfId="0" applyFont="1" applyFill="1" applyBorder="1" applyAlignment="1">
      <alignment horizontal="center" vertical="center"/>
    </xf>
    <xf numFmtId="0" fontId="144" fillId="30" borderId="0" xfId="0" applyFont="1" applyFill="1" applyAlignment="1">
      <alignment vertical="center"/>
    </xf>
    <xf numFmtId="0" fontId="144" fillId="30" borderId="27" xfId="0" applyFont="1" applyFill="1" applyBorder="1" applyAlignment="1">
      <alignment vertical="center"/>
    </xf>
    <xf numFmtId="2" fontId="144" fillId="30" borderId="1" xfId="0" applyNumberFormat="1" applyFont="1" applyFill="1" applyBorder="1" applyAlignment="1">
      <alignment horizontal="center" vertical="center"/>
    </xf>
    <xf numFmtId="2" fontId="4" fillId="30" borderId="1" xfId="0" applyNumberFormat="1" applyFont="1" applyFill="1" applyBorder="1" applyAlignment="1">
      <alignment horizontal="center" vertical="center" wrapText="1"/>
    </xf>
    <xf numFmtId="0" fontId="4" fillId="30" borderId="1" xfId="0" applyFont="1" applyFill="1" applyBorder="1" applyAlignment="1">
      <alignment horizontal="center" vertical="center" wrapText="1"/>
    </xf>
    <xf numFmtId="0" fontId="4" fillId="30" borderId="1" xfId="0" applyFont="1" applyFill="1" applyBorder="1" applyAlignment="1">
      <alignment vertical="center"/>
    </xf>
    <xf numFmtId="0" fontId="4" fillId="30" borderId="1" xfId="0" applyFont="1" applyFill="1" applyBorder="1" applyAlignment="1">
      <alignment horizontal="center" vertical="center"/>
    </xf>
    <xf numFmtId="0" fontId="2" fillId="0" borderId="0" xfId="1" applyAlignment="1"/>
    <xf numFmtId="2" fontId="2" fillId="0" borderId="0" xfId="1" applyNumberFormat="1" applyAlignment="1"/>
    <xf numFmtId="3" fontId="0" fillId="0" borderId="0" xfId="0" applyNumberFormat="1"/>
    <xf numFmtId="0" fontId="154" fillId="0" borderId="1" xfId="0" applyFont="1" applyBorder="1" applyAlignment="1">
      <alignment horizontal="center" vertical="center"/>
    </xf>
    <xf numFmtId="0" fontId="156" fillId="0" borderId="1" xfId="0" applyFont="1" applyBorder="1" applyAlignment="1">
      <alignment horizontal="justify" vertical="center"/>
    </xf>
    <xf numFmtId="0" fontId="156" fillId="0" borderId="1" xfId="0" applyFont="1" applyBorder="1" applyAlignment="1">
      <alignment horizontal="right" vertical="center"/>
    </xf>
    <xf numFmtId="3" fontId="156" fillId="0" borderId="1" xfId="0" applyNumberFormat="1" applyFont="1" applyBorder="1" applyAlignment="1">
      <alignment horizontal="right" vertical="center"/>
    </xf>
    <xf numFmtId="0" fontId="156" fillId="0" borderId="1" xfId="0" applyFont="1" applyBorder="1" applyAlignment="1">
      <alignment horizontal="justify" vertical="center" wrapText="1"/>
    </xf>
    <xf numFmtId="3" fontId="154" fillId="0" borderId="1" xfId="0" applyNumberFormat="1" applyFont="1" applyBorder="1" applyAlignment="1">
      <alignment horizontal="right" vertical="center"/>
    </xf>
    <xf numFmtId="2" fontId="156" fillId="0" borderId="1" xfId="0" applyNumberFormat="1" applyFont="1" applyBorder="1" applyAlignment="1">
      <alignment horizontal="right" vertical="center"/>
    </xf>
    <xf numFmtId="10" fontId="0" fillId="0" borderId="0" xfId="0" applyNumberFormat="1"/>
    <xf numFmtId="0" fontId="157" fillId="0" borderId="42" xfId="0" applyFont="1" applyBorder="1" applyAlignment="1">
      <alignment horizontal="center" vertical="center" wrapText="1"/>
    </xf>
    <xf numFmtId="0" fontId="157" fillId="0" borderId="39" xfId="0" applyFont="1" applyBorder="1" applyAlignment="1">
      <alignment horizontal="center" vertical="center" wrapText="1"/>
    </xf>
    <xf numFmtId="0" fontId="159" fillId="0" borderId="38" xfId="0" applyFont="1" applyBorder="1" applyAlignment="1">
      <alignment vertical="center" wrapText="1"/>
    </xf>
    <xf numFmtId="0" fontId="159" fillId="0" borderId="39" xfId="0" applyFont="1" applyBorder="1" applyAlignment="1">
      <alignment horizontal="right" vertical="center" wrapText="1"/>
    </xf>
    <xf numFmtId="3" fontId="159" fillId="0" borderId="39" xfId="0" applyNumberFormat="1" applyFont="1" applyBorder="1" applyAlignment="1">
      <alignment horizontal="right" vertical="center"/>
    </xf>
    <xf numFmtId="0" fontId="159" fillId="0" borderId="39" xfId="0" applyFont="1" applyBorder="1" applyAlignment="1">
      <alignment horizontal="right" vertical="center"/>
    </xf>
    <xf numFmtId="0" fontId="159" fillId="0" borderId="38" xfId="0" applyFont="1" applyBorder="1" applyAlignment="1">
      <alignment vertical="center"/>
    </xf>
    <xf numFmtId="0" fontId="157" fillId="0" borderId="38" xfId="0" applyFont="1" applyBorder="1" applyAlignment="1">
      <alignment vertical="center"/>
    </xf>
    <xf numFmtId="3" fontId="157" fillId="0" borderId="39" xfId="0" applyNumberFormat="1" applyFont="1" applyBorder="1" applyAlignment="1">
      <alignment horizontal="right" vertical="center"/>
    </xf>
    <xf numFmtId="4" fontId="159" fillId="0" borderId="39" xfId="0" applyNumberFormat="1" applyFont="1" applyBorder="1" applyAlignment="1">
      <alignment horizontal="right" vertical="center" wrapText="1"/>
    </xf>
    <xf numFmtId="0" fontId="157" fillId="0" borderId="0" xfId="0" applyFont="1" applyBorder="1" applyAlignment="1">
      <alignment horizontal="center" vertical="center" wrapText="1"/>
    </xf>
    <xf numFmtId="3" fontId="159" fillId="0" borderId="0" xfId="0" applyNumberFormat="1" applyFont="1" applyBorder="1" applyAlignment="1">
      <alignment horizontal="right" vertical="center"/>
    </xf>
    <xf numFmtId="3" fontId="157" fillId="0" borderId="0" xfId="0" applyNumberFormat="1" applyFont="1" applyBorder="1" applyAlignment="1">
      <alignment horizontal="right" vertical="center"/>
    </xf>
    <xf numFmtId="0" fontId="160" fillId="0" borderId="1" xfId="0" applyFont="1" applyFill="1" applyBorder="1" applyAlignment="1">
      <alignment horizontal="center" vertical="center"/>
    </xf>
    <xf numFmtId="4" fontId="160" fillId="0" borderId="1" xfId="0" applyNumberFormat="1" applyFont="1" applyFill="1" applyBorder="1" applyAlignment="1">
      <alignment horizontal="center" vertical="center"/>
    </xf>
    <xf numFmtId="0" fontId="160" fillId="0" borderId="1" xfId="0" applyFont="1" applyFill="1" applyBorder="1" applyAlignment="1">
      <alignment horizontal="center" vertical="center" wrapText="1"/>
    </xf>
    <xf numFmtId="0" fontId="4" fillId="0" borderId="26" xfId="0" applyFont="1" applyFill="1" applyBorder="1" applyAlignment="1">
      <alignment horizontal="center" vertical="center"/>
    </xf>
    <xf numFmtId="0" fontId="4" fillId="0" borderId="1" xfId="0" applyFont="1" applyFill="1" applyBorder="1" applyAlignment="1">
      <alignment horizontal="center" vertical="center" wrapText="1"/>
    </xf>
    <xf numFmtId="4" fontId="118" fillId="0" borderId="1" xfId="0" applyNumberFormat="1" applyFont="1" applyFill="1" applyBorder="1" applyAlignment="1">
      <alignment horizontal="center" vertical="center"/>
    </xf>
    <xf numFmtId="0" fontId="161" fillId="0" borderId="1" xfId="0" applyFont="1" applyFill="1" applyBorder="1" applyAlignment="1">
      <alignment horizontal="left" vertical="center" wrapText="1"/>
    </xf>
    <xf numFmtId="4" fontId="162" fillId="0" borderId="1" xfId="0" applyNumberFormat="1" applyFont="1" applyFill="1" applyBorder="1" applyAlignment="1">
      <alignment horizontal="center" vertical="center"/>
    </xf>
    <xf numFmtId="0" fontId="0" fillId="0" borderId="0" xfId="0" applyFont="1" applyFill="1" applyAlignment="1">
      <alignment vertical="center"/>
    </xf>
    <xf numFmtId="0" fontId="162" fillId="0" borderId="1" xfId="0" applyFont="1" applyFill="1" applyBorder="1" applyAlignment="1">
      <alignment horizontal="left" vertical="center" wrapText="1"/>
    </xf>
    <xf numFmtId="0" fontId="162" fillId="0" borderId="1" xfId="0" applyFont="1" applyFill="1" applyBorder="1" applyAlignment="1">
      <alignment horizontal="center" vertical="center" wrapText="1"/>
    </xf>
    <xf numFmtId="4" fontId="0" fillId="0" borderId="0" xfId="0" applyNumberFormat="1" applyFill="1"/>
    <xf numFmtId="0" fontId="4" fillId="30" borderId="1" xfId="0" applyFont="1" applyFill="1" applyBorder="1" applyAlignment="1">
      <alignment horizontal="left" vertical="center"/>
    </xf>
    <xf numFmtId="4" fontId="4" fillId="30" borderId="1" xfId="0" applyNumberFormat="1" applyFont="1" applyFill="1" applyBorder="1" applyAlignment="1">
      <alignment horizontal="center" vertical="center"/>
    </xf>
    <xf numFmtId="0" fontId="4" fillId="30" borderId="26" xfId="0" applyFont="1" applyFill="1" applyBorder="1" applyAlignment="1">
      <alignment horizontal="center" vertical="center"/>
    </xf>
    <xf numFmtId="0" fontId="0" fillId="30" borderId="0" xfId="0" applyFont="1" applyFill="1"/>
    <xf numFmtId="0" fontId="4" fillId="33" borderId="1" xfId="0" applyFont="1" applyFill="1" applyBorder="1" applyAlignment="1">
      <alignment horizontal="left" vertical="center"/>
    </xf>
    <xf numFmtId="0" fontId="4" fillId="33" borderId="1" xfId="0" applyFont="1" applyFill="1" applyBorder="1" applyAlignment="1">
      <alignment horizontal="center" vertical="center"/>
    </xf>
    <xf numFmtId="4" fontId="4" fillId="33" borderId="1" xfId="0" applyNumberFormat="1" applyFont="1" applyFill="1" applyBorder="1" applyAlignment="1">
      <alignment horizontal="center" vertical="center"/>
    </xf>
    <xf numFmtId="0" fontId="4" fillId="33" borderId="1" xfId="0" applyFont="1" applyFill="1" applyBorder="1" applyAlignment="1">
      <alignment horizontal="center" vertical="center" wrapText="1"/>
    </xf>
    <xf numFmtId="0" fontId="4" fillId="33" borderId="26" xfId="0" applyFont="1" applyFill="1" applyBorder="1" applyAlignment="1">
      <alignment horizontal="center" vertical="center"/>
    </xf>
    <xf numFmtId="0" fontId="0" fillId="33" borderId="0" xfId="0" applyFont="1" applyFill="1"/>
    <xf numFmtId="0" fontId="0" fillId="33" borderId="0" xfId="0" applyFill="1"/>
    <xf numFmtId="0" fontId="118" fillId="33" borderId="1" xfId="0" applyFont="1" applyFill="1" applyBorder="1" applyAlignment="1">
      <alignment horizontal="left" vertical="center" wrapText="1"/>
    </xf>
    <xf numFmtId="0" fontId="118" fillId="33" borderId="1" xfId="0" applyFont="1" applyFill="1" applyBorder="1" applyAlignment="1">
      <alignment horizontal="center" vertical="center" wrapText="1"/>
    </xf>
    <xf numFmtId="4" fontId="118" fillId="33" borderId="1" xfId="0" applyNumberFormat="1" applyFont="1" applyFill="1" applyBorder="1" applyAlignment="1">
      <alignment horizontal="center" vertical="center"/>
    </xf>
    <xf numFmtId="0" fontId="161" fillId="33" borderId="1" xfId="0" applyFont="1" applyFill="1" applyBorder="1" applyAlignment="1">
      <alignment horizontal="left" vertical="center" wrapText="1"/>
    </xf>
    <xf numFmtId="4" fontId="162" fillId="33" borderId="1" xfId="0" applyNumberFormat="1" applyFont="1" applyFill="1" applyBorder="1" applyAlignment="1">
      <alignment horizontal="center" vertical="center"/>
    </xf>
    <xf numFmtId="0" fontId="0" fillId="33" borderId="0" xfId="0" applyFont="1" applyFill="1" applyAlignment="1">
      <alignment vertical="center"/>
    </xf>
    <xf numFmtId="2" fontId="159" fillId="0" borderId="39" xfId="0" applyNumberFormat="1" applyFont="1" applyBorder="1" applyAlignment="1">
      <alignment horizontal="right" vertical="center"/>
    </xf>
    <xf numFmtId="0" fontId="8" fillId="29" borderId="0" xfId="0" applyNumberFormat="1" applyFont="1" applyFill="1" applyAlignment="1">
      <alignment horizontal="center" vertical="center"/>
    </xf>
    <xf numFmtId="0" fontId="8" fillId="29" borderId="0" xfId="0" applyFont="1" applyFill="1" applyAlignment="1">
      <alignment horizontal="center" vertical="center"/>
    </xf>
    <xf numFmtId="4" fontId="8" fillId="29" borderId="0" xfId="0" applyNumberFormat="1" applyFont="1" applyFill="1" applyAlignment="1">
      <alignment horizontal="center" vertical="center"/>
    </xf>
    <xf numFmtId="1" fontId="8" fillId="29" borderId="0" xfId="0" applyNumberFormat="1" applyFont="1" applyFill="1" applyAlignment="1">
      <alignment horizontal="center" vertical="center"/>
    </xf>
    <xf numFmtId="0" fontId="11" fillId="29" borderId="0" xfId="0" applyFont="1" applyFill="1" applyAlignment="1">
      <alignment vertical="center"/>
    </xf>
    <xf numFmtId="4" fontId="8" fillId="29" borderId="0" xfId="0" applyNumberFormat="1" applyFont="1" applyFill="1" applyAlignment="1">
      <alignment horizontal="left" vertical="center"/>
    </xf>
    <xf numFmtId="4" fontId="8" fillId="29" borderId="0" xfId="0" applyNumberFormat="1" applyFont="1" applyFill="1" applyAlignment="1">
      <alignment vertical="center"/>
    </xf>
    <xf numFmtId="4" fontId="8" fillId="29" borderId="0" xfId="0" applyNumberFormat="1" applyFont="1" applyFill="1" applyAlignment="1">
      <alignment horizontal="center" vertical="center" wrapText="1"/>
    </xf>
    <xf numFmtId="0" fontId="8" fillId="29" borderId="0" xfId="0" applyFont="1" applyFill="1" applyAlignment="1">
      <alignment horizontal="center" vertical="center" wrapText="1"/>
    </xf>
    <xf numFmtId="0" fontId="130" fillId="29" borderId="0" xfId="0" applyFont="1" applyFill="1" applyAlignment="1">
      <alignment vertical="center"/>
    </xf>
    <xf numFmtId="0" fontId="163" fillId="29" borderId="0" xfId="0" applyFont="1" applyFill="1" applyAlignment="1">
      <alignment vertical="center"/>
    </xf>
    <xf numFmtId="0" fontId="130" fillId="29" borderId="0" xfId="0" applyFont="1" applyFill="1"/>
    <xf numFmtId="2" fontId="8" fillId="29" borderId="0" xfId="0" applyNumberFormat="1" applyFont="1" applyFill="1"/>
    <xf numFmtId="0" fontId="130" fillId="0" borderId="0" xfId="0" applyFont="1" applyFill="1" applyBorder="1" applyAlignment="1">
      <alignment vertical="center"/>
    </xf>
    <xf numFmtId="0" fontId="8" fillId="0" borderId="0" xfId="0" applyFont="1" applyFill="1" applyBorder="1" applyAlignment="1">
      <alignment vertical="center"/>
    </xf>
    <xf numFmtId="0" fontId="132" fillId="0" borderId="0" xfId="0" applyFont="1" applyFill="1" applyBorder="1" applyAlignment="1">
      <alignment horizontal="center" vertical="center"/>
    </xf>
    <xf numFmtId="0" fontId="132" fillId="0" borderId="0" xfId="0" applyFont="1" applyFill="1" applyBorder="1" applyAlignment="1">
      <alignment vertical="center"/>
    </xf>
    <xf numFmtId="0" fontId="132" fillId="0" borderId="0" xfId="0" applyFont="1" applyFill="1" applyBorder="1" applyAlignment="1">
      <alignment horizontal="right" vertical="center" wrapText="1"/>
    </xf>
    <xf numFmtId="0" fontId="130" fillId="0" borderId="0" xfId="0" applyFont="1" applyFill="1" applyAlignment="1">
      <alignment vertical="center"/>
    </xf>
    <xf numFmtId="0" fontId="132" fillId="0" borderId="0" xfId="0" applyFont="1" applyFill="1" applyAlignment="1">
      <alignment vertical="center"/>
    </xf>
    <xf numFmtId="0" fontId="130" fillId="0" borderId="1" xfId="0" applyFont="1" applyFill="1" applyBorder="1" applyAlignment="1">
      <alignment horizontal="center" vertical="center" wrapText="1"/>
    </xf>
    <xf numFmtId="4" fontId="130" fillId="0" borderId="1" xfId="0" applyNumberFormat="1" applyFont="1" applyFill="1" applyBorder="1" applyAlignment="1">
      <alignment horizontal="right" vertical="center" wrapText="1"/>
    </xf>
    <xf numFmtId="0" fontId="130" fillId="0" borderId="1" xfId="0" applyFont="1" applyFill="1" applyBorder="1" applyAlignment="1">
      <alignment horizontal="right" vertical="center" wrapText="1"/>
    </xf>
    <xf numFmtId="49" fontId="130" fillId="0" borderId="1" xfId="1398" applyNumberFormat="1" applyFont="1" applyFill="1" applyBorder="1" applyAlignment="1">
      <alignment vertical="center"/>
    </xf>
    <xf numFmtId="49" fontId="130" fillId="0" borderId="1" xfId="1398" applyNumberFormat="1" applyFont="1" applyFill="1" applyBorder="1" applyAlignment="1">
      <alignment horizontal="center" vertical="center"/>
    </xf>
    <xf numFmtId="43" fontId="163" fillId="0" borderId="0" xfId="216" applyNumberFormat="1" applyFont="1" applyFill="1" applyBorder="1" applyAlignment="1">
      <alignment horizontal="center" vertical="center" wrapText="1"/>
    </xf>
    <xf numFmtId="43" fontId="11" fillId="36" borderId="0" xfId="216" applyNumberFormat="1" applyFont="1" applyFill="1" applyBorder="1" applyAlignment="1">
      <alignment horizontal="center" vertical="center" wrapText="1"/>
    </xf>
    <xf numFmtId="0" fontId="7" fillId="36" borderId="0" xfId="1398" applyFont="1" applyFill="1" applyBorder="1" applyAlignment="1">
      <alignment vertical="center"/>
    </xf>
    <xf numFmtId="0" fontId="8" fillId="36" borderId="0" xfId="1398" applyFont="1" applyFill="1" applyBorder="1" applyAlignment="1">
      <alignment vertical="center"/>
    </xf>
    <xf numFmtId="0" fontId="8" fillId="2" borderId="0" xfId="0" applyFont="1" applyFill="1" applyAlignment="1">
      <alignment vertical="center"/>
    </xf>
    <xf numFmtId="220" fontId="130" fillId="0" borderId="1" xfId="0" applyNumberFormat="1" applyFont="1" applyFill="1" applyBorder="1" applyAlignment="1">
      <alignment horizontal="center" vertical="center" wrapText="1"/>
    </xf>
    <xf numFmtId="2" fontId="130" fillId="0" borderId="1" xfId="0" applyNumberFormat="1" applyFont="1" applyFill="1" applyBorder="1" applyAlignment="1">
      <alignment horizontal="right" vertical="center" wrapText="1"/>
    </xf>
    <xf numFmtId="0" fontId="130" fillId="0" borderId="1" xfId="0" applyFont="1" applyFill="1" applyBorder="1" applyAlignment="1">
      <alignment horizontal="center" wrapText="1"/>
    </xf>
    <xf numFmtId="0" fontId="130" fillId="0" borderId="1" xfId="1399" applyFont="1" applyFill="1" applyBorder="1" applyAlignment="1">
      <alignment vertical="center" wrapText="1"/>
    </xf>
    <xf numFmtId="0" fontId="130" fillId="0" borderId="1" xfId="1399" applyFont="1" applyFill="1" applyBorder="1" applyAlignment="1">
      <alignment horizontal="center" vertical="center"/>
    </xf>
    <xf numFmtId="0" fontId="130" fillId="0" borderId="1" xfId="1400" applyFont="1" applyFill="1" applyBorder="1" applyAlignment="1">
      <alignment horizontal="center" vertical="center" wrapText="1"/>
    </xf>
    <xf numFmtId="220" fontId="132" fillId="0" borderId="1" xfId="0" applyNumberFormat="1" applyFont="1" applyFill="1" applyBorder="1" applyAlignment="1">
      <alignment horizontal="center" vertical="center" wrapText="1"/>
    </xf>
    <xf numFmtId="0" fontId="130" fillId="0" borderId="1" xfId="0" applyNumberFormat="1" applyFont="1" applyFill="1" applyBorder="1" applyAlignment="1">
      <alignment vertical="center" wrapText="1"/>
    </xf>
    <xf numFmtId="2" fontId="132" fillId="0" borderId="1" xfId="0" applyNumberFormat="1" applyFont="1" applyFill="1" applyBorder="1" applyAlignment="1">
      <alignment horizontal="right" vertical="center" wrapText="1"/>
    </xf>
    <xf numFmtId="0" fontId="130" fillId="0" borderId="0" xfId="0" applyFont="1" applyFill="1" applyAlignment="1">
      <alignment vertical="center" wrapText="1"/>
    </xf>
    <xf numFmtId="0" fontId="8" fillId="0" borderId="0" xfId="0" applyFont="1" applyAlignment="1">
      <alignment vertical="center" wrapText="1"/>
    </xf>
    <xf numFmtId="4" fontId="132" fillId="0" borderId="1" xfId="0" applyNumberFormat="1" applyFont="1" applyFill="1" applyBorder="1" applyAlignment="1">
      <alignment vertical="center" wrapText="1"/>
    </xf>
    <xf numFmtId="4" fontId="130" fillId="0" borderId="0" xfId="0" applyNumberFormat="1" applyFont="1" applyFill="1" applyBorder="1" applyAlignment="1">
      <alignment horizontal="center" vertical="center"/>
    </xf>
    <xf numFmtId="4" fontId="8" fillId="0" borderId="0" xfId="0" applyNumberFormat="1" applyFont="1" applyBorder="1" applyAlignment="1">
      <alignment horizontal="center" vertical="center"/>
    </xf>
    <xf numFmtId="1" fontId="8" fillId="0" borderId="0" xfId="0" applyNumberFormat="1" applyFont="1" applyBorder="1" applyAlignment="1">
      <alignment horizontal="center" vertical="center"/>
    </xf>
    <xf numFmtId="0" fontId="8" fillId="0" borderId="0" xfId="0" applyFont="1" applyBorder="1" applyAlignment="1">
      <alignment vertical="center"/>
    </xf>
    <xf numFmtId="0" fontId="8" fillId="0" borderId="0" xfId="0" applyFont="1" applyAlignment="1">
      <alignment vertical="center"/>
    </xf>
    <xf numFmtId="0" fontId="130" fillId="0" borderId="1" xfId="0" applyFont="1" applyFill="1" applyBorder="1" applyAlignment="1">
      <alignment wrapText="1"/>
    </xf>
    <xf numFmtId="2" fontId="132" fillId="0" borderId="1" xfId="0" applyNumberFormat="1" applyFont="1" applyFill="1" applyBorder="1" applyAlignment="1">
      <alignment vertical="center" wrapText="1"/>
    </xf>
    <xf numFmtId="0" fontId="8" fillId="0" borderId="0" xfId="0" applyFont="1" applyFill="1" applyAlignment="1">
      <alignment horizontal="right" vertical="center" wrapText="1"/>
    </xf>
    <xf numFmtId="0" fontId="4" fillId="0" borderId="0" xfId="1398" applyFont="1" applyFill="1" applyAlignment="1"/>
    <xf numFmtId="0" fontId="118" fillId="0" borderId="0" xfId="1398" applyFont="1" applyFill="1" applyAlignment="1"/>
    <xf numFmtId="0" fontId="166" fillId="0" borderId="0" xfId="1398" applyFont="1" applyFill="1" applyBorder="1" applyAlignment="1">
      <alignment vertical="center" wrapText="1"/>
    </xf>
    <xf numFmtId="0" fontId="166" fillId="0" borderId="0" xfId="1398" applyFont="1" applyFill="1" applyBorder="1" applyAlignment="1">
      <alignment horizontal="center" vertical="center" wrapText="1"/>
    </xf>
    <xf numFmtId="0" fontId="166" fillId="0" borderId="0" xfId="1398" applyFont="1" applyFill="1" applyBorder="1" applyAlignment="1">
      <alignment horizontal="right" vertical="center" wrapText="1"/>
    </xf>
    <xf numFmtId="0" fontId="165" fillId="0" borderId="0" xfId="1398" applyFont="1" applyFill="1" applyBorder="1" applyAlignment="1">
      <alignment horizontal="right" vertical="center" wrapText="1"/>
    </xf>
    <xf numFmtId="0" fontId="144" fillId="0" borderId="0" xfId="1398" applyFont="1" applyFill="1" applyAlignment="1">
      <alignment wrapText="1"/>
    </xf>
    <xf numFmtId="0" fontId="119" fillId="0" borderId="0" xfId="1398" applyFont="1" applyFill="1" applyAlignment="1">
      <alignment wrapText="1"/>
    </xf>
    <xf numFmtId="0" fontId="144" fillId="0" borderId="1" xfId="0" applyFont="1" applyFill="1" applyBorder="1" applyAlignment="1">
      <alignment horizontal="center" vertical="center" wrapText="1"/>
    </xf>
    <xf numFmtId="0" fontId="144" fillId="0" borderId="0" xfId="1398" applyFont="1" applyFill="1" applyAlignment="1">
      <alignment vertical="center"/>
    </xf>
    <xf numFmtId="0" fontId="119" fillId="0" borderId="0" xfId="1398" applyFont="1" applyFill="1" applyAlignment="1">
      <alignment vertical="center"/>
    </xf>
    <xf numFmtId="49" fontId="165" fillId="0" borderId="1" xfId="1398" applyNumberFormat="1" applyFont="1" applyFill="1" applyBorder="1" applyAlignment="1">
      <alignment horizontal="center" vertical="center" wrapText="1"/>
    </xf>
    <xf numFmtId="0" fontId="165" fillId="0" borderId="1" xfId="673" applyFont="1" applyFill="1" applyBorder="1" applyAlignment="1">
      <alignment vertical="center" wrapText="1"/>
    </xf>
    <xf numFmtId="0" fontId="165" fillId="0" borderId="1" xfId="673" applyFont="1" applyFill="1" applyBorder="1" applyAlignment="1">
      <alignment horizontal="center" vertical="center" wrapText="1"/>
    </xf>
    <xf numFmtId="43" fontId="165" fillId="0" borderId="1" xfId="235" applyNumberFormat="1" applyFont="1" applyFill="1" applyBorder="1" applyAlignment="1">
      <alignment vertical="center" wrapText="1"/>
    </xf>
    <xf numFmtId="43" fontId="165" fillId="0" borderId="1" xfId="235" applyNumberFormat="1" applyFont="1" applyFill="1" applyBorder="1" applyAlignment="1">
      <alignment horizontal="right" vertical="center" wrapText="1"/>
    </xf>
    <xf numFmtId="0" fontId="165" fillId="0" borderId="0" xfId="1398" applyFont="1" applyFill="1" applyBorder="1" applyAlignment="1">
      <alignment vertical="center"/>
    </xf>
    <xf numFmtId="0" fontId="117" fillId="0" borderId="0" xfId="1398" applyFont="1" applyFill="1" applyBorder="1" applyAlignment="1">
      <alignment vertical="center"/>
    </xf>
    <xf numFmtId="43" fontId="88" fillId="0" borderId="0" xfId="1398" applyNumberFormat="1" applyFont="1" applyFill="1" applyBorder="1" applyAlignment="1">
      <alignment vertical="center"/>
    </xf>
    <xf numFmtId="43" fontId="117" fillId="0" borderId="0" xfId="1398" applyNumberFormat="1" applyFont="1" applyFill="1" applyBorder="1" applyAlignment="1">
      <alignment vertical="center"/>
    </xf>
    <xf numFmtId="0" fontId="132" fillId="0" borderId="1" xfId="0" applyNumberFormat="1" applyFont="1" applyFill="1" applyBorder="1" applyAlignment="1">
      <alignment vertical="center" wrapText="1"/>
    </xf>
    <xf numFmtId="227" fontId="168" fillId="0" borderId="1" xfId="216" applyNumberFormat="1" applyFont="1" applyFill="1" applyBorder="1" applyAlignment="1">
      <alignment horizontal="right" vertical="center" wrapText="1"/>
    </xf>
    <xf numFmtId="0" fontId="168" fillId="0" borderId="0" xfId="0" applyFont="1" applyFill="1" applyBorder="1" applyAlignment="1">
      <alignment vertical="center" wrapText="1"/>
    </xf>
    <xf numFmtId="4" fontId="117" fillId="0" borderId="0" xfId="1398" applyNumberFormat="1" applyFont="1" applyFill="1" applyBorder="1" applyAlignment="1">
      <alignment vertical="center"/>
    </xf>
    <xf numFmtId="0" fontId="88" fillId="0" borderId="0" xfId="1398" applyFont="1" applyFill="1" applyBorder="1" applyAlignment="1">
      <alignment vertical="center"/>
    </xf>
    <xf numFmtId="227" fontId="4" fillId="0" borderId="1" xfId="216" applyNumberFormat="1" applyFont="1" applyFill="1" applyBorder="1" applyAlignment="1">
      <alignment horizontal="right" vertical="center" wrapText="1"/>
    </xf>
    <xf numFmtId="0" fontId="130" fillId="0" borderId="0" xfId="0" applyFont="1" applyFill="1" applyBorder="1" applyAlignment="1">
      <alignment vertical="center" wrapText="1"/>
    </xf>
    <xf numFmtId="4" fontId="119" fillId="0" borderId="0" xfId="1398" applyNumberFormat="1" applyFont="1" applyFill="1" applyBorder="1" applyAlignment="1">
      <alignment vertical="center"/>
    </xf>
    <xf numFmtId="0" fontId="119" fillId="0" borderId="0" xfId="1398" applyFont="1" applyFill="1" applyBorder="1" applyAlignment="1">
      <alignment vertical="center"/>
    </xf>
    <xf numFmtId="0" fontId="118" fillId="0" borderId="0" xfId="1398" applyFont="1" applyFill="1" applyBorder="1" applyAlignment="1">
      <alignment vertical="center"/>
    </xf>
    <xf numFmtId="0" fontId="4" fillId="0" borderId="1" xfId="1398" applyFont="1" applyFill="1" applyBorder="1" applyAlignment="1">
      <alignment horizontal="right" vertical="center" wrapText="1"/>
    </xf>
    <xf numFmtId="0" fontId="4" fillId="0" borderId="0" xfId="1398" applyFont="1" applyFill="1" applyBorder="1" applyAlignment="1">
      <alignment vertical="center"/>
    </xf>
    <xf numFmtId="0" fontId="144" fillId="0" borderId="1" xfId="1398" applyFont="1" applyFill="1" applyBorder="1" applyAlignment="1">
      <alignment horizontal="right" vertical="center" wrapText="1"/>
    </xf>
    <xf numFmtId="0" fontId="144" fillId="0" borderId="0" xfId="1398" applyFont="1" applyFill="1" applyBorder="1" applyAlignment="1">
      <alignment vertical="center"/>
    </xf>
    <xf numFmtId="0" fontId="132" fillId="0" borderId="1" xfId="0" applyNumberFormat="1" applyFont="1" applyFill="1" applyBorder="1" applyAlignment="1">
      <alignment vertical="center"/>
    </xf>
    <xf numFmtId="49" fontId="118" fillId="0" borderId="0" xfId="1398" applyNumberFormat="1" applyFont="1" applyFill="1" applyAlignment="1"/>
    <xf numFmtId="0" fontId="118" fillId="0" borderId="0" xfId="1398" applyFont="1" applyFill="1" applyAlignment="1">
      <alignment wrapText="1"/>
    </xf>
    <xf numFmtId="0" fontId="118" fillId="0" borderId="0" xfId="1398" applyFont="1" applyFill="1" applyAlignment="1">
      <alignment horizontal="center" vertical="center" wrapText="1"/>
    </xf>
    <xf numFmtId="43" fontId="118" fillId="0" borderId="0" xfId="1398" applyNumberFormat="1" applyFont="1" applyFill="1" applyAlignment="1">
      <alignment vertical="center" wrapText="1"/>
    </xf>
    <xf numFmtId="0" fontId="119" fillId="0" borderId="0" xfId="1398" applyFont="1" applyFill="1" applyAlignment="1">
      <alignment horizontal="right" vertical="center" wrapText="1"/>
    </xf>
    <xf numFmtId="0" fontId="118" fillId="0" borderId="0" xfId="1398" applyFont="1" applyFill="1" applyAlignment="1">
      <alignment horizontal="right" vertical="center" wrapText="1"/>
    </xf>
    <xf numFmtId="4" fontId="8" fillId="2" borderId="0" xfId="0" applyNumberFormat="1" applyFont="1" applyFill="1" applyAlignment="1">
      <alignment vertical="center"/>
    </xf>
    <xf numFmtId="0" fontId="130" fillId="30" borderId="1" xfId="0" applyFont="1" applyFill="1" applyBorder="1" applyAlignment="1">
      <alignment horizontal="center" vertical="center"/>
    </xf>
    <xf numFmtId="220" fontId="130" fillId="30" borderId="1" xfId="558" applyNumberFormat="1" applyFont="1" applyFill="1" applyBorder="1" applyAlignment="1">
      <alignment vertical="center" wrapText="1"/>
    </xf>
    <xf numFmtId="220" fontId="130" fillId="30" borderId="1" xfId="0" applyNumberFormat="1" applyFont="1" applyFill="1" applyBorder="1" applyAlignment="1">
      <alignment horizontal="center" vertical="center" wrapText="1"/>
    </xf>
    <xf numFmtId="0" fontId="130" fillId="30" borderId="1" xfId="0" applyFont="1" applyFill="1" applyBorder="1" applyAlignment="1">
      <alignment horizontal="center" vertical="center" wrapText="1"/>
    </xf>
    <xf numFmtId="4" fontId="132" fillId="30" borderId="1" xfId="0" applyNumberFormat="1" applyFont="1" applyFill="1" applyBorder="1" applyAlignment="1">
      <alignment horizontal="right" vertical="center" wrapText="1"/>
    </xf>
    <xf numFmtId="4" fontId="130" fillId="30" borderId="1" xfId="0" applyNumberFormat="1" applyFont="1" applyFill="1" applyBorder="1" applyAlignment="1">
      <alignment horizontal="right" vertical="center" wrapText="1"/>
    </xf>
    <xf numFmtId="2" fontId="130" fillId="30" borderId="1" xfId="0" applyNumberFormat="1" applyFont="1" applyFill="1" applyBorder="1" applyAlignment="1">
      <alignment horizontal="right" vertical="center" wrapText="1"/>
    </xf>
    <xf numFmtId="0" fontId="130" fillId="30" borderId="1" xfId="0" applyFont="1" applyFill="1" applyBorder="1" applyAlignment="1">
      <alignment horizontal="right" vertical="center" wrapText="1"/>
    </xf>
    <xf numFmtId="0" fontId="130" fillId="30" borderId="0" xfId="0" applyFont="1" applyFill="1" applyAlignment="1">
      <alignment vertical="center"/>
    </xf>
    <xf numFmtId="0" fontId="130" fillId="30" borderId="1" xfId="0" applyFont="1" applyFill="1" applyBorder="1" applyAlignment="1">
      <alignment horizontal="center" wrapText="1"/>
    </xf>
    <xf numFmtId="0" fontId="8" fillId="33" borderId="0" xfId="0" applyFont="1" applyFill="1" applyAlignment="1">
      <alignment vertical="center"/>
    </xf>
    <xf numFmtId="0" fontId="8" fillId="33" borderId="0" xfId="0" applyFont="1" applyFill="1"/>
    <xf numFmtId="0" fontId="8" fillId="33" borderId="0" xfId="0" applyFont="1" applyFill="1" applyAlignment="1">
      <alignment vertical="center" wrapText="1"/>
    </xf>
    <xf numFmtId="0" fontId="129" fillId="29" borderId="0" xfId="0" applyFont="1" applyFill="1" applyAlignment="1">
      <alignment vertical="center"/>
    </xf>
    <xf numFmtId="0" fontId="129" fillId="29" borderId="0" xfId="0" applyFont="1" applyFill="1" applyAlignment="1">
      <alignment horizontal="center" vertical="center"/>
    </xf>
    <xf numFmtId="0" fontId="117" fillId="29" borderId="0" xfId="0" applyFont="1" applyFill="1" applyBorder="1" applyAlignment="1">
      <alignment horizontal="center" vertical="center"/>
    </xf>
    <xf numFmtId="0" fontId="144" fillId="0" borderId="1" xfId="0" applyFont="1" applyFill="1" applyBorder="1" applyAlignment="1">
      <alignment horizontal="center" vertical="center" wrapText="1"/>
    </xf>
    <xf numFmtId="0" fontId="117" fillId="29" borderId="1" xfId="0" applyFont="1" applyFill="1" applyBorder="1" applyAlignment="1">
      <alignment vertical="center"/>
    </xf>
    <xf numFmtId="0" fontId="88" fillId="33" borderId="8" xfId="0" applyFont="1" applyFill="1" applyBorder="1" applyAlignment="1">
      <alignment vertical="center" wrapText="1"/>
    </xf>
    <xf numFmtId="0" fontId="168" fillId="33" borderId="1" xfId="0" applyFont="1" applyFill="1" applyBorder="1" applyAlignment="1">
      <alignment vertical="center" wrapText="1"/>
    </xf>
    <xf numFmtId="0" fontId="168" fillId="30" borderId="1" xfId="0" applyFont="1" applyFill="1" applyBorder="1" applyAlignment="1">
      <alignment vertical="center" wrapText="1"/>
    </xf>
    <xf numFmtId="0" fontId="168" fillId="33" borderId="1" xfId="0" applyNumberFormat="1" applyFont="1" applyFill="1" applyBorder="1" applyAlignment="1">
      <alignment vertical="center" wrapText="1"/>
    </xf>
    <xf numFmtId="0" fontId="88" fillId="33" borderId="1" xfId="0" applyFont="1" applyFill="1" applyBorder="1" applyAlignment="1">
      <alignment vertical="center" wrapText="1"/>
    </xf>
    <xf numFmtId="0" fontId="168" fillId="33" borderId="25" xfId="0" applyFont="1" applyFill="1" applyBorder="1" applyAlignment="1">
      <alignment horizontal="center" vertical="center" wrapText="1"/>
    </xf>
    <xf numFmtId="0" fontId="168" fillId="33" borderId="8" xfId="0" applyFont="1" applyFill="1" applyBorder="1" applyAlignment="1">
      <alignment horizontal="center" vertical="center" wrapText="1"/>
    </xf>
    <xf numFmtId="0" fontId="168" fillId="33" borderId="25" xfId="0" applyFont="1" applyFill="1" applyBorder="1" applyAlignment="1">
      <alignment vertical="center" wrapText="1"/>
    </xf>
    <xf numFmtId="0" fontId="88" fillId="33" borderId="1" xfId="0" applyFont="1" applyFill="1" applyBorder="1" applyAlignment="1">
      <alignment horizontal="justify" vertical="center"/>
    </xf>
    <xf numFmtId="0" fontId="170" fillId="29" borderId="1" xfId="0" applyNumberFormat="1" applyFont="1" applyFill="1" applyBorder="1" applyAlignment="1">
      <alignment vertical="center"/>
    </xf>
    <xf numFmtId="0" fontId="170" fillId="29" borderId="1" xfId="0" applyNumberFormat="1" applyFont="1" applyFill="1" applyBorder="1" applyAlignment="1">
      <alignment horizontal="center" vertical="center"/>
    </xf>
    <xf numFmtId="0" fontId="170" fillId="29" borderId="1" xfId="0" applyNumberFormat="1" applyFont="1" applyFill="1" applyBorder="1" applyAlignment="1">
      <alignment vertical="center" wrapText="1"/>
    </xf>
    <xf numFmtId="0" fontId="88" fillId="29" borderId="0" xfId="0" applyNumberFormat="1" applyFont="1" applyFill="1" applyAlignment="1">
      <alignment vertical="center"/>
    </xf>
    <xf numFmtId="0" fontId="88" fillId="29" borderId="0" xfId="0" applyNumberFormat="1" applyFont="1" applyFill="1" applyAlignment="1">
      <alignment horizontal="center" vertical="center"/>
    </xf>
    <xf numFmtId="0" fontId="88" fillId="29" borderId="0" xfId="0" applyFont="1" applyFill="1" applyAlignment="1">
      <alignment horizontal="center" vertical="center"/>
    </xf>
    <xf numFmtId="4" fontId="88" fillId="29" borderId="0" xfId="0" applyNumberFormat="1" applyFont="1" applyFill="1" applyAlignment="1">
      <alignment horizontal="center" vertical="center"/>
    </xf>
    <xf numFmtId="4" fontId="117" fillId="29" borderId="0" xfId="520" applyNumberFormat="1" applyFont="1" applyFill="1" applyBorder="1" applyAlignment="1">
      <alignment horizontal="center" vertical="center" wrapText="1"/>
    </xf>
    <xf numFmtId="4" fontId="117" fillId="29" borderId="0" xfId="520" applyNumberFormat="1" applyFont="1" applyFill="1" applyBorder="1" applyAlignment="1">
      <alignment horizontal="center" vertical="center"/>
    </xf>
    <xf numFmtId="1" fontId="88" fillId="29" borderId="0" xfId="0" applyNumberFormat="1" applyFont="1" applyFill="1" applyAlignment="1">
      <alignment horizontal="center" vertical="center"/>
    </xf>
    <xf numFmtId="0" fontId="88" fillId="29" borderId="0" xfId="0" applyFont="1" applyFill="1" applyAlignment="1">
      <alignment horizontal="center" vertical="center" wrapText="1"/>
    </xf>
    <xf numFmtId="4" fontId="117" fillId="29" borderId="27" xfId="520" applyNumberFormat="1" applyFont="1" applyFill="1" applyBorder="1" applyAlignment="1">
      <alignment horizontal="center" vertical="center" wrapText="1"/>
    </xf>
    <xf numFmtId="4" fontId="117" fillId="29" borderId="1" xfId="520" applyNumberFormat="1" applyFont="1" applyFill="1" applyBorder="1" applyAlignment="1">
      <alignment horizontal="center" vertical="center" wrapText="1"/>
    </xf>
    <xf numFmtId="4" fontId="117" fillId="29" borderId="1" xfId="520" applyNumberFormat="1" applyFont="1" applyFill="1" applyBorder="1" applyAlignment="1">
      <alignment horizontal="center" vertical="center"/>
    </xf>
    <xf numFmtId="0" fontId="117" fillId="29" borderId="27" xfId="0" applyFont="1" applyFill="1" applyBorder="1" applyAlignment="1">
      <alignment vertical="center"/>
    </xf>
    <xf numFmtId="0" fontId="117" fillId="29" borderId="1" xfId="0" applyFont="1" applyFill="1" applyBorder="1" applyAlignment="1">
      <alignment horizontal="center" vertical="center"/>
    </xf>
    <xf numFmtId="2" fontId="117" fillId="29" borderId="1" xfId="0" applyNumberFormat="1" applyFont="1" applyFill="1" applyBorder="1" applyAlignment="1">
      <alignment horizontal="center" vertical="center"/>
    </xf>
    <xf numFmtId="4" fontId="117" fillId="29" borderId="1" xfId="0" applyNumberFormat="1" applyFont="1" applyFill="1" applyBorder="1" applyAlignment="1">
      <alignment horizontal="center" vertical="center" wrapText="1"/>
    </xf>
    <xf numFmtId="1" fontId="117" fillId="29" borderId="1" xfId="0" applyNumberFormat="1" applyFont="1" applyFill="1" applyBorder="1" applyAlignment="1">
      <alignment horizontal="center" vertical="center"/>
    </xf>
    <xf numFmtId="0" fontId="117" fillId="29" borderId="1" xfId="0" applyFont="1" applyFill="1" applyBorder="1" applyAlignment="1">
      <alignment horizontal="center" vertical="center" wrapText="1"/>
    </xf>
    <xf numFmtId="0" fontId="168" fillId="29" borderId="1" xfId="0" applyFont="1" applyFill="1" applyBorder="1" applyAlignment="1">
      <alignment horizontal="center" vertical="center"/>
    </xf>
    <xf numFmtId="0" fontId="168" fillId="29" borderId="1" xfId="0" applyFont="1" applyFill="1" applyBorder="1" applyAlignment="1">
      <alignment vertical="center" wrapText="1"/>
    </xf>
    <xf numFmtId="0" fontId="168" fillId="29" borderId="1" xfId="0" applyFont="1" applyFill="1" applyBorder="1" applyAlignment="1">
      <alignment horizontal="center" vertical="center" wrapText="1"/>
    </xf>
    <xf numFmtId="4" fontId="168" fillId="29" borderId="1" xfId="0" applyNumberFormat="1" applyFont="1" applyFill="1" applyBorder="1" applyAlignment="1">
      <alignment horizontal="center" vertical="center"/>
    </xf>
    <xf numFmtId="2" fontId="168" fillId="29" borderId="1" xfId="0" applyNumberFormat="1" applyFont="1" applyFill="1" applyBorder="1" applyAlignment="1">
      <alignment horizontal="center" vertical="center"/>
    </xf>
    <xf numFmtId="1" fontId="168" fillId="29" borderId="1" xfId="0" applyNumberFormat="1" applyFont="1" applyFill="1" applyBorder="1" applyAlignment="1">
      <alignment horizontal="center" vertical="center" wrapText="1"/>
    </xf>
    <xf numFmtId="0" fontId="117" fillId="29" borderId="1" xfId="0" applyFont="1" applyFill="1" applyBorder="1" applyAlignment="1">
      <alignment vertical="center" wrapText="1"/>
    </xf>
    <xf numFmtId="4" fontId="117" fillId="29" borderId="1" xfId="0" applyNumberFormat="1" applyFont="1" applyFill="1" applyBorder="1" applyAlignment="1">
      <alignment horizontal="center" vertical="center"/>
    </xf>
    <xf numFmtId="0" fontId="88" fillId="29" borderId="1" xfId="0" applyFont="1" applyFill="1" applyBorder="1" applyAlignment="1">
      <alignment horizontal="center" vertical="center"/>
    </xf>
    <xf numFmtId="0" fontId="88" fillId="29" borderId="1" xfId="0" applyFont="1" applyFill="1" applyBorder="1" applyAlignment="1">
      <alignment vertical="center"/>
    </xf>
    <xf numFmtId="4" fontId="88" fillId="29" borderId="1" xfId="0" applyNumberFormat="1" applyFont="1" applyFill="1" applyBorder="1" applyAlignment="1">
      <alignment horizontal="center" vertical="center"/>
    </xf>
    <xf numFmtId="2" fontId="88" fillId="29" borderId="1" xfId="0" applyNumberFormat="1" applyFont="1" applyFill="1" applyBorder="1" applyAlignment="1">
      <alignment horizontal="center" vertical="center"/>
    </xf>
    <xf numFmtId="0" fontId="88" fillId="29" borderId="1" xfId="0" applyFont="1" applyFill="1" applyBorder="1" applyAlignment="1">
      <alignment horizontal="center" vertical="center" wrapText="1"/>
    </xf>
    <xf numFmtId="1" fontId="88" fillId="29" borderId="1" xfId="0" applyNumberFormat="1" applyFont="1" applyFill="1" applyBorder="1" applyAlignment="1">
      <alignment horizontal="center" vertical="center" wrapText="1"/>
    </xf>
    <xf numFmtId="0" fontId="88" fillId="29" borderId="6" xfId="0" applyFont="1" applyFill="1" applyBorder="1" applyAlignment="1">
      <alignment horizontal="center" vertical="center" wrapText="1"/>
    </xf>
    <xf numFmtId="1" fontId="88" fillId="29" borderId="1" xfId="0" applyNumberFormat="1" applyFont="1" applyFill="1" applyBorder="1" applyAlignment="1">
      <alignment horizontal="center" vertical="center"/>
    </xf>
    <xf numFmtId="0" fontId="88" fillId="29" borderId="26" xfId="0" applyFont="1" applyFill="1" applyBorder="1" applyAlignment="1">
      <alignment horizontal="center" vertical="center" wrapText="1"/>
    </xf>
    <xf numFmtId="4" fontId="88" fillId="29" borderId="1" xfId="0" applyNumberFormat="1" applyFont="1" applyFill="1" applyBorder="1" applyAlignment="1">
      <alignment horizontal="center" vertical="center" wrapText="1"/>
    </xf>
    <xf numFmtId="0" fontId="117" fillId="29" borderId="1" xfId="0" applyNumberFormat="1" applyFont="1" applyFill="1" applyBorder="1" applyAlignment="1">
      <alignment vertical="center"/>
    </xf>
    <xf numFmtId="0" fontId="168" fillId="29" borderId="25" xfId="0" applyFont="1" applyFill="1" applyBorder="1" applyAlignment="1">
      <alignment vertical="center" wrapText="1"/>
    </xf>
    <xf numFmtId="0" fontId="168" fillId="29" borderId="8" xfId="0" applyFont="1" applyFill="1" applyBorder="1" applyAlignment="1">
      <alignment horizontal="center" vertical="center" wrapText="1"/>
    </xf>
    <xf numFmtId="0" fontId="88" fillId="29" borderId="1" xfId="520" applyFont="1" applyFill="1" applyBorder="1" applyAlignment="1">
      <alignment horizontal="center" vertical="center"/>
    </xf>
    <xf numFmtId="0" fontId="88" fillId="29" borderId="1" xfId="0" applyFont="1" applyFill="1" applyBorder="1" applyAlignment="1">
      <alignment vertical="center" wrapText="1"/>
    </xf>
    <xf numFmtId="0" fontId="88" fillId="29" borderId="8" xfId="0" applyFont="1" applyFill="1" applyBorder="1" applyAlignment="1">
      <alignment horizontal="center" vertical="center" wrapText="1"/>
    </xf>
    <xf numFmtId="0" fontId="88" fillId="33" borderId="8" xfId="520" applyFont="1" applyFill="1" applyBorder="1" applyAlignment="1">
      <alignment horizontal="center" vertical="center"/>
    </xf>
    <xf numFmtId="0" fontId="88" fillId="33" borderId="8" xfId="0" applyFont="1" applyFill="1" applyBorder="1" applyAlignment="1">
      <alignment horizontal="center" vertical="center" wrapText="1"/>
    </xf>
    <xf numFmtId="4" fontId="88" fillId="33" borderId="1" xfId="0" applyNumberFormat="1" applyFont="1" applyFill="1" applyBorder="1" applyAlignment="1">
      <alignment horizontal="center" vertical="center"/>
    </xf>
    <xf numFmtId="2" fontId="88" fillId="33" borderId="1" xfId="0" applyNumberFormat="1" applyFont="1" applyFill="1" applyBorder="1" applyAlignment="1">
      <alignment horizontal="center" vertical="center"/>
    </xf>
    <xf numFmtId="0" fontId="88" fillId="33" borderId="1" xfId="0" applyFont="1" applyFill="1" applyBorder="1" applyAlignment="1">
      <alignment horizontal="center" vertical="center" wrapText="1"/>
    </xf>
    <xf numFmtId="1" fontId="88" fillId="33" borderId="1" xfId="0" applyNumberFormat="1" applyFont="1" applyFill="1" applyBorder="1" applyAlignment="1">
      <alignment horizontal="center" vertical="center" wrapText="1"/>
    </xf>
    <xf numFmtId="0" fontId="117" fillId="29" borderId="8" xfId="0" applyFont="1" applyFill="1" applyBorder="1" applyAlignment="1">
      <alignment horizontal="center" vertical="center" wrapText="1"/>
    </xf>
    <xf numFmtId="0" fontId="117" fillId="29" borderId="1" xfId="0" applyFont="1" applyFill="1" applyBorder="1" applyAlignment="1">
      <alignment horizontal="justify" vertical="center"/>
    </xf>
    <xf numFmtId="43" fontId="117" fillId="29" borderId="1" xfId="950" applyFont="1" applyFill="1" applyBorder="1" applyAlignment="1">
      <alignment horizontal="center" vertical="center"/>
    </xf>
    <xf numFmtId="43" fontId="88" fillId="29" borderId="1" xfId="950" applyFont="1" applyFill="1" applyBorder="1" applyAlignment="1">
      <alignment horizontal="center" vertical="center"/>
    </xf>
    <xf numFmtId="0" fontId="88" fillId="33" borderId="1" xfId="0" applyFont="1" applyFill="1" applyBorder="1" applyAlignment="1">
      <alignment horizontal="center" vertical="center"/>
    </xf>
    <xf numFmtId="0" fontId="168" fillId="33" borderId="1" xfId="0" applyFont="1" applyFill="1" applyBorder="1" applyAlignment="1">
      <alignment horizontal="center" vertical="center" wrapText="1"/>
    </xf>
    <xf numFmtId="2" fontId="168" fillId="33" borderId="1" xfId="0" applyNumberFormat="1" applyFont="1" applyFill="1" applyBorder="1" applyAlignment="1">
      <alignment horizontal="right" vertical="center" wrapText="1"/>
    </xf>
    <xf numFmtId="0" fontId="168" fillId="33" borderId="1" xfId="0" applyFont="1" applyFill="1" applyBorder="1" applyAlignment="1">
      <alignment horizontal="center" vertical="center"/>
    </xf>
    <xf numFmtId="4" fontId="168" fillId="33" borderId="1" xfId="0" applyNumberFormat="1" applyFont="1" applyFill="1" applyBorder="1" applyAlignment="1">
      <alignment horizontal="right" vertical="center" wrapText="1"/>
    </xf>
    <xf numFmtId="0" fontId="88" fillId="30" borderId="1" xfId="0" applyFont="1" applyFill="1" applyBorder="1" applyAlignment="1">
      <alignment horizontal="center" vertical="center" wrapText="1"/>
    </xf>
    <xf numFmtId="0" fontId="88" fillId="30" borderId="1" xfId="0" applyFont="1" applyFill="1" applyBorder="1" applyAlignment="1">
      <alignment horizontal="center" vertical="center"/>
    </xf>
    <xf numFmtId="0" fontId="168" fillId="30" borderId="1" xfId="0" applyFont="1" applyFill="1" applyBorder="1" applyAlignment="1">
      <alignment horizontal="center" vertical="center" wrapText="1"/>
    </xf>
    <xf numFmtId="4" fontId="88" fillId="30" borderId="1" xfId="0" applyNumberFormat="1" applyFont="1" applyFill="1" applyBorder="1" applyAlignment="1">
      <alignment horizontal="center" vertical="center"/>
    </xf>
    <xf numFmtId="4" fontId="168" fillId="30" borderId="1" xfId="0" applyNumberFormat="1" applyFont="1" applyFill="1" applyBorder="1" applyAlignment="1">
      <alignment horizontal="right" vertical="center" wrapText="1"/>
    </xf>
    <xf numFmtId="0" fontId="88" fillId="30" borderId="8" xfId="0" applyFont="1" applyFill="1" applyBorder="1" applyAlignment="1">
      <alignment horizontal="center" vertical="center" wrapText="1"/>
    </xf>
    <xf numFmtId="4" fontId="88" fillId="33" borderId="1" xfId="0" applyNumberFormat="1" applyFont="1" applyFill="1" applyBorder="1" applyAlignment="1">
      <alignment horizontal="right" vertical="center" wrapText="1"/>
    </xf>
    <xf numFmtId="0" fontId="88" fillId="0" borderId="1" xfId="520" applyFont="1" applyFill="1" applyBorder="1" applyAlignment="1">
      <alignment horizontal="center" vertical="center"/>
    </xf>
    <xf numFmtId="0" fontId="88" fillId="0" borderId="1" xfId="0" applyFont="1" applyFill="1" applyBorder="1" applyAlignment="1">
      <alignment vertical="center" wrapText="1"/>
    </xf>
    <xf numFmtId="0" fontId="168" fillId="0" borderId="1" xfId="0" applyFont="1" applyFill="1" applyBorder="1" applyAlignment="1">
      <alignment horizontal="center" vertical="center" wrapText="1"/>
    </xf>
    <xf numFmtId="0" fontId="88" fillId="0" borderId="1" xfId="0" applyFont="1" applyFill="1" applyBorder="1" applyAlignment="1">
      <alignment horizontal="center" vertical="center"/>
    </xf>
    <xf numFmtId="4" fontId="88" fillId="0" borderId="1" xfId="0" applyNumberFormat="1" applyFont="1" applyFill="1" applyBorder="1" applyAlignment="1">
      <alignment horizontal="center" vertical="center"/>
    </xf>
    <xf numFmtId="0" fontId="88" fillId="0" borderId="1" xfId="0" applyFont="1" applyFill="1" applyBorder="1" applyAlignment="1">
      <alignment horizontal="center" vertical="center" wrapText="1"/>
    </xf>
    <xf numFmtId="1" fontId="88" fillId="0" borderId="1" xfId="0" applyNumberFormat="1" applyFont="1" applyFill="1" applyBorder="1" applyAlignment="1">
      <alignment horizontal="center" vertical="center" wrapText="1"/>
    </xf>
    <xf numFmtId="0" fontId="88" fillId="33" borderId="0" xfId="0" applyFont="1" applyFill="1" applyBorder="1" applyAlignment="1">
      <alignment horizontal="center" vertical="center" wrapText="1"/>
    </xf>
    <xf numFmtId="0" fontId="88" fillId="33" borderId="0" xfId="0" applyFont="1" applyFill="1" applyAlignment="1">
      <alignment horizontal="center" vertical="center"/>
    </xf>
    <xf numFmtId="0" fontId="168" fillId="33" borderId="1" xfId="0" applyFont="1" applyFill="1" applyBorder="1" applyAlignment="1">
      <alignment horizontal="right" vertical="center" wrapText="1"/>
    </xf>
    <xf numFmtId="4" fontId="168" fillId="0" borderId="1" xfId="0" applyNumberFormat="1" applyFont="1" applyFill="1" applyBorder="1" applyAlignment="1">
      <alignment horizontal="right" vertical="center" wrapText="1"/>
    </xf>
    <xf numFmtId="4" fontId="171" fillId="29" borderId="1" xfId="0" applyNumberFormat="1" applyFont="1" applyFill="1" applyBorder="1" applyAlignment="1">
      <alignment horizontal="center" vertical="center" wrapText="1"/>
    </xf>
    <xf numFmtId="0" fontId="171" fillId="29" borderId="1" xfId="0" applyFont="1" applyFill="1" applyBorder="1" applyAlignment="1">
      <alignment horizontal="center" vertical="center" wrapText="1"/>
    </xf>
    <xf numFmtId="0" fontId="88" fillId="29" borderId="25" xfId="0" applyFont="1" applyFill="1" applyBorder="1" applyAlignment="1">
      <alignment vertical="center" wrapText="1"/>
    </xf>
    <xf numFmtId="220" fontId="88" fillId="29" borderId="1" xfId="0" applyNumberFormat="1" applyFont="1" applyFill="1" applyBorder="1" applyAlignment="1">
      <alignment horizontal="center" vertical="center" wrapText="1"/>
    </xf>
    <xf numFmtId="0" fontId="88" fillId="33" borderId="1" xfId="520" applyFont="1" applyFill="1" applyBorder="1" applyAlignment="1">
      <alignment horizontal="center" vertical="center"/>
    </xf>
    <xf numFmtId="220" fontId="88" fillId="33" borderId="1" xfId="0" applyNumberFormat="1" applyFont="1" applyFill="1" applyBorder="1" applyAlignment="1">
      <alignment horizontal="center" vertical="center" wrapText="1"/>
    </xf>
    <xf numFmtId="0" fontId="88" fillId="0" borderId="1" xfId="1411" applyFont="1" applyFill="1" applyBorder="1" applyAlignment="1">
      <alignment vertical="center" wrapText="1"/>
    </xf>
    <xf numFmtId="0" fontId="117" fillId="29" borderId="1" xfId="520" applyFont="1" applyFill="1" applyBorder="1" applyAlignment="1">
      <alignment horizontal="center" vertical="center"/>
    </xf>
    <xf numFmtId="0" fontId="117" fillId="29" borderId="25" xfId="0" applyFont="1" applyFill="1" applyBorder="1" applyAlignment="1">
      <alignment vertical="center" wrapText="1"/>
    </xf>
    <xf numFmtId="2" fontId="117" fillId="33" borderId="1" xfId="0" applyNumberFormat="1" applyFont="1" applyFill="1" applyBorder="1" applyAlignment="1">
      <alignment horizontal="center" vertical="center"/>
    </xf>
    <xf numFmtId="4" fontId="88" fillId="33" borderId="1" xfId="0" applyNumberFormat="1" applyFont="1" applyFill="1" applyBorder="1" applyAlignment="1">
      <alignment horizontal="center" vertical="center" wrapText="1"/>
    </xf>
    <xf numFmtId="0" fontId="117" fillId="33" borderId="1" xfId="520" applyFont="1" applyFill="1" applyBorder="1" applyAlignment="1">
      <alignment horizontal="center" vertical="center"/>
    </xf>
    <xf numFmtId="4" fontId="168" fillId="33" borderId="1" xfId="0" applyNumberFormat="1" applyFont="1" applyFill="1" applyBorder="1" applyAlignment="1">
      <alignment horizontal="center" vertical="center" wrapText="1"/>
    </xf>
    <xf numFmtId="0" fontId="88" fillId="29" borderId="1" xfId="0" applyFont="1" applyFill="1" applyBorder="1" applyAlignment="1">
      <alignment horizontal="left" vertical="center" wrapText="1"/>
    </xf>
    <xf numFmtId="43" fontId="88" fillId="29" borderId="1" xfId="950" applyFont="1" applyFill="1" applyBorder="1" applyAlignment="1">
      <alignment horizontal="center" vertical="center" wrapText="1"/>
    </xf>
    <xf numFmtId="43" fontId="88" fillId="29" borderId="1" xfId="950" applyFont="1" applyFill="1" applyBorder="1" applyAlignment="1">
      <alignment vertical="center" wrapText="1"/>
    </xf>
    <xf numFmtId="0" fontId="165" fillId="29" borderId="1" xfId="0" applyFont="1" applyFill="1" applyBorder="1" applyAlignment="1">
      <alignment vertical="center"/>
    </xf>
    <xf numFmtId="0" fontId="168" fillId="0" borderId="25" xfId="0" applyFont="1" applyFill="1" applyBorder="1" applyAlignment="1">
      <alignment vertical="center" wrapText="1"/>
    </xf>
    <xf numFmtId="2" fontId="165" fillId="29" borderId="1" xfId="0" applyNumberFormat="1" applyFont="1" applyFill="1" applyBorder="1" applyAlignment="1">
      <alignment horizontal="center" vertical="center"/>
    </xf>
    <xf numFmtId="43" fontId="168" fillId="29" borderId="1" xfId="950" applyFont="1" applyFill="1" applyBorder="1" applyAlignment="1">
      <alignment vertical="center" wrapText="1"/>
    </xf>
    <xf numFmtId="220" fontId="168" fillId="29" borderId="1" xfId="1355" applyNumberFormat="1" applyFont="1" applyFill="1" applyBorder="1" applyAlignment="1">
      <alignment horizontal="center" vertical="center" wrapText="1"/>
    </xf>
    <xf numFmtId="43" fontId="168" fillId="29" borderId="1" xfId="950" applyFont="1" applyFill="1" applyBorder="1" applyAlignment="1">
      <alignment horizontal="center" vertical="center"/>
    </xf>
    <xf numFmtId="220" fontId="88" fillId="30" borderId="1" xfId="533" applyNumberFormat="1" applyFont="1" applyFill="1" applyBorder="1" applyAlignment="1">
      <alignment vertical="center" wrapText="1"/>
    </xf>
    <xf numFmtId="220" fontId="88" fillId="30" borderId="1" xfId="0" applyNumberFormat="1" applyFont="1" applyFill="1" applyBorder="1" applyAlignment="1">
      <alignment horizontal="center" vertical="center" wrapText="1"/>
    </xf>
    <xf numFmtId="2" fontId="88" fillId="30" borderId="1" xfId="0" applyNumberFormat="1" applyFont="1" applyFill="1" applyBorder="1" applyAlignment="1">
      <alignment horizontal="center" vertical="center"/>
    </xf>
    <xf numFmtId="220" fontId="88" fillId="30" borderId="1" xfId="521" applyNumberFormat="1" applyFont="1" applyFill="1" applyBorder="1" applyAlignment="1">
      <alignment horizontal="center" vertical="center" wrapText="1"/>
    </xf>
    <xf numFmtId="0" fontId="168" fillId="29" borderId="25" xfId="0" applyFont="1" applyFill="1" applyBorder="1" applyAlignment="1">
      <alignment horizontal="center" vertical="center" wrapText="1"/>
    </xf>
    <xf numFmtId="0" fontId="168" fillId="29" borderId="25" xfId="0" applyFont="1" applyFill="1" applyBorder="1" applyAlignment="1">
      <alignment horizontal="center" vertical="center"/>
    </xf>
    <xf numFmtId="0" fontId="168" fillId="29" borderId="8" xfId="0" applyFont="1" applyFill="1" applyBorder="1" applyAlignment="1">
      <alignment horizontal="center" vertical="center"/>
    </xf>
    <xf numFmtId="4" fontId="88" fillId="30" borderId="1" xfId="0" applyNumberFormat="1" applyFont="1" applyFill="1" applyBorder="1" applyAlignment="1">
      <alignment horizontal="center" vertical="center" wrapText="1"/>
    </xf>
    <xf numFmtId="0" fontId="168" fillId="33" borderId="25" xfId="0" applyFont="1" applyFill="1" applyBorder="1" applyAlignment="1">
      <alignment vertical="center"/>
    </xf>
    <xf numFmtId="0" fontId="168" fillId="33" borderId="26" xfId="0" applyFont="1" applyFill="1" applyBorder="1" applyAlignment="1">
      <alignment horizontal="center" vertical="center" wrapText="1"/>
    </xf>
    <xf numFmtId="0" fontId="168" fillId="33" borderId="26" xfId="0" applyFont="1" applyFill="1" applyBorder="1" applyAlignment="1">
      <alignment vertical="center" wrapText="1"/>
    </xf>
    <xf numFmtId="0" fontId="168" fillId="33" borderId="8" xfId="0" applyFont="1" applyFill="1" applyBorder="1" applyAlignment="1">
      <alignment vertical="center" wrapText="1"/>
    </xf>
    <xf numFmtId="0" fontId="88" fillId="29" borderId="1" xfId="0" applyFont="1" applyFill="1" applyBorder="1" applyAlignment="1">
      <alignment horizontal="justify" vertical="center"/>
    </xf>
    <xf numFmtId="43" fontId="88" fillId="29" borderId="1" xfId="950" applyFont="1" applyFill="1" applyBorder="1" applyAlignment="1">
      <alignment vertical="center"/>
    </xf>
    <xf numFmtId="0" fontId="165" fillId="0" borderId="1" xfId="0" applyFont="1" applyFill="1" applyBorder="1" applyAlignment="1">
      <alignment vertical="center" wrapText="1"/>
    </xf>
    <xf numFmtId="43" fontId="88" fillId="33" borderId="1" xfId="950" applyFont="1" applyFill="1" applyBorder="1" applyAlignment="1">
      <alignment vertical="center"/>
    </xf>
    <xf numFmtId="4" fontId="88" fillId="33" borderId="1" xfId="0" applyNumberFormat="1" applyFont="1" applyFill="1" applyBorder="1" applyAlignment="1">
      <alignment horizontal="left" vertical="center" wrapText="1"/>
    </xf>
    <xf numFmtId="0" fontId="88" fillId="0" borderId="1" xfId="1406" applyFont="1" applyFill="1" applyBorder="1" applyAlignment="1">
      <alignment vertical="center" wrapText="1"/>
    </xf>
    <xf numFmtId="0" fontId="168" fillId="33" borderId="1" xfId="0" applyFont="1" applyFill="1" applyBorder="1" applyAlignment="1">
      <alignment horizontal="center" wrapText="1"/>
    </xf>
    <xf numFmtId="0" fontId="117" fillId="29" borderId="1" xfId="0" applyNumberFormat="1" applyFont="1" applyFill="1" applyBorder="1" applyAlignment="1">
      <alignment vertical="center" wrapText="1"/>
    </xf>
    <xf numFmtId="43" fontId="88" fillId="33" borderId="1" xfId="950" applyFont="1" applyFill="1" applyBorder="1" applyAlignment="1">
      <alignment horizontal="center" vertical="center"/>
    </xf>
    <xf numFmtId="0" fontId="170" fillId="29" borderId="1" xfId="0" applyFont="1" applyFill="1" applyBorder="1" applyAlignment="1">
      <alignment horizontal="center" vertical="center"/>
    </xf>
    <xf numFmtId="0" fontId="170" fillId="33" borderId="1" xfId="0" applyFont="1" applyFill="1" applyBorder="1" applyAlignment="1">
      <alignment horizontal="center" vertical="center" wrapText="1"/>
    </xf>
    <xf numFmtId="4" fontId="170" fillId="29" borderId="1" xfId="0" applyNumberFormat="1" applyFont="1" applyFill="1" applyBorder="1" applyAlignment="1">
      <alignment horizontal="center" vertical="center"/>
    </xf>
    <xf numFmtId="4" fontId="170" fillId="29" borderId="1" xfId="0" applyNumberFormat="1" applyFont="1" applyFill="1" applyBorder="1" applyAlignment="1">
      <alignment horizontal="left" vertical="center"/>
    </xf>
    <xf numFmtId="4" fontId="170" fillId="29" borderId="1" xfId="0" applyNumberFormat="1" applyFont="1" applyFill="1" applyBorder="1" applyAlignment="1">
      <alignment vertical="center"/>
    </xf>
    <xf numFmtId="4" fontId="170" fillId="29" borderId="1" xfId="0" applyNumberFormat="1" applyFont="1" applyFill="1" applyBorder="1" applyAlignment="1">
      <alignment horizontal="center" vertical="center" wrapText="1"/>
    </xf>
    <xf numFmtId="1" fontId="170" fillId="29" borderId="1" xfId="0" applyNumberFormat="1" applyFont="1" applyFill="1" applyBorder="1" applyAlignment="1">
      <alignment horizontal="center" vertical="center"/>
    </xf>
    <xf numFmtId="0" fontId="170" fillId="29" borderId="1" xfId="0" applyFont="1" applyFill="1" applyBorder="1" applyAlignment="1">
      <alignment horizontal="center" vertical="center" wrapText="1"/>
    </xf>
    <xf numFmtId="1" fontId="170" fillId="29" borderId="1" xfId="0" applyNumberFormat="1" applyFont="1" applyFill="1" applyBorder="1" applyAlignment="1">
      <alignment horizontal="center" vertical="center" wrapText="1"/>
    </xf>
    <xf numFmtId="0" fontId="88" fillId="33" borderId="25" xfId="0" applyFont="1" applyFill="1" applyBorder="1" applyAlignment="1">
      <alignment horizontal="center" vertical="center"/>
    </xf>
    <xf numFmtId="2" fontId="8" fillId="33" borderId="0" xfId="0" applyNumberFormat="1" applyFont="1" applyFill="1" applyAlignment="1">
      <alignment horizontal="center" vertical="center"/>
    </xf>
    <xf numFmtId="0" fontId="88" fillId="29" borderId="1" xfId="0" applyNumberFormat="1" applyFont="1" applyFill="1" applyBorder="1" applyAlignment="1">
      <alignment vertical="center" wrapText="1"/>
    </xf>
    <xf numFmtId="0" fontId="170" fillId="29" borderId="1" xfId="0" applyNumberFormat="1" applyFont="1" applyFill="1" applyBorder="1" applyAlignment="1">
      <alignment horizontal="center" vertical="center" wrapText="1"/>
    </xf>
    <xf numFmtId="0" fontId="168" fillId="33" borderId="25" xfId="0" applyFont="1" applyFill="1" applyBorder="1" applyAlignment="1">
      <alignment horizontal="center" vertical="center" wrapText="1"/>
    </xf>
    <xf numFmtId="0" fontId="8" fillId="29" borderId="1" xfId="0" applyNumberFormat="1" applyFont="1" applyFill="1" applyBorder="1" applyAlignment="1">
      <alignment vertical="center"/>
    </xf>
    <xf numFmtId="0" fontId="8" fillId="29" borderId="1" xfId="0" applyNumberFormat="1" applyFont="1" applyFill="1" applyBorder="1" applyAlignment="1">
      <alignment horizontal="center" vertical="center"/>
    </xf>
    <xf numFmtId="0" fontId="8" fillId="29" borderId="1" xfId="0" applyNumberFormat="1" applyFont="1" applyFill="1" applyBorder="1" applyAlignment="1">
      <alignment horizontal="center" vertical="center" wrapText="1"/>
    </xf>
    <xf numFmtId="4" fontId="8" fillId="29" borderId="1" xfId="0" applyNumberFormat="1" applyFont="1" applyFill="1" applyBorder="1" applyAlignment="1">
      <alignment horizontal="center" vertical="center"/>
    </xf>
    <xf numFmtId="4" fontId="8" fillId="29" borderId="1" xfId="0" applyNumberFormat="1" applyFont="1" applyFill="1" applyBorder="1" applyAlignment="1">
      <alignment horizontal="left" vertical="center"/>
    </xf>
    <xf numFmtId="4" fontId="8" fillId="29" borderId="1" xfId="0" applyNumberFormat="1" applyFont="1" applyFill="1" applyBorder="1" applyAlignment="1">
      <alignment horizontal="center" vertical="center" wrapText="1"/>
    </xf>
    <xf numFmtId="1" fontId="8" fillId="29" borderId="1" xfId="0" applyNumberFormat="1" applyFont="1" applyFill="1" applyBorder="1" applyAlignment="1">
      <alignment horizontal="center" vertical="center"/>
    </xf>
    <xf numFmtId="0" fontId="88" fillId="29" borderId="1" xfId="0" applyNumberFormat="1" applyFont="1" applyFill="1" applyBorder="1" applyAlignment="1">
      <alignment vertical="center"/>
    </xf>
    <xf numFmtId="0" fontId="88" fillId="33" borderId="1" xfId="0" applyFont="1" applyFill="1" applyBorder="1" applyAlignment="1">
      <alignment vertical="center"/>
    </xf>
    <xf numFmtId="0" fontId="88" fillId="33" borderId="26" xfId="0" applyFont="1" applyFill="1" applyBorder="1" applyAlignment="1">
      <alignment horizontal="center" vertical="center" wrapText="1"/>
    </xf>
    <xf numFmtId="0" fontId="117" fillId="33" borderId="1" xfId="0" applyFont="1" applyFill="1" applyBorder="1" applyAlignment="1">
      <alignment horizontal="center" vertical="center"/>
    </xf>
    <xf numFmtId="0" fontId="8" fillId="29" borderId="1" xfId="0" applyFont="1" applyFill="1" applyBorder="1" applyAlignment="1">
      <alignment horizontal="center" vertical="center"/>
    </xf>
    <xf numFmtId="0" fontId="8" fillId="33" borderId="1" xfId="0" applyFont="1" applyFill="1" applyBorder="1" applyAlignment="1">
      <alignment horizontal="left" vertical="center" wrapText="1"/>
    </xf>
    <xf numFmtId="0" fontId="8" fillId="33" borderId="1" xfId="0" applyFont="1" applyFill="1" applyBorder="1" applyAlignment="1">
      <alignment horizontal="center" vertical="center"/>
    </xf>
    <xf numFmtId="0" fontId="7" fillId="33" borderId="0" xfId="0" applyFont="1" applyFill="1" applyAlignment="1">
      <alignment vertical="center"/>
    </xf>
    <xf numFmtId="0" fontId="8" fillId="33" borderId="0" xfId="0" applyFont="1" applyFill="1" applyAlignment="1">
      <alignment vertical="center"/>
    </xf>
    <xf numFmtId="4" fontId="117" fillId="33" borderId="1" xfId="0" applyNumberFormat="1" applyFont="1" applyFill="1" applyBorder="1" applyAlignment="1">
      <alignment horizontal="center" vertical="center" wrapText="1"/>
    </xf>
    <xf numFmtId="1" fontId="117" fillId="33" borderId="1" xfId="0" applyNumberFormat="1" applyFont="1" applyFill="1" applyBorder="1" applyAlignment="1">
      <alignment horizontal="center" vertical="center"/>
    </xf>
    <xf numFmtId="0" fontId="117" fillId="33" borderId="1" xfId="0" applyFont="1" applyFill="1" applyBorder="1" applyAlignment="1">
      <alignment horizontal="center" vertical="center" wrapText="1"/>
    </xf>
    <xf numFmtId="0" fontId="8" fillId="33" borderId="0" xfId="0" applyFont="1" applyFill="1" applyAlignment="1">
      <alignment horizontal="center" vertical="center"/>
    </xf>
    <xf numFmtId="0" fontId="8" fillId="33" borderId="1" xfId="0" applyFont="1" applyFill="1" applyBorder="1" applyAlignment="1">
      <alignment horizontal="center" vertical="center" wrapText="1"/>
    </xf>
    <xf numFmtId="4" fontId="168" fillId="33" borderId="1" xfId="0" applyNumberFormat="1" applyFont="1" applyFill="1" applyBorder="1" applyAlignment="1">
      <alignment horizontal="center" vertical="center"/>
    </xf>
    <xf numFmtId="4" fontId="8" fillId="33" borderId="1" xfId="0" applyNumberFormat="1" applyFont="1" applyFill="1" applyBorder="1" applyAlignment="1">
      <alignment horizontal="center" vertical="center"/>
    </xf>
    <xf numFmtId="2" fontId="168" fillId="33" borderId="1" xfId="0" applyNumberFormat="1" applyFont="1" applyFill="1" applyBorder="1" applyAlignment="1">
      <alignment horizontal="center" vertical="center"/>
    </xf>
    <xf numFmtId="1" fontId="168" fillId="33" borderId="1" xfId="0" applyNumberFormat="1" applyFont="1" applyFill="1" applyBorder="1" applyAlignment="1">
      <alignment horizontal="center" vertical="center" wrapText="1"/>
    </xf>
    <xf numFmtId="0" fontId="130" fillId="33" borderId="0" xfId="0" applyFont="1" applyFill="1" applyAlignment="1">
      <alignment vertical="center"/>
    </xf>
    <xf numFmtId="0" fontId="8" fillId="33" borderId="1" xfId="0" applyNumberFormat="1" applyFont="1" applyFill="1" applyBorder="1" applyAlignment="1">
      <alignment horizontal="center" vertical="center" wrapText="1"/>
    </xf>
    <xf numFmtId="4" fontId="168" fillId="30" borderId="1" xfId="0" applyNumberFormat="1" applyFont="1" applyFill="1" applyBorder="1" applyAlignment="1">
      <alignment horizontal="center" vertical="center"/>
    </xf>
    <xf numFmtId="0" fontId="168" fillId="37" borderId="1" xfId="520" applyFont="1" applyFill="1" applyBorder="1" applyAlignment="1">
      <alignment horizontal="center" vertical="center"/>
    </xf>
    <xf numFmtId="0" fontId="168" fillId="37" borderId="25" xfId="0" applyFont="1" applyFill="1" applyBorder="1" applyAlignment="1">
      <alignment vertical="center" wrapText="1"/>
    </xf>
    <xf numFmtId="0" fontId="168" fillId="37" borderId="1" xfId="0" applyFont="1" applyFill="1" applyBorder="1" applyAlignment="1">
      <alignment horizontal="center" vertical="center" wrapText="1"/>
    </xf>
    <xf numFmtId="0" fontId="168" fillId="37" borderId="1" xfId="0" applyFont="1" applyFill="1" applyBorder="1" applyAlignment="1">
      <alignment horizontal="center" vertical="center"/>
    </xf>
    <xf numFmtId="4" fontId="168" fillId="37" borderId="1" xfId="0" applyNumberFormat="1" applyFont="1" applyFill="1" applyBorder="1" applyAlignment="1">
      <alignment horizontal="center" vertical="center"/>
    </xf>
    <xf numFmtId="2" fontId="168" fillId="37" borderId="1" xfId="0" applyNumberFormat="1" applyFont="1" applyFill="1" applyBorder="1" applyAlignment="1">
      <alignment horizontal="center" vertical="center"/>
    </xf>
    <xf numFmtId="0" fontId="168" fillId="37" borderId="8" xfId="0" applyFont="1" applyFill="1" applyBorder="1" applyAlignment="1">
      <alignment horizontal="center" vertical="center" wrapText="1"/>
    </xf>
    <xf numFmtId="0" fontId="130" fillId="37" borderId="0" xfId="0" applyFont="1" applyFill="1" applyAlignment="1">
      <alignment vertical="center"/>
    </xf>
    <xf numFmtId="0" fontId="168" fillId="37" borderId="1" xfId="0" applyFont="1" applyFill="1" applyBorder="1" applyAlignment="1">
      <alignment vertical="center"/>
    </xf>
    <xf numFmtId="1" fontId="168" fillId="37" borderId="1" xfId="0" applyNumberFormat="1" applyFont="1" applyFill="1" applyBorder="1" applyAlignment="1">
      <alignment horizontal="center" vertical="center" wrapText="1"/>
    </xf>
    <xf numFmtId="0" fontId="88" fillId="38" borderId="1" xfId="0" applyFont="1" applyFill="1" applyBorder="1" applyAlignment="1">
      <alignment horizontal="center" vertical="center"/>
    </xf>
    <xf numFmtId="0" fontId="168" fillId="38" borderId="1" xfId="0" applyNumberFormat="1" applyFont="1" applyFill="1" applyBorder="1" applyAlignment="1">
      <alignment vertical="center" wrapText="1"/>
    </xf>
    <xf numFmtId="0" fontId="168" fillId="38" borderId="1" xfId="0" applyFont="1" applyFill="1" applyBorder="1" applyAlignment="1">
      <alignment horizontal="center" vertical="center" wrapText="1"/>
    </xf>
    <xf numFmtId="4" fontId="168" fillId="38" borderId="1" xfId="0" applyNumberFormat="1" applyFont="1" applyFill="1" applyBorder="1" applyAlignment="1">
      <alignment horizontal="center" vertical="center" wrapText="1"/>
    </xf>
    <xf numFmtId="4" fontId="88" fillId="38" borderId="1" xfId="0" applyNumberFormat="1" applyFont="1" applyFill="1" applyBorder="1" applyAlignment="1">
      <alignment horizontal="center" vertical="center"/>
    </xf>
    <xf numFmtId="4" fontId="168" fillId="38" borderId="1" xfId="0" applyNumberFormat="1" applyFont="1" applyFill="1" applyBorder="1" applyAlignment="1">
      <alignment horizontal="right" vertical="center" wrapText="1"/>
    </xf>
    <xf numFmtId="0" fontId="88" fillId="38" borderId="1" xfId="0" applyFont="1" applyFill="1" applyBorder="1" applyAlignment="1">
      <alignment horizontal="center" vertical="center" wrapText="1"/>
    </xf>
    <xf numFmtId="0" fontId="88" fillId="38" borderId="8" xfId="0" applyFont="1" applyFill="1" applyBorder="1" applyAlignment="1">
      <alignment horizontal="center" vertical="center" wrapText="1"/>
    </xf>
    <xf numFmtId="0" fontId="168" fillId="38" borderId="1" xfId="0" applyFont="1" applyFill="1" applyBorder="1" applyAlignment="1">
      <alignment vertical="center" wrapText="1"/>
    </xf>
    <xf numFmtId="0" fontId="8" fillId="38" borderId="0" xfId="0" applyFont="1" applyFill="1" applyAlignment="1">
      <alignment vertical="center"/>
    </xf>
    <xf numFmtId="0" fontId="168" fillId="38" borderId="1" xfId="0" applyFont="1" applyFill="1" applyBorder="1" applyAlignment="1">
      <alignment horizontal="right" vertical="center" wrapText="1"/>
    </xf>
    <xf numFmtId="2" fontId="88" fillId="38" borderId="1" xfId="0" applyNumberFormat="1" applyFont="1" applyFill="1" applyBorder="1" applyAlignment="1">
      <alignment horizontal="center" vertical="center"/>
    </xf>
    <xf numFmtId="0" fontId="8"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xf>
    <xf numFmtId="0" fontId="8" fillId="0" borderId="25" xfId="0" applyFont="1" applyFill="1" applyBorder="1" applyAlignment="1">
      <alignment horizontal="center" vertical="center"/>
    </xf>
    <xf numFmtId="0" fontId="8" fillId="0" borderId="8" xfId="0" applyFont="1" applyFill="1" applyBorder="1" applyAlignment="1">
      <alignment horizontal="center" vertical="center"/>
    </xf>
    <xf numFmtId="0" fontId="7" fillId="0" borderId="8" xfId="0" applyFont="1" applyFill="1" applyBorder="1" applyAlignment="1">
      <alignment horizontal="center" vertical="center" wrapText="1"/>
    </xf>
    <xf numFmtId="4" fontId="8" fillId="0" borderId="1" xfId="0" applyNumberFormat="1" applyFont="1" applyFill="1" applyBorder="1"/>
    <xf numFmtId="0" fontId="8" fillId="0" borderId="0" xfId="0" applyFont="1" applyFill="1" applyAlignment="1">
      <alignment vertical="center" wrapText="1"/>
    </xf>
    <xf numFmtId="4" fontId="8" fillId="0" borderId="25" xfId="0" applyNumberFormat="1" applyFont="1" applyFill="1" applyBorder="1" applyAlignment="1">
      <alignment horizontal="center" vertical="center"/>
    </xf>
    <xf numFmtId="2" fontId="8" fillId="0" borderId="8" xfId="0" applyNumberFormat="1" applyFont="1" applyFill="1" applyBorder="1" applyAlignment="1">
      <alignment horizontal="center" vertical="center"/>
    </xf>
    <xf numFmtId="0" fontId="8" fillId="0" borderId="1" xfId="0" applyNumberFormat="1" applyFont="1" applyFill="1" applyBorder="1" applyAlignment="1">
      <alignment vertical="center"/>
    </xf>
    <xf numFmtId="4" fontId="8" fillId="0" borderId="1" xfId="0" applyNumberFormat="1" applyFont="1" applyFill="1" applyBorder="1" applyAlignment="1">
      <alignment horizontal="center" vertical="center" wrapText="1"/>
    </xf>
    <xf numFmtId="1" fontId="8" fillId="0" borderId="1" xfId="0" applyNumberFormat="1" applyFont="1" applyFill="1" applyBorder="1" applyAlignment="1">
      <alignment horizontal="center" vertical="center"/>
    </xf>
    <xf numFmtId="0" fontId="8" fillId="0" borderId="0" xfId="0" applyFont="1" applyFill="1" applyAlignment="1">
      <alignment horizontal="center" vertical="center" wrapText="1"/>
    </xf>
    <xf numFmtId="4" fontId="8" fillId="0" borderId="0" xfId="0" applyNumberFormat="1" applyFont="1" applyFill="1" applyAlignment="1">
      <alignment horizontal="center" vertical="center" wrapText="1"/>
    </xf>
    <xf numFmtId="1" fontId="8" fillId="0" borderId="0" xfId="0" applyNumberFormat="1" applyFont="1" applyFill="1" applyAlignment="1">
      <alignment horizontal="center" vertical="center"/>
    </xf>
    <xf numFmtId="0" fontId="8" fillId="0" borderId="0" xfId="0" applyFont="1" applyFill="1" applyAlignment="1">
      <alignment horizontal="center"/>
    </xf>
    <xf numFmtId="0" fontId="8" fillId="0" borderId="1" xfId="0" applyNumberFormat="1" applyFont="1" applyFill="1" applyBorder="1" applyAlignment="1">
      <alignment vertical="center" wrapText="1"/>
    </xf>
    <xf numFmtId="4" fontId="7" fillId="0" borderId="0" xfId="520" applyNumberFormat="1" applyFont="1" applyFill="1" applyBorder="1" applyAlignment="1">
      <alignment horizontal="center" vertical="center" wrapText="1"/>
    </xf>
    <xf numFmtId="4" fontId="7" fillId="0" borderId="0" xfId="520" applyNumberFormat="1" applyFont="1" applyFill="1" applyBorder="1" applyAlignment="1">
      <alignment horizontal="center" vertical="center"/>
    </xf>
    <xf numFmtId="0" fontId="7" fillId="0" borderId="0" xfId="0" applyFont="1" applyFill="1" applyBorder="1" applyAlignment="1">
      <alignment horizontal="center" vertical="center"/>
    </xf>
    <xf numFmtId="0" fontId="7" fillId="0" borderId="1" xfId="0" applyFont="1" applyFill="1" applyBorder="1" applyAlignment="1">
      <alignment vertical="center"/>
    </xf>
    <xf numFmtId="0" fontId="7" fillId="0" borderId="1" xfId="0" applyFont="1" applyFill="1" applyBorder="1" applyAlignment="1">
      <alignment horizontal="center" vertical="center" wrapText="1"/>
    </xf>
    <xf numFmtId="4" fontId="7" fillId="0" borderId="1" xfId="0" applyNumberFormat="1" applyFont="1" applyFill="1" applyBorder="1" applyAlignment="1">
      <alignment horizontal="center" vertical="center" wrapText="1"/>
    </xf>
    <xf numFmtId="1" fontId="7" fillId="0" borderId="1" xfId="0" applyNumberFormat="1" applyFont="1" applyFill="1" applyBorder="1" applyAlignment="1">
      <alignment horizontal="center" vertical="center"/>
    </xf>
    <xf numFmtId="1" fontId="8" fillId="0" borderId="1" xfId="0" applyNumberFormat="1" applyFont="1" applyFill="1" applyBorder="1" applyAlignment="1">
      <alignment horizontal="center" vertical="center" wrapText="1"/>
    </xf>
    <xf numFmtId="0" fontId="7" fillId="0" borderId="1" xfId="0" applyFont="1" applyFill="1" applyBorder="1" applyAlignment="1">
      <alignment vertical="center" wrapText="1"/>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7" fillId="0" borderId="1" xfId="0" applyNumberFormat="1" applyFont="1" applyFill="1" applyBorder="1" applyAlignment="1">
      <alignment vertical="center"/>
    </xf>
    <xf numFmtId="0" fontId="8" fillId="0" borderId="8" xfId="0" applyFont="1" applyFill="1" applyBorder="1" applyAlignment="1">
      <alignment horizontal="center" vertical="center" wrapText="1"/>
    </xf>
    <xf numFmtId="0" fontId="8" fillId="0" borderId="8" xfId="520" applyFont="1" applyFill="1" applyBorder="1" applyAlignment="1">
      <alignment horizontal="center" vertical="center"/>
    </xf>
    <xf numFmtId="0" fontId="7" fillId="0" borderId="1" xfId="0" applyFont="1" applyFill="1" applyBorder="1" applyAlignment="1">
      <alignment horizontal="justify" vertical="center"/>
    </xf>
    <xf numFmtId="43" fontId="7" fillId="0" borderId="1" xfId="950" applyFont="1" applyFill="1" applyBorder="1" applyAlignment="1">
      <alignment horizontal="center" vertical="center"/>
    </xf>
    <xf numFmtId="0" fontId="8" fillId="0" borderId="1" xfId="0" applyFont="1" applyFill="1" applyBorder="1" applyAlignment="1">
      <alignment horizontal="center"/>
    </xf>
    <xf numFmtId="0" fontId="8" fillId="0" borderId="1" xfId="0" applyFont="1" applyFill="1" applyBorder="1" applyAlignment="1">
      <alignment horizontal="center" wrapText="1"/>
    </xf>
    <xf numFmtId="1" fontId="8" fillId="0" borderId="1" xfId="0" applyNumberFormat="1" applyFont="1" applyFill="1" applyBorder="1" applyAlignment="1">
      <alignment horizontal="center" wrapText="1"/>
    </xf>
    <xf numFmtId="43" fontId="8" fillId="0" borderId="1" xfId="950" applyFont="1" applyFill="1" applyBorder="1" applyAlignment="1">
      <alignment horizontal="center" vertical="center"/>
    </xf>
    <xf numFmtId="2" fontId="8" fillId="0" borderId="1" xfId="0" applyNumberFormat="1" applyFont="1" applyFill="1" applyBorder="1" applyAlignment="1">
      <alignment horizontal="right" vertical="center" wrapText="1"/>
    </xf>
    <xf numFmtId="4" fontId="8" fillId="0" borderId="1" xfId="0" applyNumberFormat="1" applyFont="1" applyFill="1" applyBorder="1" applyAlignment="1">
      <alignment horizontal="right" vertical="center" wrapText="1"/>
    </xf>
    <xf numFmtId="0" fontId="8" fillId="0" borderId="1" xfId="0" applyFont="1" applyFill="1" applyBorder="1" applyAlignment="1">
      <alignment horizontal="right" vertical="center" wrapText="1"/>
    </xf>
    <xf numFmtId="4"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1411" applyFont="1" applyFill="1" applyBorder="1" applyAlignment="1">
      <alignment horizontal="center" vertical="center" wrapText="1"/>
    </xf>
    <xf numFmtId="0" fontId="7" fillId="0" borderId="1" xfId="520" applyFont="1" applyFill="1" applyBorder="1" applyAlignment="1">
      <alignment horizontal="center" vertical="center"/>
    </xf>
    <xf numFmtId="0" fontId="7" fillId="0" borderId="25" xfId="0" applyFont="1" applyFill="1" applyBorder="1" applyAlignment="1">
      <alignment vertical="center" wrapText="1"/>
    </xf>
    <xf numFmtId="43" fontId="8" fillId="0" borderId="1" xfId="950" applyFont="1" applyFill="1" applyBorder="1" applyAlignment="1">
      <alignment horizontal="center" vertical="center" wrapText="1"/>
    </xf>
    <xf numFmtId="43" fontId="8" fillId="0" borderId="1" xfId="950" applyFont="1" applyFill="1" applyBorder="1" applyAlignment="1">
      <alignment vertical="center" wrapText="1"/>
    </xf>
    <xf numFmtId="220" fontId="8" fillId="0" borderId="1" xfId="1355" applyNumberFormat="1" applyFont="1" applyFill="1" applyBorder="1" applyAlignment="1">
      <alignment horizontal="center" vertical="center" wrapText="1"/>
    </xf>
    <xf numFmtId="220" fontId="8" fillId="0" borderId="1" xfId="533" applyNumberFormat="1" applyFont="1" applyFill="1" applyBorder="1" applyAlignment="1">
      <alignment vertical="center" wrapText="1"/>
    </xf>
    <xf numFmtId="0" fontId="8" fillId="0" borderId="25" xfId="0" applyFont="1" applyFill="1" applyBorder="1" applyAlignment="1">
      <alignment horizontal="center" vertical="center" wrapText="1"/>
    </xf>
    <xf numFmtId="0" fontId="8" fillId="0" borderId="1" xfId="0" applyFont="1" applyFill="1" applyBorder="1" applyAlignment="1">
      <alignment horizontal="justify" vertical="center"/>
    </xf>
    <xf numFmtId="43" fontId="8" fillId="0" borderId="1" xfId="950" applyFont="1" applyFill="1" applyBorder="1" applyAlignment="1">
      <alignment vertical="center"/>
    </xf>
    <xf numFmtId="4" fontId="8" fillId="0" borderId="1" xfId="0" applyNumberFormat="1" applyFont="1" applyFill="1" applyBorder="1" applyAlignment="1">
      <alignment horizontal="left" vertical="center" wrapText="1"/>
    </xf>
    <xf numFmtId="0" fontId="8" fillId="0" borderId="1" xfId="1406" applyFont="1" applyFill="1" applyBorder="1" applyAlignment="1">
      <alignment vertical="center" wrapText="1"/>
    </xf>
    <xf numFmtId="0" fontId="8" fillId="0" borderId="1" xfId="0" applyNumberFormat="1" applyFont="1" applyFill="1" applyBorder="1" applyAlignment="1">
      <alignment horizontal="left" vertical="center" wrapText="1"/>
    </xf>
    <xf numFmtId="0" fontId="7" fillId="0" borderId="1" xfId="0" applyNumberFormat="1" applyFont="1" applyFill="1" applyBorder="1" applyAlignment="1">
      <alignment vertical="center" wrapText="1"/>
    </xf>
    <xf numFmtId="0" fontId="8" fillId="0" borderId="0" xfId="0" applyNumberFormat="1" applyFont="1" applyFill="1" applyAlignment="1">
      <alignment vertical="center"/>
    </xf>
    <xf numFmtId="0" fontId="8" fillId="0" borderId="26" xfId="0" applyFont="1" applyFill="1" applyBorder="1" applyAlignment="1">
      <alignment vertical="center"/>
    </xf>
    <xf numFmtId="0" fontId="8" fillId="0" borderId="8" xfId="0" applyFont="1" applyFill="1" applyBorder="1" applyAlignment="1">
      <alignment vertical="center"/>
    </xf>
    <xf numFmtId="4" fontId="7" fillId="29" borderId="1" xfId="0" applyNumberFormat="1" applyFont="1" applyFill="1" applyBorder="1" applyAlignment="1">
      <alignment horizontal="center" vertical="center" wrapText="1"/>
    </xf>
    <xf numFmtId="2" fontId="8" fillId="29" borderId="1" xfId="0" applyNumberFormat="1" applyFont="1" applyFill="1" applyBorder="1" applyAlignment="1">
      <alignment horizontal="center" vertical="center"/>
    </xf>
    <xf numFmtId="0" fontId="11" fillId="29" borderId="1" xfId="0" applyFont="1" applyFill="1" applyBorder="1" applyAlignment="1">
      <alignment horizontal="center" vertical="center" wrapText="1"/>
    </xf>
    <xf numFmtId="4" fontId="7" fillId="29" borderId="0" xfId="520" applyNumberFormat="1" applyFont="1" applyFill="1" applyBorder="1" applyAlignment="1">
      <alignment horizontal="center" vertical="center" wrapText="1"/>
    </xf>
    <xf numFmtId="4" fontId="7" fillId="29" borderId="0" xfId="520" applyNumberFormat="1" applyFont="1" applyFill="1" applyBorder="1" applyAlignment="1">
      <alignment horizontal="center" vertical="center"/>
    </xf>
    <xf numFmtId="4" fontId="7" fillId="29" borderId="1" xfId="520" applyNumberFormat="1" applyFont="1" applyFill="1" applyBorder="1" applyAlignment="1">
      <alignment horizontal="center" vertical="center" wrapText="1"/>
    </xf>
    <xf numFmtId="4" fontId="7" fillId="29" borderId="1" xfId="520" applyNumberFormat="1" applyFont="1" applyFill="1" applyBorder="1" applyAlignment="1">
      <alignment horizontal="center" vertical="center"/>
    </xf>
    <xf numFmtId="0" fontId="7" fillId="29" borderId="1" xfId="0" applyFont="1" applyFill="1" applyBorder="1" applyAlignment="1">
      <alignment vertical="center" wrapText="1"/>
    </xf>
    <xf numFmtId="1" fontId="7" fillId="29" borderId="1" xfId="0" applyNumberFormat="1" applyFont="1" applyFill="1" applyBorder="1" applyAlignment="1">
      <alignment horizontal="center" vertical="center"/>
    </xf>
    <xf numFmtId="4" fontId="7" fillId="29" borderId="1" xfId="0" applyNumberFormat="1" applyFont="1" applyFill="1" applyBorder="1" applyAlignment="1">
      <alignment horizontal="center" vertical="center"/>
    </xf>
    <xf numFmtId="0" fontId="7" fillId="29" borderId="1" xfId="0" applyNumberFormat="1" applyFont="1" applyFill="1" applyBorder="1" applyAlignment="1">
      <alignment vertical="center" wrapText="1"/>
    </xf>
    <xf numFmtId="43" fontId="8" fillId="29" borderId="1" xfId="950" applyFont="1" applyFill="1" applyBorder="1" applyAlignment="1">
      <alignment horizontal="center" vertical="center"/>
    </xf>
    <xf numFmtId="2" fontId="8" fillId="29" borderId="1" xfId="0" applyNumberFormat="1" applyFont="1" applyFill="1" applyBorder="1" applyAlignment="1">
      <alignment horizontal="right" vertical="center" wrapText="1"/>
    </xf>
    <xf numFmtId="4" fontId="8" fillId="29" borderId="1" xfId="0" applyNumberFormat="1" applyFont="1" applyFill="1" applyBorder="1" applyAlignment="1">
      <alignment horizontal="right" vertical="center" wrapText="1"/>
    </xf>
    <xf numFmtId="0" fontId="8" fillId="29" borderId="1" xfId="0" applyFont="1" applyFill="1" applyBorder="1" applyAlignment="1">
      <alignment horizontal="right" vertical="center" wrapText="1"/>
    </xf>
    <xf numFmtId="4" fontId="11" fillId="29" borderId="1" xfId="0" applyNumberFormat="1" applyFont="1" applyFill="1" applyBorder="1" applyAlignment="1">
      <alignment horizontal="center" vertical="center" wrapText="1"/>
    </xf>
    <xf numFmtId="220" fontId="8" fillId="29" borderId="1" xfId="0" applyNumberFormat="1" applyFont="1" applyFill="1" applyBorder="1" applyAlignment="1">
      <alignment horizontal="center" vertical="center" wrapText="1"/>
    </xf>
    <xf numFmtId="0" fontId="7" fillId="29" borderId="1" xfId="520" applyFont="1" applyFill="1" applyBorder="1" applyAlignment="1">
      <alignment horizontal="center" vertical="center"/>
    </xf>
    <xf numFmtId="0" fontId="7" fillId="29" borderId="25" xfId="0" applyFont="1" applyFill="1" applyBorder="1" applyAlignment="1">
      <alignment vertical="center" wrapText="1"/>
    </xf>
    <xf numFmtId="43" fontId="8" fillId="29" borderId="1" xfId="950" applyFont="1" applyFill="1" applyBorder="1" applyAlignment="1">
      <alignment horizontal="center" vertical="center" wrapText="1"/>
    </xf>
    <xf numFmtId="43" fontId="8" fillId="29" borderId="1" xfId="950" applyFont="1" applyFill="1" applyBorder="1" applyAlignment="1">
      <alignment vertical="center" wrapText="1"/>
    </xf>
    <xf numFmtId="220" fontId="8" fillId="29" borderId="1" xfId="1355" applyNumberFormat="1" applyFont="1" applyFill="1" applyBorder="1" applyAlignment="1">
      <alignment horizontal="center" vertical="center" wrapText="1"/>
    </xf>
    <xf numFmtId="220" fontId="8" fillId="29" borderId="1" xfId="533" applyNumberFormat="1" applyFont="1" applyFill="1" applyBorder="1" applyAlignment="1">
      <alignment vertical="center" wrapText="1"/>
    </xf>
    <xf numFmtId="43" fontId="8" fillId="29" borderId="1" xfId="950" applyFont="1" applyFill="1" applyBorder="1" applyAlignment="1">
      <alignment vertical="center"/>
    </xf>
    <xf numFmtId="43" fontId="7" fillId="29" borderId="1" xfId="950" applyFont="1" applyFill="1" applyBorder="1" applyAlignment="1">
      <alignment vertical="center"/>
    </xf>
    <xf numFmtId="4" fontId="8" fillId="29" borderId="1" xfId="0" applyNumberFormat="1" applyFont="1" applyFill="1" applyBorder="1" applyAlignment="1">
      <alignment horizontal="left" vertical="center" wrapText="1"/>
    </xf>
    <xf numFmtId="0" fontId="8" fillId="29" borderId="1" xfId="1406" applyFont="1" applyFill="1" applyBorder="1" applyAlignment="1">
      <alignment vertical="center" wrapText="1"/>
    </xf>
    <xf numFmtId="0" fontId="8" fillId="29" borderId="0" xfId="0" applyNumberFormat="1" applyFont="1" applyFill="1" applyAlignment="1">
      <alignment vertical="center" wrapText="1"/>
    </xf>
    <xf numFmtId="0" fontId="8" fillId="29" borderId="1" xfId="1411" applyFont="1" applyFill="1" applyBorder="1" applyAlignment="1">
      <alignment horizontal="center" vertical="center" wrapText="1"/>
    </xf>
    <xf numFmtId="1" fontId="8" fillId="29" borderId="1" xfId="0" applyNumberFormat="1" applyFont="1" applyFill="1" applyBorder="1" applyAlignment="1">
      <alignment vertical="center" wrapText="1"/>
    </xf>
    <xf numFmtId="2" fontId="8" fillId="29" borderId="1" xfId="0" applyNumberFormat="1" applyFont="1" applyFill="1" applyBorder="1" applyAlignment="1">
      <alignment vertical="center" wrapText="1"/>
    </xf>
    <xf numFmtId="0" fontId="21" fillId="29" borderId="0" xfId="3" applyFont="1" applyFill="1" applyBorder="1" applyAlignment="1">
      <alignment vertical="center" wrapText="1"/>
    </xf>
    <xf numFmtId="0" fontId="8" fillId="29" borderId="1" xfId="0" applyFont="1" applyFill="1" applyBorder="1"/>
    <xf numFmtId="4" fontId="7" fillId="29" borderId="1" xfId="3" applyNumberFormat="1" applyFont="1" applyFill="1" applyBorder="1" applyAlignment="1">
      <alignment horizontal="right" vertical="center" wrapText="1"/>
    </xf>
    <xf numFmtId="0" fontId="7" fillId="29" borderId="1" xfId="3" applyFont="1" applyFill="1" applyBorder="1" applyAlignment="1">
      <alignment vertical="center" wrapText="1"/>
    </xf>
    <xf numFmtId="4" fontId="7" fillId="29" borderId="1" xfId="4" applyNumberFormat="1" applyFont="1" applyFill="1" applyBorder="1" applyAlignment="1">
      <alignment horizontal="right" vertical="center" wrapText="1"/>
    </xf>
    <xf numFmtId="0" fontId="8" fillId="29" borderId="1" xfId="3" applyFont="1" applyFill="1" applyBorder="1" applyAlignment="1">
      <alignment horizontal="center" vertical="center" wrapText="1"/>
    </xf>
    <xf numFmtId="0" fontId="8" fillId="29" borderId="1" xfId="3" applyFont="1" applyFill="1" applyBorder="1" applyAlignment="1">
      <alignment vertical="center" wrapText="1"/>
    </xf>
    <xf numFmtId="4" fontId="8" fillId="29" borderId="1" xfId="4" applyNumberFormat="1" applyFont="1" applyFill="1" applyBorder="1" applyAlignment="1">
      <alignment horizontal="right" vertical="center" wrapText="1"/>
    </xf>
    <xf numFmtId="4" fontId="8" fillId="29" borderId="1" xfId="3" applyNumberFormat="1" applyFont="1" applyFill="1" applyBorder="1" applyAlignment="1">
      <alignment horizontal="center" vertical="center" wrapText="1"/>
    </xf>
    <xf numFmtId="0" fontId="16" fillId="29" borderId="1" xfId="3" applyFont="1" applyFill="1" applyBorder="1" applyAlignment="1">
      <alignment horizontal="center" vertical="center" wrapText="1"/>
    </xf>
    <xf numFmtId="0" fontId="16" fillId="29" borderId="1" xfId="3" applyFont="1" applyFill="1" applyBorder="1" applyAlignment="1">
      <alignment vertical="center" wrapText="1"/>
    </xf>
    <xf numFmtId="4" fontId="8" fillId="29" borderId="1" xfId="1355" applyNumberFormat="1" applyFont="1" applyFill="1" applyBorder="1"/>
    <xf numFmtId="4" fontId="8" fillId="29" borderId="1" xfId="3" applyNumberFormat="1" applyFont="1" applyFill="1" applyBorder="1" applyAlignment="1">
      <alignment horizontal="right" vertical="center" wrapText="1"/>
    </xf>
    <xf numFmtId="0" fontId="14" fillId="29" borderId="1" xfId="0" applyNumberFormat="1" applyFont="1" applyFill="1" applyBorder="1" applyAlignment="1">
      <alignment vertical="center"/>
    </xf>
    <xf numFmtId="0" fontId="14" fillId="29" borderId="1" xfId="0" applyNumberFormat="1" applyFont="1" applyFill="1" applyBorder="1" applyAlignment="1">
      <alignment horizontal="center" vertical="top" wrapText="1"/>
    </xf>
    <xf numFmtId="0" fontId="14" fillId="29" borderId="1" xfId="0" applyFont="1" applyFill="1" applyBorder="1" applyAlignment="1">
      <alignment horizontal="center" vertical="top" wrapText="1"/>
    </xf>
    <xf numFmtId="0" fontId="14" fillId="29" borderId="1" xfId="3" applyFont="1" applyFill="1" applyBorder="1" applyAlignment="1">
      <alignment vertical="center" wrapText="1"/>
    </xf>
    <xf numFmtId="0" fontId="14" fillId="29" borderId="1" xfId="3" applyFont="1" applyFill="1" applyBorder="1" applyAlignment="1">
      <alignment horizontal="center" vertical="center" wrapText="1"/>
    </xf>
    <xf numFmtId="0" fontId="8" fillId="29" borderId="1" xfId="3" applyFont="1" applyFill="1" applyBorder="1" applyAlignment="1">
      <alignment vertical="center"/>
    </xf>
    <xf numFmtId="0" fontId="7" fillId="29" borderId="1" xfId="3" applyFont="1" applyFill="1" applyBorder="1" applyAlignment="1">
      <alignment horizontal="center" vertical="center"/>
    </xf>
    <xf numFmtId="0" fontId="7" fillId="29" borderId="1" xfId="3" applyFont="1" applyFill="1" applyBorder="1" applyAlignment="1">
      <alignment vertical="center"/>
    </xf>
    <xf numFmtId="4" fontId="16" fillId="29" borderId="1" xfId="1355" applyNumberFormat="1" applyFont="1" applyFill="1" applyBorder="1"/>
    <xf numFmtId="0" fontId="7" fillId="29" borderId="1" xfId="0" applyFont="1" applyFill="1" applyBorder="1"/>
    <xf numFmtId="0" fontId="5" fillId="29" borderId="0" xfId="0" applyFont="1" applyFill="1"/>
    <xf numFmtId="0" fontId="172" fillId="29" borderId="0" xfId="0" applyFont="1" applyFill="1"/>
    <xf numFmtId="0" fontId="16" fillId="29" borderId="1" xfId="0" applyNumberFormat="1" applyFont="1" applyFill="1" applyBorder="1" applyAlignment="1">
      <alignment vertical="center"/>
    </xf>
    <xf numFmtId="0" fontId="16" fillId="29" borderId="1" xfId="0" applyNumberFormat="1" applyFont="1" applyFill="1" applyBorder="1" applyAlignment="1">
      <alignment horizontal="center" vertical="top" wrapText="1"/>
    </xf>
    <xf numFmtId="0" fontId="16" fillId="29" borderId="1" xfId="0" applyFont="1" applyFill="1" applyBorder="1" applyAlignment="1">
      <alignment horizontal="center" vertical="top" wrapText="1"/>
    </xf>
    <xf numFmtId="4" fontId="130" fillId="29" borderId="0" xfId="0" applyNumberFormat="1" applyFont="1" applyFill="1"/>
    <xf numFmtId="4" fontId="7" fillId="29" borderId="1" xfId="0" applyNumberFormat="1" applyFont="1" applyFill="1" applyBorder="1"/>
    <xf numFmtId="4" fontId="8" fillId="29" borderId="1" xfId="0" applyNumberFormat="1" applyFont="1" applyFill="1" applyBorder="1" applyAlignment="1">
      <alignment horizontal="right" vertical="center"/>
    </xf>
    <xf numFmtId="4" fontId="8" fillId="29" borderId="1" xfId="0" applyNumberFormat="1" applyFont="1" applyFill="1" applyBorder="1"/>
    <xf numFmtId="4" fontId="7" fillId="29" borderId="1" xfId="0" applyNumberFormat="1" applyFont="1" applyFill="1" applyBorder="1" applyAlignment="1">
      <alignment horizontal="right" vertical="center"/>
    </xf>
    <xf numFmtId="2" fontId="8" fillId="0" borderId="0" xfId="0" applyNumberFormat="1" applyFont="1"/>
    <xf numFmtId="0" fontId="7" fillId="0" borderId="0" xfId="0" applyFont="1"/>
    <xf numFmtId="0" fontId="16" fillId="0" borderId="0" xfId="0" applyFont="1"/>
    <xf numFmtId="4" fontId="7" fillId="29" borderId="0" xfId="0" applyNumberFormat="1" applyFont="1" applyFill="1"/>
    <xf numFmtId="4" fontId="5" fillId="29" borderId="0" xfId="3" applyNumberFormat="1" applyFont="1" applyFill="1" applyBorder="1" applyAlignment="1">
      <alignment vertical="center" wrapText="1"/>
    </xf>
    <xf numFmtId="4" fontId="3" fillId="29" borderId="0" xfId="0" applyNumberFormat="1" applyFont="1" applyFill="1"/>
    <xf numFmtId="4" fontId="5" fillId="29" borderId="27" xfId="0" applyNumberFormat="1" applyFont="1" applyFill="1" applyBorder="1" applyAlignment="1">
      <alignment horizontal="center" vertical="center" wrapText="1"/>
    </xf>
    <xf numFmtId="4" fontId="5" fillId="29" borderId="1" xfId="0" applyNumberFormat="1" applyFont="1" applyFill="1" applyBorder="1" applyAlignment="1">
      <alignment horizontal="center" vertical="center" wrapText="1"/>
    </xf>
    <xf numFmtId="0" fontId="3" fillId="29" borderId="1" xfId="3" applyFont="1" applyFill="1" applyBorder="1" applyAlignment="1">
      <alignment horizontal="center" vertical="center" wrapText="1"/>
    </xf>
    <xf numFmtId="0" fontId="5" fillId="29" borderId="1" xfId="3" applyFont="1" applyFill="1" applyBorder="1" applyAlignment="1">
      <alignment vertical="center" wrapText="1"/>
    </xf>
    <xf numFmtId="0" fontId="3" fillId="29" borderId="1" xfId="3" applyFont="1" applyFill="1" applyBorder="1" applyAlignment="1">
      <alignment vertical="center" wrapText="1"/>
    </xf>
    <xf numFmtId="0" fontId="3" fillId="29" borderId="1" xfId="3" applyFont="1" applyFill="1" applyBorder="1" applyAlignment="1">
      <alignment horizontal="center" vertical="center"/>
    </xf>
    <xf numFmtId="4" fontId="119" fillId="2" borderId="1" xfId="0" applyNumberFormat="1" applyFont="1" applyFill="1" applyBorder="1" applyAlignment="1">
      <alignment horizontal="center" vertical="center" wrapText="1"/>
    </xf>
    <xf numFmtId="0" fontId="173" fillId="0" borderId="1" xfId="3" applyFont="1" applyFill="1" applyBorder="1" applyAlignment="1">
      <alignment horizontal="center" vertical="center" wrapText="1"/>
    </xf>
    <xf numFmtId="0" fontId="173" fillId="0" borderId="1" xfId="3" applyFont="1" applyFill="1" applyBorder="1" applyAlignment="1">
      <alignment vertical="center" wrapText="1"/>
    </xf>
    <xf numFmtId="2" fontId="118" fillId="0" borderId="1" xfId="4" applyNumberFormat="1" applyFont="1" applyFill="1" applyBorder="1" applyAlignment="1">
      <alignment horizontal="center" vertical="center" wrapText="1"/>
    </xf>
    <xf numFmtId="0" fontId="5" fillId="0" borderId="1" xfId="3" applyFont="1" applyFill="1" applyBorder="1" applyAlignment="1">
      <alignment horizontal="center" vertical="center" wrapText="1"/>
    </xf>
    <xf numFmtId="0" fontId="5" fillId="0" borderId="1" xfId="3" applyFont="1" applyFill="1" applyBorder="1" applyAlignment="1">
      <alignment vertical="center" wrapText="1"/>
    </xf>
    <xf numFmtId="0" fontId="174" fillId="0" borderId="1" xfId="3" applyFont="1" applyFill="1" applyBorder="1" applyAlignment="1">
      <alignment horizontal="center" vertical="center" wrapText="1"/>
    </xf>
    <xf numFmtId="0" fontId="174" fillId="0" borderId="1" xfId="3" applyFont="1" applyFill="1" applyBorder="1" applyAlignment="1">
      <alignment vertical="center" wrapText="1"/>
    </xf>
    <xf numFmtId="4" fontId="7" fillId="2" borderId="1" xfId="0" applyNumberFormat="1" applyFont="1" applyFill="1" applyBorder="1" applyAlignment="1">
      <alignment horizontal="center" vertical="center" wrapText="1"/>
    </xf>
    <xf numFmtId="0" fontId="7" fillId="0" borderId="0" xfId="0" applyFont="1" applyAlignment="1">
      <alignment wrapText="1"/>
    </xf>
    <xf numFmtId="0" fontId="7" fillId="0" borderId="1" xfId="3" applyFont="1" applyFill="1" applyBorder="1" applyAlignment="1">
      <alignment vertical="center" wrapText="1"/>
    </xf>
    <xf numFmtId="0" fontId="8" fillId="0" borderId="1" xfId="3" applyFont="1" applyFill="1" applyBorder="1" applyAlignment="1">
      <alignment horizontal="center" vertical="center" wrapText="1"/>
    </xf>
    <xf numFmtId="0" fontId="16" fillId="0" borderId="1" xfId="3" applyFont="1" applyFill="1" applyBorder="1" applyAlignment="1">
      <alignment horizontal="center" vertical="center" wrapText="1"/>
    </xf>
    <xf numFmtId="0" fontId="8" fillId="0" borderId="1" xfId="3" applyFont="1" applyFill="1" applyBorder="1" applyAlignment="1">
      <alignment vertical="center" wrapText="1"/>
    </xf>
    <xf numFmtId="0" fontId="8" fillId="0" borderId="1" xfId="3" applyFont="1" applyBorder="1" applyAlignment="1">
      <alignment vertical="center" wrapText="1"/>
    </xf>
    <xf numFmtId="2" fontId="8" fillId="0" borderId="1" xfId="0" applyNumberFormat="1" applyFont="1" applyBorder="1" applyAlignment="1">
      <alignment vertical="center"/>
    </xf>
    <xf numFmtId="0" fontId="8" fillId="0" borderId="1" xfId="3" applyFont="1" applyBorder="1" applyAlignment="1">
      <alignment vertical="center"/>
    </xf>
    <xf numFmtId="2" fontId="7" fillId="0" borderId="0" xfId="0" applyNumberFormat="1" applyFont="1"/>
    <xf numFmtId="0" fontId="3" fillId="2" borderId="1" xfId="3" applyFont="1" applyFill="1" applyBorder="1" applyAlignment="1">
      <alignment horizontal="center" vertical="center" wrapText="1"/>
    </xf>
    <xf numFmtId="4" fontId="175" fillId="29" borderId="1" xfId="2" applyNumberFormat="1" applyFont="1" applyFill="1" applyBorder="1" applyAlignment="1">
      <alignment horizontal="center" vertical="center" wrapText="1"/>
    </xf>
    <xf numFmtId="0" fontId="3" fillId="0" borderId="0" xfId="0" applyFont="1"/>
    <xf numFmtId="4" fontId="3" fillId="0" borderId="0" xfId="0" applyNumberFormat="1" applyFont="1"/>
    <xf numFmtId="2" fontId="3" fillId="0" borderId="0" xfId="0" applyNumberFormat="1" applyFont="1"/>
    <xf numFmtId="0" fontId="175" fillId="0" borderId="1" xfId="2" applyFont="1" applyBorder="1" applyAlignment="1">
      <alignment horizontal="center" vertical="center"/>
    </xf>
    <xf numFmtId="0" fontId="175" fillId="0" borderId="0" xfId="2" applyFont="1" applyBorder="1" applyAlignment="1">
      <alignment horizontal="center" vertical="center"/>
    </xf>
    <xf numFmtId="4" fontId="175" fillId="0" borderId="1" xfId="2" applyNumberFormat="1" applyFont="1" applyBorder="1" applyAlignment="1">
      <alignment horizontal="right" vertical="center"/>
    </xf>
    <xf numFmtId="0" fontId="175" fillId="0" borderId="1" xfId="2" applyFont="1" applyBorder="1" applyAlignment="1">
      <alignment horizontal="right" vertical="center"/>
    </xf>
    <xf numFmtId="2" fontId="175" fillId="0" borderId="1" xfId="2" applyNumberFormat="1" applyFont="1" applyBorder="1" applyAlignment="1">
      <alignment horizontal="right" vertical="center"/>
    </xf>
    <xf numFmtId="4" fontId="176" fillId="0" borderId="1" xfId="2" applyNumberFormat="1" applyFont="1" applyBorder="1" applyAlignment="1">
      <alignment horizontal="right" vertical="center"/>
    </xf>
    <xf numFmtId="2" fontId="176" fillId="0" borderId="1" xfId="2" applyNumberFormat="1" applyFont="1" applyBorder="1" applyAlignment="1">
      <alignment horizontal="right" vertical="center"/>
    </xf>
    <xf numFmtId="0" fontId="3" fillId="0" borderId="1" xfId="3" applyFont="1" applyFill="1" applyBorder="1" applyAlignment="1">
      <alignment vertical="center" wrapText="1"/>
    </xf>
    <xf numFmtId="0" fontId="3" fillId="0" borderId="1" xfId="3" applyFont="1" applyFill="1" applyBorder="1" applyAlignment="1">
      <alignment horizontal="center" vertical="center" wrapText="1"/>
    </xf>
    <xf numFmtId="4" fontId="177" fillId="0" borderId="1" xfId="2" applyNumberFormat="1" applyFont="1" applyBorder="1" applyAlignment="1">
      <alignment horizontal="right" vertical="center"/>
    </xf>
    <xf numFmtId="0" fontId="177" fillId="0" borderId="1" xfId="2" applyFont="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77" fillId="0" borderId="1" xfId="2" applyFont="1" applyBorder="1" applyAlignment="1">
      <alignment horizontal="right" vertical="center"/>
    </xf>
    <xf numFmtId="4" fontId="177" fillId="30" borderId="1" xfId="2" applyNumberFormat="1" applyFont="1" applyFill="1" applyBorder="1" applyAlignment="1">
      <alignment horizontal="right" vertical="center"/>
    </xf>
    <xf numFmtId="2" fontId="177" fillId="0" borderId="1" xfId="2" applyNumberFormat="1" applyFont="1" applyBorder="1" applyAlignment="1">
      <alignment horizontal="right" vertical="center"/>
    </xf>
    <xf numFmtId="0" fontId="14" fillId="0" borderId="0" xfId="0" applyFont="1"/>
    <xf numFmtId="4" fontId="175" fillId="30" borderId="1" xfId="2" applyNumberFormat="1" applyFont="1" applyFill="1" applyBorder="1" applyAlignment="1">
      <alignment horizontal="right" vertical="center"/>
    </xf>
    <xf numFmtId="0" fontId="175" fillId="0" borderId="0" xfId="2" applyFont="1" applyBorder="1" applyAlignment="1">
      <alignment horizontal="right" vertical="center"/>
    </xf>
    <xf numFmtId="2" fontId="3" fillId="0" borderId="1" xfId="0" applyNumberFormat="1" applyFont="1" applyBorder="1"/>
    <xf numFmtId="0" fontId="3" fillId="0" borderId="1" xfId="3" applyFont="1" applyBorder="1" applyAlignment="1">
      <alignment vertical="center"/>
    </xf>
    <xf numFmtId="0" fontId="3" fillId="0" borderId="1" xfId="3" applyFont="1" applyBorder="1" applyAlignment="1">
      <alignment vertical="center" wrapText="1"/>
    </xf>
    <xf numFmtId="0" fontId="3" fillId="2" borderId="1" xfId="3" applyFont="1" applyFill="1" applyBorder="1" applyAlignment="1">
      <alignment horizontal="center" vertical="center"/>
    </xf>
    <xf numFmtId="4" fontId="175" fillId="29" borderId="1" xfId="2" applyNumberFormat="1" applyFont="1" applyFill="1" applyBorder="1" applyAlignment="1">
      <alignment horizontal="right" vertical="center"/>
    </xf>
    <xf numFmtId="0" fontId="176" fillId="0" borderId="1" xfId="2" applyFont="1" applyBorder="1" applyAlignment="1">
      <alignment horizontal="right" vertical="center"/>
    </xf>
    <xf numFmtId="4" fontId="176" fillId="30" borderId="1" xfId="2" applyNumberFormat="1" applyFont="1" applyFill="1" applyBorder="1" applyAlignment="1">
      <alignment horizontal="right" vertical="center"/>
    </xf>
    <xf numFmtId="0" fontId="5" fillId="0" borderId="0" xfId="0" applyFont="1"/>
    <xf numFmtId="2" fontId="175" fillId="29" borderId="1" xfId="2" applyNumberFormat="1" applyFont="1" applyFill="1" applyBorder="1" applyAlignment="1">
      <alignment horizontal="right" vertical="center"/>
    </xf>
    <xf numFmtId="2" fontId="11" fillId="29" borderId="1" xfId="0" applyNumberFormat="1" applyFont="1" applyFill="1" applyBorder="1" applyAlignment="1">
      <alignment horizontal="center" vertical="center"/>
    </xf>
    <xf numFmtId="0" fontId="11" fillId="29" borderId="1" xfId="0" applyFont="1" applyFill="1" applyBorder="1" applyAlignment="1">
      <alignment horizontal="center" vertical="center"/>
    </xf>
    <xf numFmtId="0" fontId="7" fillId="29" borderId="1" xfId="0" applyFont="1" applyFill="1" applyBorder="1" applyAlignment="1">
      <alignment vertical="center"/>
    </xf>
    <xf numFmtId="0" fontId="11" fillId="29" borderId="1" xfId="0" applyFont="1" applyFill="1" applyBorder="1" applyAlignment="1">
      <alignment vertical="center"/>
    </xf>
    <xf numFmtId="1" fontId="11" fillId="29" borderId="1" xfId="0" applyNumberFormat="1" applyFont="1" applyFill="1" applyBorder="1" applyAlignment="1">
      <alignment horizontal="center" vertical="center" wrapText="1"/>
    </xf>
    <xf numFmtId="0" fontId="7" fillId="29" borderId="0" xfId="0" applyFont="1" applyFill="1" applyBorder="1" applyAlignment="1">
      <alignment horizontal="center" vertical="center"/>
    </xf>
    <xf numFmtId="3" fontId="8" fillId="29" borderId="1" xfId="0" applyNumberFormat="1" applyFont="1" applyFill="1" applyBorder="1" applyAlignment="1">
      <alignment horizontal="center" vertical="center" wrapText="1"/>
    </xf>
    <xf numFmtId="0" fontId="8" fillId="29" borderId="1" xfId="0" applyFont="1" applyFill="1" applyBorder="1" applyAlignment="1">
      <alignment wrapText="1"/>
    </xf>
    <xf numFmtId="2" fontId="7" fillId="29" borderId="0" xfId="0" applyNumberFormat="1" applyFont="1" applyFill="1" applyAlignment="1">
      <alignment vertical="center"/>
    </xf>
    <xf numFmtId="4" fontId="175" fillId="0" borderId="1" xfId="2" applyNumberFormat="1" applyFont="1" applyBorder="1" applyAlignment="1">
      <alignment horizontal="center" vertical="center" wrapText="1"/>
    </xf>
    <xf numFmtId="4" fontId="175" fillId="0" borderId="1" xfId="2" applyNumberFormat="1" applyFont="1" applyBorder="1" applyAlignment="1">
      <alignment vertical="center"/>
    </xf>
    <xf numFmtId="4" fontId="3" fillId="0" borderId="1" xfId="0" applyNumberFormat="1" applyFont="1" applyBorder="1" applyAlignment="1">
      <alignment vertical="center"/>
    </xf>
    <xf numFmtId="0" fontId="3" fillId="2" borderId="1" xfId="3" applyFont="1" applyFill="1" applyBorder="1" applyAlignment="1">
      <alignment vertical="center" wrapText="1"/>
    </xf>
    <xf numFmtId="0" fontId="3" fillId="0" borderId="1" xfId="0" applyFont="1" applyBorder="1" applyAlignment="1">
      <alignment vertical="center"/>
    </xf>
    <xf numFmtId="0" fontId="7" fillId="29" borderId="25" xfId="0" applyFont="1" applyFill="1" applyBorder="1" applyAlignment="1">
      <alignment horizontal="center" vertical="center" wrapText="1"/>
    </xf>
    <xf numFmtId="0" fontId="7" fillId="29" borderId="26" xfId="0" applyFont="1" applyFill="1" applyBorder="1" applyAlignment="1">
      <alignment horizontal="center" vertical="center" wrapText="1"/>
    </xf>
    <xf numFmtId="0" fontId="7" fillId="29" borderId="8" xfId="0" applyFont="1" applyFill="1" applyBorder="1" applyAlignment="1">
      <alignment horizontal="center" vertical="center" wrapText="1"/>
    </xf>
    <xf numFmtId="0" fontId="7" fillId="29" borderId="1" xfId="0" applyFont="1" applyFill="1" applyBorder="1" applyAlignment="1">
      <alignment horizontal="center" vertical="center" wrapText="1"/>
    </xf>
    <xf numFmtId="0" fontId="7" fillId="29" borderId="1" xfId="0" applyFont="1" applyFill="1" applyBorder="1" applyAlignment="1">
      <alignment horizontal="center" vertical="center"/>
    </xf>
    <xf numFmtId="0" fontId="5" fillId="29" borderId="1" xfId="0" applyFont="1" applyFill="1" applyBorder="1"/>
    <xf numFmtId="0" fontId="7" fillId="29" borderId="0" xfId="0" applyFont="1" applyFill="1" applyAlignment="1">
      <alignment horizontal="left" vertical="center"/>
    </xf>
    <xf numFmtId="2" fontId="7" fillId="29" borderId="1" xfId="0" applyNumberFormat="1" applyFont="1" applyFill="1" applyBorder="1" applyAlignment="1">
      <alignment horizontal="center" vertical="center"/>
    </xf>
    <xf numFmtId="0" fontId="8" fillId="29" borderId="1" xfId="0" applyFont="1" applyFill="1" applyBorder="1" applyAlignment="1">
      <alignment horizontal="center" vertical="center"/>
    </xf>
    <xf numFmtId="0" fontId="8" fillId="29" borderId="1" xfId="0" applyFont="1" applyFill="1" applyBorder="1" applyAlignment="1">
      <alignment vertical="center" wrapText="1"/>
    </xf>
    <xf numFmtId="0" fontId="8" fillId="29" borderId="1" xfId="0" applyFont="1" applyFill="1" applyBorder="1" applyAlignment="1">
      <alignment horizontal="center" vertical="center" wrapText="1"/>
    </xf>
    <xf numFmtId="0" fontId="8" fillId="29" borderId="1" xfId="0" applyNumberFormat="1" applyFont="1" applyFill="1" applyBorder="1" applyAlignment="1">
      <alignment vertical="center" wrapText="1"/>
    </xf>
    <xf numFmtId="0" fontId="8" fillId="29" borderId="1" xfId="520" applyFont="1" applyFill="1" applyBorder="1" applyAlignment="1">
      <alignment horizontal="center" vertical="center"/>
    </xf>
    <xf numFmtId="1" fontId="8" fillId="29" borderId="1" xfId="0" applyNumberFormat="1" applyFont="1" applyFill="1" applyBorder="1" applyAlignment="1">
      <alignment horizontal="center" vertical="center" wrapText="1"/>
    </xf>
    <xf numFmtId="0" fontId="8" fillId="29" borderId="25" xfId="0" applyFont="1" applyFill="1" applyBorder="1" applyAlignment="1">
      <alignment horizontal="center" vertical="center"/>
    </xf>
    <xf numFmtId="0" fontId="8" fillId="29" borderId="25" xfId="0" applyNumberFormat="1" applyFont="1" applyFill="1" applyBorder="1" applyAlignment="1">
      <alignment vertical="center" wrapText="1"/>
    </xf>
    <xf numFmtId="0" fontId="8" fillId="29" borderId="26" xfId="0" applyNumberFormat="1" applyFont="1" applyFill="1" applyBorder="1" applyAlignment="1">
      <alignment vertical="center" wrapText="1"/>
    </xf>
    <xf numFmtId="0" fontId="8" fillId="29" borderId="8" xfId="0" applyNumberFormat="1" applyFont="1" applyFill="1" applyBorder="1" applyAlignment="1">
      <alignment vertical="center" wrapText="1"/>
    </xf>
    <xf numFmtId="0" fontId="8" fillId="29" borderId="25" xfId="0" applyFont="1" applyFill="1" applyBorder="1" applyAlignment="1">
      <alignment horizontal="center" vertical="center" wrapText="1"/>
    </xf>
    <xf numFmtId="0" fontId="8" fillId="29" borderId="8" xfId="0" applyFont="1" applyFill="1" applyBorder="1" applyAlignment="1">
      <alignment horizontal="center" vertical="center" wrapText="1"/>
    </xf>
    <xf numFmtId="0" fontId="8" fillId="29" borderId="25" xfId="0" applyFont="1" applyFill="1" applyBorder="1" applyAlignment="1">
      <alignment vertical="center" wrapText="1"/>
    </xf>
    <xf numFmtId="0" fontId="8" fillId="29" borderId="8" xfId="0" applyFont="1" applyFill="1" applyBorder="1" applyAlignment="1">
      <alignment vertical="center" wrapText="1"/>
    </xf>
    <xf numFmtId="0" fontId="8" fillId="29" borderId="26" xfId="0" applyFont="1" applyFill="1" applyBorder="1" applyAlignment="1">
      <alignment vertical="center" wrapText="1"/>
    </xf>
    <xf numFmtId="1" fontId="8" fillId="29" borderId="8" xfId="0" applyNumberFormat="1" applyFont="1" applyFill="1" applyBorder="1" applyAlignment="1">
      <alignment horizontal="center" vertical="center" wrapText="1"/>
    </xf>
    <xf numFmtId="2" fontId="16" fillId="0" borderId="0" xfId="0" applyNumberFormat="1" applyFont="1"/>
    <xf numFmtId="0" fontId="11" fillId="29" borderId="1" xfId="0" applyFont="1" applyFill="1" applyBorder="1" applyAlignment="1">
      <alignment horizontal="left" vertical="center" wrapText="1"/>
    </xf>
    <xf numFmtId="2" fontId="11" fillId="29" borderId="1" xfId="0" applyNumberFormat="1" applyFont="1" applyFill="1" applyBorder="1" applyAlignment="1">
      <alignment horizontal="left" vertical="center" wrapText="1"/>
    </xf>
    <xf numFmtId="0" fontId="11" fillId="29" borderId="54" xfId="0" applyFont="1" applyFill="1" applyBorder="1" applyAlignment="1">
      <alignment horizontal="center" vertical="center" wrapText="1"/>
    </xf>
    <xf numFmtId="0" fontId="7" fillId="29" borderId="25" xfId="0" applyFont="1" applyFill="1" applyBorder="1" applyAlignment="1">
      <alignment horizontal="center" vertical="center" wrapText="1"/>
    </xf>
    <xf numFmtId="0" fontId="7" fillId="29" borderId="26" xfId="0" applyFont="1" applyFill="1" applyBorder="1" applyAlignment="1">
      <alignment horizontal="center" vertical="center" wrapText="1"/>
    </xf>
    <xf numFmtId="0" fontId="7" fillId="29" borderId="8" xfId="0" applyFont="1" applyFill="1" applyBorder="1" applyAlignment="1">
      <alignment horizontal="center" vertical="center" wrapText="1"/>
    </xf>
    <xf numFmtId="0" fontId="7" fillId="29" borderId="1" xfId="0" applyFont="1" applyFill="1" applyBorder="1" applyAlignment="1">
      <alignment horizontal="center" vertical="center" wrapText="1"/>
    </xf>
    <xf numFmtId="0" fontId="7" fillId="29" borderId="1" xfId="0" applyFont="1" applyFill="1" applyBorder="1" applyAlignment="1">
      <alignment horizontal="center" vertical="center"/>
    </xf>
    <xf numFmtId="0" fontId="7" fillId="29" borderId="0" xfId="0" applyFont="1" applyFill="1" applyAlignment="1">
      <alignment horizontal="left" vertical="center"/>
    </xf>
    <xf numFmtId="2" fontId="7" fillId="29" borderId="1" xfId="0" applyNumberFormat="1" applyFont="1" applyFill="1" applyBorder="1" applyAlignment="1">
      <alignment horizontal="center" vertical="center"/>
    </xf>
    <xf numFmtId="2" fontId="7" fillId="29" borderId="1" xfId="0" applyNumberFormat="1" applyFont="1" applyFill="1" applyBorder="1" applyAlignment="1">
      <alignment vertical="center" wrapText="1"/>
    </xf>
    <xf numFmtId="0" fontId="8" fillId="29" borderId="1" xfId="0" applyFont="1" applyFill="1" applyBorder="1" applyAlignment="1">
      <alignment horizontal="center" vertical="center" wrapText="1"/>
    </xf>
    <xf numFmtId="0" fontId="8" fillId="29" borderId="1" xfId="0" applyFont="1" applyFill="1" applyBorder="1" applyAlignment="1">
      <alignment vertical="center" wrapText="1"/>
    </xf>
    <xf numFmtId="1" fontId="8" fillId="29" borderId="1" xfId="0" applyNumberFormat="1" applyFont="1" applyFill="1" applyBorder="1" applyAlignment="1">
      <alignment horizontal="center" vertical="center" wrapText="1"/>
    </xf>
    <xf numFmtId="0" fontId="11" fillId="29" borderId="1" xfId="0" applyFont="1" applyFill="1" applyBorder="1" applyAlignment="1">
      <alignment horizontal="left" vertical="center" wrapText="1"/>
    </xf>
    <xf numFmtId="0" fontId="8" fillId="29" borderId="25" xfId="0" applyNumberFormat="1" applyFont="1" applyFill="1" applyBorder="1" applyAlignment="1">
      <alignment vertical="center" wrapText="1"/>
    </xf>
    <xf numFmtId="0" fontId="8" fillId="29" borderId="8" xfId="0" applyNumberFormat="1" applyFont="1" applyFill="1" applyBorder="1" applyAlignment="1">
      <alignment vertical="center" wrapText="1"/>
    </xf>
    <xf numFmtId="0" fontId="8" fillId="29" borderId="1" xfId="520" applyFont="1" applyFill="1" applyBorder="1" applyAlignment="1">
      <alignment horizontal="center" vertical="center"/>
    </xf>
    <xf numFmtId="0" fontId="8" fillId="29" borderId="1" xfId="0" applyFont="1" applyFill="1" applyBorder="1" applyAlignment="1">
      <alignment horizontal="center" vertical="center"/>
    </xf>
    <xf numFmtId="0" fontId="8" fillId="29" borderId="1" xfId="0" applyNumberFormat="1" applyFont="1" applyFill="1" applyBorder="1" applyAlignment="1">
      <alignment vertical="center" wrapText="1"/>
    </xf>
    <xf numFmtId="0" fontId="8" fillId="29" borderId="25" xfId="0" applyFont="1" applyFill="1" applyBorder="1" applyAlignment="1">
      <alignment horizontal="center" vertical="center"/>
    </xf>
    <xf numFmtId="0" fontId="8" fillId="29" borderId="26" xfId="0" applyNumberFormat="1" applyFont="1" applyFill="1" applyBorder="1" applyAlignment="1">
      <alignment vertical="center" wrapText="1"/>
    </xf>
    <xf numFmtId="0" fontId="8" fillId="29" borderId="25" xfId="0" applyFont="1" applyFill="1" applyBorder="1" applyAlignment="1">
      <alignment vertical="center" wrapText="1"/>
    </xf>
    <xf numFmtId="0" fontId="8" fillId="29" borderId="8" xfId="0" applyFont="1" applyFill="1" applyBorder="1" applyAlignment="1">
      <alignment vertical="center" wrapText="1"/>
    </xf>
    <xf numFmtId="0" fontId="8" fillId="29" borderId="25" xfId="0" applyFont="1" applyFill="1" applyBorder="1" applyAlignment="1">
      <alignment horizontal="center" vertical="center" wrapText="1"/>
    </xf>
    <xf numFmtId="0" fontId="8" fillId="29" borderId="8" xfId="0" applyFont="1" applyFill="1" applyBorder="1" applyAlignment="1">
      <alignment horizontal="center" vertical="center" wrapText="1"/>
    </xf>
    <xf numFmtId="0" fontId="8" fillId="29" borderId="26" xfId="0" applyFont="1" applyFill="1" applyBorder="1" applyAlignment="1">
      <alignment vertical="center" wrapText="1"/>
    </xf>
    <xf numFmtId="1" fontId="8" fillId="29" borderId="8" xfId="0" applyNumberFormat="1" applyFont="1" applyFill="1" applyBorder="1" applyAlignment="1">
      <alignment horizontal="center" vertical="center" wrapText="1"/>
    </xf>
    <xf numFmtId="0" fontId="10" fillId="29" borderId="1" xfId="2" applyFont="1" applyFill="1" applyBorder="1" applyAlignment="1">
      <alignment horizontal="center" vertical="center"/>
    </xf>
    <xf numFmtId="0" fontId="10" fillId="29" borderId="1" xfId="2" applyFont="1" applyFill="1" applyBorder="1" applyAlignment="1">
      <alignment vertical="center"/>
    </xf>
    <xf numFmtId="0" fontId="130" fillId="29" borderId="0" xfId="0" applyFont="1" applyFill="1" applyAlignment="1">
      <alignment horizontal="right"/>
    </xf>
    <xf numFmtId="4" fontId="4" fillId="29" borderId="0" xfId="0" applyNumberFormat="1" applyFont="1" applyFill="1" applyAlignment="1">
      <alignment vertical="center"/>
    </xf>
    <xf numFmtId="0" fontId="176" fillId="0" borderId="1" xfId="2" applyFont="1" applyBorder="1" applyAlignment="1">
      <alignment horizontal="center" vertical="center"/>
    </xf>
    <xf numFmtId="0" fontId="176" fillId="0" borderId="1" xfId="2" applyFont="1" applyBorder="1" applyAlignment="1">
      <alignment horizontal="center" vertical="center" wrapText="1"/>
    </xf>
    <xf numFmtId="0" fontId="8" fillId="0" borderId="25" xfId="1" applyFont="1" applyFill="1" applyBorder="1" applyAlignment="1">
      <alignment horizontal="left" vertical="center" wrapText="1"/>
    </xf>
    <xf numFmtId="0" fontId="8" fillId="0" borderId="1" xfId="1" applyFont="1" applyFill="1" applyBorder="1" applyAlignment="1">
      <alignment horizontal="center" vertical="center" wrapText="1"/>
    </xf>
    <xf numFmtId="0" fontId="8" fillId="29" borderId="1" xfId="0" applyFont="1" applyFill="1" applyBorder="1" applyAlignment="1">
      <alignment horizontal="center" vertical="center" wrapText="1"/>
    </xf>
    <xf numFmtId="2" fontId="8" fillId="0" borderId="1" xfId="0" applyNumberFormat="1" applyFont="1" applyFill="1" applyBorder="1" applyAlignment="1">
      <alignment vertical="center" wrapText="1"/>
    </xf>
    <xf numFmtId="0" fontId="7" fillId="30" borderId="1" xfId="520" applyFont="1" applyFill="1" applyBorder="1" applyAlignment="1">
      <alignment horizontal="center" vertical="center"/>
    </xf>
    <xf numFmtId="0" fontId="8" fillId="30" borderId="25" xfId="1" applyFont="1" applyFill="1" applyBorder="1" applyAlignment="1">
      <alignment horizontal="left" vertical="center" wrapText="1"/>
    </xf>
    <xf numFmtId="2" fontId="8" fillId="30" borderId="1" xfId="0" applyNumberFormat="1" applyFont="1" applyFill="1" applyBorder="1" applyAlignment="1">
      <alignment vertical="center" wrapText="1"/>
    </xf>
    <xf numFmtId="0" fontId="8" fillId="30" borderId="1" xfId="0" applyFont="1" applyFill="1" applyBorder="1" applyAlignment="1">
      <alignment vertical="center" wrapText="1"/>
    </xf>
    <xf numFmtId="4" fontId="8" fillId="30" borderId="1" xfId="0" applyNumberFormat="1" applyFont="1" applyFill="1" applyBorder="1" applyAlignment="1">
      <alignment horizontal="center" vertical="center"/>
    </xf>
    <xf numFmtId="4" fontId="7" fillId="30" borderId="1" xfId="0" applyNumberFormat="1" applyFont="1" applyFill="1" applyBorder="1" applyAlignment="1">
      <alignment horizontal="center" vertical="center"/>
    </xf>
    <xf numFmtId="0" fontId="8" fillId="30" borderId="1" xfId="1" applyFont="1" applyFill="1" applyBorder="1" applyAlignment="1">
      <alignment horizontal="center" vertical="center" wrapText="1"/>
    </xf>
    <xf numFmtId="1" fontId="8" fillId="30" borderId="1" xfId="0" applyNumberFormat="1" applyFont="1" applyFill="1" applyBorder="1" applyAlignment="1">
      <alignment horizontal="center" vertical="center" wrapText="1"/>
    </xf>
    <xf numFmtId="0" fontId="8" fillId="30" borderId="1" xfId="0" applyNumberFormat="1" applyFont="1" applyFill="1" applyBorder="1" applyAlignment="1">
      <alignment vertical="center" wrapText="1"/>
    </xf>
    <xf numFmtId="4" fontId="8" fillId="30" borderId="1" xfId="0" applyNumberFormat="1" applyFont="1" applyFill="1" applyBorder="1" applyAlignment="1">
      <alignment horizontal="left" vertical="center"/>
    </xf>
    <xf numFmtId="4" fontId="8" fillId="30" borderId="0" xfId="0" applyNumberFormat="1" applyFont="1" applyFill="1" applyAlignment="1">
      <alignment vertical="center"/>
    </xf>
    <xf numFmtId="4" fontId="8" fillId="30" borderId="1" xfId="0" applyNumberFormat="1" applyFont="1" applyFill="1" applyBorder="1" applyAlignment="1">
      <alignment horizontal="center" vertical="center" wrapText="1"/>
    </xf>
    <xf numFmtId="0" fontId="8" fillId="30" borderId="0" xfId="0" applyFont="1" applyFill="1" applyAlignment="1">
      <alignment horizontal="center" vertical="center"/>
    </xf>
    <xf numFmtId="0" fontId="11" fillId="30" borderId="0" xfId="0" applyFont="1" applyFill="1" applyAlignment="1">
      <alignment vertical="center"/>
    </xf>
    <xf numFmtId="0" fontId="129" fillId="30" borderId="1" xfId="0" applyFont="1" applyFill="1" applyBorder="1" applyAlignment="1">
      <alignment vertical="center" wrapText="1"/>
    </xf>
    <xf numFmtId="0" fontId="8" fillId="30" borderId="0" xfId="0" applyFont="1" applyFill="1" applyAlignment="1">
      <alignment horizontal="center" vertical="center" wrapText="1"/>
    </xf>
    <xf numFmtId="2" fontId="129" fillId="30" borderId="1" xfId="0" applyNumberFormat="1" applyFont="1" applyFill="1" applyBorder="1" applyAlignment="1">
      <alignment vertical="center" wrapText="1"/>
    </xf>
    <xf numFmtId="4" fontId="129" fillId="30" borderId="1" xfId="0" applyNumberFormat="1" applyFont="1" applyFill="1" applyBorder="1" applyAlignment="1">
      <alignment horizontal="center" vertical="center"/>
    </xf>
    <xf numFmtId="0" fontId="129" fillId="30" borderId="0" xfId="0" applyFont="1" applyFill="1" applyAlignment="1">
      <alignment vertical="center"/>
    </xf>
    <xf numFmtId="0" fontId="129" fillId="0" borderId="0" xfId="0" applyFont="1" applyFill="1" applyAlignment="1">
      <alignment vertical="center"/>
    </xf>
    <xf numFmtId="4" fontId="7" fillId="29" borderId="1" xfId="0" applyNumberFormat="1" applyFont="1" applyFill="1" applyBorder="1" applyAlignment="1">
      <alignment horizontal="center" vertical="center" wrapText="1"/>
    </xf>
    <xf numFmtId="0" fontId="7" fillId="29" borderId="1" xfId="3" applyFont="1" applyFill="1" applyBorder="1" applyAlignment="1">
      <alignment horizontal="center" vertical="center" wrapText="1"/>
    </xf>
    <xf numFmtId="0" fontId="3" fillId="29" borderId="0" xfId="0" applyFont="1" applyFill="1"/>
    <xf numFmtId="0" fontId="3" fillId="29" borderId="1" xfId="0" applyFont="1" applyFill="1" applyBorder="1"/>
    <xf numFmtId="0" fontId="5" fillId="29" borderId="1" xfId="3" applyFont="1" applyFill="1" applyBorder="1" applyAlignment="1">
      <alignment horizontal="center" vertical="center" wrapText="1"/>
    </xf>
    <xf numFmtId="0" fontId="8" fillId="0" borderId="0" xfId="0" applyFont="1"/>
    <xf numFmtId="0" fontId="7" fillId="0" borderId="1" xfId="3" applyFont="1" applyFill="1" applyBorder="1" applyAlignment="1">
      <alignment horizontal="center" vertical="center" wrapText="1"/>
    </xf>
    <xf numFmtId="0" fontId="8" fillId="29" borderId="25" xfId="0" applyFont="1" applyFill="1" applyBorder="1" applyAlignment="1">
      <alignment horizontal="center" vertical="center" wrapText="1"/>
    </xf>
    <xf numFmtId="0" fontId="8" fillId="29" borderId="8" xfId="0" applyFont="1" applyFill="1" applyBorder="1" applyAlignment="1">
      <alignment horizontal="center" vertical="center" wrapText="1"/>
    </xf>
    <xf numFmtId="0" fontId="8" fillId="29" borderId="25" xfId="0" applyFont="1" applyFill="1" applyBorder="1" applyAlignment="1">
      <alignment horizontal="center" vertical="center"/>
    </xf>
    <xf numFmtId="0" fontId="8" fillId="29" borderId="25" xfId="0" applyFont="1" applyFill="1" applyBorder="1" applyAlignment="1">
      <alignment vertical="center" wrapText="1"/>
    </xf>
    <xf numFmtId="0" fontId="8" fillId="29" borderId="26" xfId="0" applyFont="1" applyFill="1" applyBorder="1" applyAlignment="1">
      <alignment vertical="center" wrapText="1"/>
    </xf>
    <xf numFmtId="0" fontId="8" fillId="29" borderId="8" xfId="0" applyFont="1" applyFill="1" applyBorder="1" applyAlignment="1">
      <alignment vertical="center" wrapText="1"/>
    </xf>
    <xf numFmtId="0" fontId="8" fillId="29" borderId="25" xfId="0" applyNumberFormat="1" applyFont="1" applyFill="1" applyBorder="1" applyAlignment="1">
      <alignment vertical="center" wrapText="1"/>
    </xf>
    <xf numFmtId="0" fontId="8" fillId="29" borderId="8" xfId="0" applyNumberFormat="1" applyFont="1" applyFill="1" applyBorder="1" applyAlignment="1">
      <alignment vertical="center" wrapText="1"/>
    </xf>
    <xf numFmtId="1" fontId="8" fillId="29" borderId="8" xfId="0" applyNumberFormat="1" applyFont="1" applyFill="1" applyBorder="1" applyAlignment="1">
      <alignment horizontal="center" vertical="center" wrapText="1"/>
    </xf>
    <xf numFmtId="0" fontId="8" fillId="30" borderId="1" xfId="0" applyFont="1" applyFill="1" applyBorder="1" applyAlignment="1">
      <alignment horizontal="center" vertical="center" wrapText="1"/>
    </xf>
    <xf numFmtId="0" fontId="8" fillId="29" borderId="1" xfId="0" applyFont="1" applyFill="1" applyBorder="1" applyAlignment="1">
      <alignment horizontal="center" vertical="center"/>
    </xf>
    <xf numFmtId="0" fontId="8" fillId="29" borderId="1" xfId="0" applyFont="1" applyFill="1" applyBorder="1" applyAlignment="1">
      <alignment horizontal="center" vertical="center" wrapText="1"/>
    </xf>
    <xf numFmtId="0" fontId="8" fillId="29" borderId="1" xfId="0" applyFont="1" applyFill="1" applyBorder="1" applyAlignment="1">
      <alignment vertical="center" wrapText="1"/>
    </xf>
    <xf numFmtId="1" fontId="8" fillId="29" borderId="1" xfId="0" applyNumberFormat="1" applyFont="1" applyFill="1" applyBorder="1" applyAlignment="1">
      <alignment horizontal="center" vertical="center" wrapText="1"/>
    </xf>
    <xf numFmtId="0" fontId="8" fillId="29" borderId="1" xfId="520" applyFont="1" applyFill="1" applyBorder="1" applyAlignment="1">
      <alignment horizontal="center" vertical="center"/>
    </xf>
    <xf numFmtId="0" fontId="8" fillId="29" borderId="1" xfId="0" applyNumberFormat="1" applyFont="1" applyFill="1" applyBorder="1" applyAlignment="1">
      <alignment vertical="center" wrapText="1"/>
    </xf>
    <xf numFmtId="0" fontId="8" fillId="30" borderId="1" xfId="0" applyFont="1" applyFill="1" applyBorder="1" applyAlignment="1">
      <alignment horizontal="center" vertical="center"/>
    </xf>
    <xf numFmtId="0" fontId="8" fillId="29" borderId="26" xfId="0" applyNumberFormat="1" applyFont="1" applyFill="1" applyBorder="1" applyAlignment="1">
      <alignment vertical="center" wrapText="1"/>
    </xf>
    <xf numFmtId="0" fontId="7" fillId="29" borderId="1" xfId="0" applyFont="1" applyFill="1" applyBorder="1" applyAlignment="1">
      <alignment horizontal="center" vertical="center" wrapText="1"/>
    </xf>
    <xf numFmtId="0" fontId="11" fillId="29" borderId="1" xfId="0" applyFont="1" applyFill="1" applyBorder="1" applyAlignment="1">
      <alignment horizontal="left" vertical="center" wrapText="1"/>
    </xf>
    <xf numFmtId="0" fontId="7" fillId="29" borderId="0" xfId="0" applyFont="1" applyFill="1" applyAlignment="1">
      <alignment horizontal="left" vertical="center"/>
    </xf>
    <xf numFmtId="2" fontId="7" fillId="29" borderId="1" xfId="0" applyNumberFormat="1" applyFont="1" applyFill="1" applyBorder="1" applyAlignment="1">
      <alignment horizontal="center" vertical="center"/>
    </xf>
    <xf numFmtId="2" fontId="7" fillId="29" borderId="1" xfId="0" applyNumberFormat="1" applyFont="1" applyFill="1" applyBorder="1" applyAlignment="1">
      <alignment vertical="center" wrapText="1"/>
    </xf>
    <xf numFmtId="0" fontId="7" fillId="29" borderId="1" xfId="0" applyFont="1" applyFill="1" applyBorder="1" applyAlignment="1">
      <alignment horizontal="center" vertical="center"/>
    </xf>
    <xf numFmtId="0" fontId="176" fillId="0" borderId="8" xfId="2" applyFont="1" applyBorder="1" applyAlignment="1">
      <alignment horizontal="center" vertical="center"/>
    </xf>
    <xf numFmtId="0" fontId="7" fillId="29" borderId="25" xfId="0" applyFont="1" applyFill="1" applyBorder="1" applyAlignment="1">
      <alignment horizontal="center" vertical="center" wrapText="1"/>
    </xf>
    <xf numFmtId="0" fontId="7" fillId="29" borderId="8" xfId="0" applyFont="1" applyFill="1" applyBorder="1" applyAlignment="1">
      <alignment horizontal="center" vertical="center" wrapText="1"/>
    </xf>
    <xf numFmtId="0" fontId="8" fillId="29" borderId="0" xfId="0" applyFont="1" applyFill="1" applyAlignment="1">
      <alignment wrapText="1"/>
    </xf>
    <xf numFmtId="4" fontId="7" fillId="29" borderId="1" xfId="0" applyNumberFormat="1" applyFont="1" applyFill="1" applyBorder="1" applyAlignment="1">
      <alignment vertical="center"/>
    </xf>
    <xf numFmtId="4" fontId="11" fillId="29" borderId="1" xfId="0" applyNumberFormat="1" applyFont="1" applyFill="1" applyBorder="1" applyAlignment="1">
      <alignment horizontal="center" vertical="center"/>
    </xf>
    <xf numFmtId="4" fontId="11" fillId="29" borderId="1" xfId="0" applyNumberFormat="1" applyFont="1" applyFill="1" applyBorder="1" applyAlignment="1">
      <alignment horizontal="left" vertical="center" wrapText="1"/>
    </xf>
    <xf numFmtId="4" fontId="8" fillId="29" borderId="1" xfId="950" applyNumberFormat="1" applyFont="1" applyFill="1" applyBorder="1" applyAlignment="1">
      <alignment horizontal="center" vertical="center"/>
    </xf>
    <xf numFmtId="4" fontId="129" fillId="30" borderId="1" xfId="950" applyNumberFormat="1" applyFont="1" applyFill="1" applyBorder="1" applyAlignment="1">
      <alignment horizontal="center" vertical="center"/>
    </xf>
    <xf numFmtId="4" fontId="128" fillId="30" borderId="1" xfId="0" applyNumberFormat="1" applyFont="1" applyFill="1" applyBorder="1" applyAlignment="1">
      <alignment horizontal="center" vertical="center"/>
    </xf>
    <xf numFmtId="4" fontId="8" fillId="29" borderId="1" xfId="950" applyNumberFormat="1" applyFont="1" applyFill="1" applyBorder="1" applyAlignment="1">
      <alignment horizontal="center" vertical="center" wrapText="1"/>
    </xf>
    <xf numFmtId="4" fontId="8" fillId="29" borderId="1" xfId="950" applyNumberFormat="1" applyFont="1" applyFill="1" applyBorder="1" applyAlignment="1">
      <alignment vertical="center" wrapText="1"/>
    </xf>
    <xf numFmtId="4" fontId="8" fillId="29" borderId="1" xfId="950" applyNumberFormat="1" applyFont="1" applyFill="1" applyBorder="1" applyAlignment="1">
      <alignment vertical="center"/>
    </xf>
    <xf numFmtId="4" fontId="7" fillId="29" borderId="1" xfId="950" applyNumberFormat="1" applyFont="1" applyFill="1" applyBorder="1" applyAlignment="1">
      <alignment vertical="center"/>
    </xf>
    <xf numFmtId="4" fontId="8" fillId="29" borderId="0" xfId="0" applyNumberFormat="1" applyFont="1" applyFill="1"/>
    <xf numFmtId="0" fontId="172" fillId="29" borderId="0" xfId="0" applyFont="1" applyFill="1" applyBorder="1"/>
    <xf numFmtId="2" fontId="8" fillId="29" borderId="1" xfId="0" applyNumberFormat="1" applyFont="1" applyFill="1" applyBorder="1"/>
    <xf numFmtId="4" fontId="16" fillId="29" borderId="1" xfId="3" applyNumberFormat="1" applyFont="1" applyFill="1" applyBorder="1" applyAlignment="1">
      <alignment horizontal="center" vertical="center" wrapText="1"/>
    </xf>
    <xf numFmtId="0" fontId="16" fillId="29" borderId="1" xfId="0" applyFont="1" applyFill="1" applyBorder="1"/>
    <xf numFmtId="4" fontId="16" fillId="29" borderId="1" xfId="4" applyNumberFormat="1" applyFont="1" applyFill="1" applyBorder="1" applyAlignment="1">
      <alignment horizontal="right" vertical="center" wrapText="1"/>
    </xf>
    <xf numFmtId="4" fontId="16" fillId="29" borderId="1" xfId="0" applyNumberFormat="1" applyFont="1" applyFill="1" applyBorder="1"/>
    <xf numFmtId="0" fontId="16" fillId="29" borderId="0" xfId="0" applyFont="1" applyFill="1"/>
    <xf numFmtId="2" fontId="7" fillId="29" borderId="1" xfId="0" applyNumberFormat="1" applyFont="1" applyFill="1" applyBorder="1"/>
    <xf numFmtId="0" fontId="7" fillId="29" borderId="1" xfId="0" applyFont="1" applyFill="1" applyBorder="1" applyAlignment="1">
      <alignment horizontal="center"/>
    </xf>
    <xf numFmtId="0" fontId="8" fillId="29" borderId="1" xfId="0" applyFont="1" applyFill="1" applyBorder="1" applyAlignment="1">
      <alignment horizontal="center"/>
    </xf>
    <xf numFmtId="0" fontId="16" fillId="29" borderId="1" xfId="0" applyFont="1" applyFill="1" applyBorder="1" applyAlignment="1">
      <alignment horizontal="center"/>
    </xf>
    <xf numFmtId="0" fontId="8" fillId="29" borderId="0" xfId="0" applyFont="1" applyFill="1" applyAlignment="1">
      <alignment horizontal="center"/>
    </xf>
    <xf numFmtId="0" fontId="3" fillId="29" borderId="1" xfId="0" applyFont="1" applyFill="1" applyBorder="1" applyAlignment="1">
      <alignment horizontal="center" vertical="center" wrapText="1"/>
    </xf>
    <xf numFmtId="0" fontId="3" fillId="29" borderId="1" xfId="0" applyFont="1" applyFill="1" applyBorder="1" applyAlignment="1">
      <alignment horizontal="justify" vertical="center" wrapText="1"/>
    </xf>
    <xf numFmtId="0" fontId="5" fillId="29" borderId="1" xfId="3" applyFont="1" applyFill="1" applyBorder="1" applyAlignment="1">
      <alignment horizontal="left" vertical="center" wrapText="1"/>
    </xf>
    <xf numFmtId="4" fontId="5" fillId="29" borderId="1" xfId="3" applyNumberFormat="1" applyFont="1" applyFill="1" applyBorder="1" applyAlignment="1">
      <alignment vertical="center" wrapText="1"/>
    </xf>
    <xf numFmtId="4" fontId="5" fillId="29" borderId="27" xfId="3" applyNumberFormat="1" applyFont="1" applyFill="1" applyBorder="1" applyAlignment="1">
      <alignment vertical="center" wrapText="1"/>
    </xf>
    <xf numFmtId="4" fontId="3" fillId="29" borderId="1" xfId="4" applyNumberFormat="1" applyFont="1" applyFill="1" applyBorder="1" applyAlignment="1">
      <alignment vertical="center" wrapText="1"/>
    </xf>
    <xf numFmtId="4" fontId="3" fillId="29" borderId="27" xfId="4" applyNumberFormat="1" applyFont="1" applyFill="1" applyBorder="1" applyAlignment="1">
      <alignment vertical="center" wrapText="1"/>
    </xf>
    <xf numFmtId="4" fontId="3" fillId="29" borderId="1" xfId="3" applyNumberFormat="1" applyFont="1" applyFill="1" applyBorder="1" applyAlignment="1">
      <alignment vertical="center" wrapText="1"/>
    </xf>
    <xf numFmtId="4" fontId="14" fillId="29" borderId="27" xfId="4" applyNumberFormat="1" applyFont="1" applyFill="1" applyBorder="1" applyAlignment="1">
      <alignment vertical="center" wrapText="1"/>
    </xf>
    <xf numFmtId="4" fontId="14" fillId="29" borderId="1" xfId="4" applyNumberFormat="1" applyFont="1" applyFill="1" applyBorder="1" applyAlignment="1">
      <alignment vertical="center" wrapText="1"/>
    </xf>
    <xf numFmtId="4" fontId="5" fillId="29" borderId="1" xfId="4" applyNumberFormat="1" applyFont="1" applyFill="1" applyBorder="1" applyAlignment="1">
      <alignment vertical="center" wrapText="1"/>
    </xf>
    <xf numFmtId="4" fontId="5" fillId="29" borderId="27" xfId="4" applyNumberFormat="1" applyFont="1" applyFill="1" applyBorder="1" applyAlignment="1">
      <alignment vertical="center" wrapText="1"/>
    </xf>
    <xf numFmtId="4" fontId="3" fillId="29" borderId="1" xfId="3" quotePrefix="1" applyNumberFormat="1" applyFont="1" applyFill="1" applyBorder="1" applyAlignment="1">
      <alignment vertical="center"/>
    </xf>
    <xf numFmtId="4" fontId="3" fillId="29" borderId="27" xfId="3" quotePrefix="1" applyNumberFormat="1" applyFont="1" applyFill="1" applyBorder="1" applyAlignment="1">
      <alignment vertical="center"/>
    </xf>
    <xf numFmtId="4" fontId="3" fillId="29" borderId="27" xfId="3" applyNumberFormat="1" applyFont="1" applyFill="1" applyBorder="1" applyAlignment="1">
      <alignment vertical="center"/>
    </xf>
    <xf numFmtId="4" fontId="3" fillId="29" borderId="1" xfId="3" applyNumberFormat="1" applyFont="1" applyFill="1" applyBorder="1" applyAlignment="1">
      <alignment vertical="center"/>
    </xf>
    <xf numFmtId="4" fontId="3" fillId="29" borderId="6" xfId="0" applyNumberFormat="1" applyFont="1" applyFill="1" applyBorder="1" applyAlignment="1">
      <alignment vertical="center"/>
    </xf>
    <xf numFmtId="2" fontId="118" fillId="0" borderId="0" xfId="0" applyNumberFormat="1" applyFont="1"/>
    <xf numFmtId="0" fontId="118" fillId="0" borderId="0" xfId="0" applyFont="1"/>
    <xf numFmtId="0" fontId="126" fillId="0" borderId="0" xfId="0" applyFont="1"/>
    <xf numFmtId="0" fontId="119" fillId="0" borderId="1" xfId="3" applyFont="1" applyFill="1" applyBorder="1" applyAlignment="1">
      <alignment horizontal="center" vertical="center" wrapText="1"/>
    </xf>
    <xf numFmtId="0" fontId="119" fillId="0" borderId="1" xfId="3" applyFont="1" applyFill="1" applyBorder="1" applyAlignment="1">
      <alignment vertical="center" wrapText="1"/>
    </xf>
    <xf numFmtId="2" fontId="119" fillId="0" borderId="1" xfId="4" applyNumberFormat="1" applyFont="1" applyFill="1" applyBorder="1" applyAlignment="1">
      <alignment horizontal="center" vertical="center" wrapText="1"/>
    </xf>
    <xf numFmtId="2" fontId="119" fillId="0" borderId="0" xfId="0" applyNumberFormat="1" applyFont="1"/>
    <xf numFmtId="0" fontId="119" fillId="0" borderId="0" xfId="0" applyFont="1"/>
    <xf numFmtId="0" fontId="118" fillId="0" borderId="1" xfId="3" applyFont="1" applyFill="1" applyBorder="1" applyAlignment="1">
      <alignment horizontal="center" vertical="center" wrapText="1"/>
    </xf>
    <xf numFmtId="0" fontId="118" fillId="0" borderId="1" xfId="3" applyFont="1" applyFill="1" applyBorder="1" applyAlignment="1">
      <alignment vertical="center" wrapText="1"/>
    </xf>
    <xf numFmtId="2" fontId="174" fillId="0" borderId="1" xfId="4" applyNumberFormat="1" applyFont="1" applyFill="1" applyBorder="1" applyAlignment="1">
      <alignment horizontal="center" vertical="center" wrapText="1"/>
    </xf>
    <xf numFmtId="0" fontId="174" fillId="0" borderId="0" xfId="0" applyFont="1"/>
    <xf numFmtId="2" fontId="118" fillId="0" borderId="1" xfId="0" applyNumberFormat="1" applyFont="1" applyBorder="1"/>
    <xf numFmtId="0" fontId="8" fillId="29" borderId="25" xfId="1" applyFont="1" applyFill="1" applyBorder="1" applyAlignment="1">
      <alignment horizontal="left" vertical="center" wrapText="1"/>
    </xf>
    <xf numFmtId="0" fontId="8" fillId="29" borderId="1" xfId="1" applyFont="1" applyFill="1" applyBorder="1" applyAlignment="1">
      <alignment horizontal="center" vertical="center" wrapText="1"/>
    </xf>
    <xf numFmtId="2" fontId="8" fillId="29" borderId="25" xfId="0" applyNumberFormat="1" applyFont="1" applyFill="1" applyBorder="1" applyAlignment="1">
      <alignment horizontal="center" vertical="center"/>
    </xf>
    <xf numFmtId="4" fontId="5" fillId="2" borderId="1" xfId="3" applyNumberFormat="1" applyFont="1" applyFill="1" applyBorder="1" applyAlignment="1">
      <alignment vertical="center" wrapText="1"/>
    </xf>
    <xf numFmtId="4" fontId="176" fillId="0" borderId="1" xfId="2" applyNumberFormat="1" applyFont="1" applyBorder="1" applyAlignment="1">
      <alignment vertical="center" wrapText="1"/>
    </xf>
    <xf numFmtId="4" fontId="176" fillId="29" borderId="1" xfId="2" applyNumberFormat="1" applyFont="1" applyFill="1" applyBorder="1" applyAlignment="1">
      <alignment vertical="center" wrapText="1"/>
    </xf>
    <xf numFmtId="0" fontId="5" fillId="2" borderId="1" xfId="3" applyFont="1" applyFill="1" applyBorder="1" applyAlignment="1">
      <alignment horizontal="center" vertical="center" wrapText="1"/>
    </xf>
    <xf numFmtId="0" fontId="5"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3" applyFont="1" applyFill="1" applyBorder="1" applyAlignment="1">
      <alignment vertical="center" wrapText="1"/>
    </xf>
    <xf numFmtId="0" fontId="5" fillId="2" borderId="1" xfId="3" applyFont="1" applyFill="1" applyBorder="1" applyAlignment="1">
      <alignment horizontal="center" vertical="center"/>
    </xf>
    <xf numFmtId="0" fontId="5" fillId="2" borderId="1" xfId="3" applyFont="1" applyFill="1" applyBorder="1" applyAlignment="1">
      <alignment vertical="center"/>
    </xf>
    <xf numFmtId="0" fontId="7" fillId="29" borderId="1" xfId="0" applyFont="1" applyFill="1" applyBorder="1" applyAlignment="1">
      <alignment horizontal="center" vertical="center" wrapText="1"/>
    </xf>
    <xf numFmtId="0" fontId="7" fillId="29" borderId="1" xfId="0" applyFont="1" applyFill="1" applyBorder="1" applyAlignment="1">
      <alignment horizontal="center" vertical="center"/>
    </xf>
    <xf numFmtId="2" fontId="7" fillId="29" borderId="1" xfId="0" applyNumberFormat="1" applyFont="1" applyFill="1" applyBorder="1" applyAlignment="1">
      <alignment horizontal="center" vertical="center" wrapText="1"/>
    </xf>
    <xf numFmtId="2" fontId="144" fillId="0" borderId="1" xfId="0" applyNumberFormat="1" applyFont="1" applyBorder="1" applyAlignment="1">
      <alignment horizontal="center" vertical="center"/>
    </xf>
    <xf numFmtId="0" fontId="7" fillId="29" borderId="1" xfId="0" applyFont="1" applyFill="1" applyBorder="1" applyAlignment="1">
      <alignment horizontal="center" vertical="center"/>
    </xf>
    <xf numFmtId="0" fontId="5" fillId="29" borderId="1" xfId="0" applyFont="1" applyFill="1" applyBorder="1" applyAlignment="1">
      <alignment horizontal="center" vertical="center"/>
    </xf>
    <xf numFmtId="0" fontId="10" fillId="29" borderId="0" xfId="2" applyFont="1" applyFill="1" applyBorder="1" applyAlignment="1">
      <alignment horizontal="center" vertical="center" wrapText="1"/>
    </xf>
    <xf numFmtId="2" fontId="7" fillId="29" borderId="1" xfId="0" applyNumberFormat="1" applyFont="1" applyFill="1" applyBorder="1" applyAlignment="1">
      <alignment horizontal="center" vertical="center" wrapText="1"/>
    </xf>
    <xf numFmtId="4" fontId="7" fillId="29" borderId="1" xfId="0" applyNumberFormat="1" applyFont="1" applyFill="1" applyBorder="1" applyAlignment="1">
      <alignment horizontal="center" vertical="center"/>
    </xf>
    <xf numFmtId="4" fontId="176" fillId="0" borderId="1" xfId="2" applyNumberFormat="1" applyFont="1" applyBorder="1" applyAlignment="1">
      <alignment horizontal="center" vertical="center"/>
    </xf>
    <xf numFmtId="2" fontId="16" fillId="29" borderId="1" xfId="0" applyNumberFormat="1" applyFont="1" applyFill="1" applyBorder="1"/>
    <xf numFmtId="2" fontId="119" fillId="0" borderId="1" xfId="0" applyNumberFormat="1" applyFont="1" applyBorder="1" applyAlignment="1">
      <alignment horizontal="center" vertical="center"/>
    </xf>
    <xf numFmtId="2" fontId="7" fillId="0" borderId="1" xfId="0" applyNumberFormat="1" applyFont="1" applyBorder="1" applyAlignment="1">
      <alignment vertical="center"/>
    </xf>
    <xf numFmtId="2" fontId="16" fillId="0" borderId="1" xfId="0" applyNumberFormat="1" applyFont="1" applyBorder="1" applyAlignment="1">
      <alignment vertical="center"/>
    </xf>
    <xf numFmtId="4" fontId="176" fillId="0" borderId="1" xfId="2" applyNumberFormat="1" applyFont="1" applyBorder="1" applyAlignment="1">
      <alignment vertical="center"/>
    </xf>
    <xf numFmtId="4" fontId="176" fillId="29" borderId="1" xfId="2" applyNumberFormat="1" applyFont="1" applyFill="1" applyBorder="1" applyAlignment="1">
      <alignment vertical="center"/>
    </xf>
    <xf numFmtId="4" fontId="5" fillId="0" borderId="1" xfId="0" applyNumberFormat="1" applyFont="1" applyBorder="1" applyAlignment="1">
      <alignment vertical="center"/>
    </xf>
    <xf numFmtId="4" fontId="175" fillId="29" borderId="1" xfId="2" applyNumberFormat="1" applyFont="1" applyFill="1" applyBorder="1" applyAlignment="1">
      <alignment vertical="center"/>
    </xf>
    <xf numFmtId="4" fontId="3" fillId="29" borderId="1" xfId="0" applyNumberFormat="1" applyFont="1" applyFill="1" applyBorder="1" applyAlignment="1">
      <alignment vertical="center"/>
    </xf>
    <xf numFmtId="4" fontId="4" fillId="0" borderId="1" xfId="0" applyNumberFormat="1" applyFont="1" applyBorder="1" applyAlignment="1">
      <alignment vertical="center"/>
    </xf>
    <xf numFmtId="4" fontId="177" fillId="0" borderId="1" xfId="2" applyNumberFormat="1" applyFont="1" applyBorder="1" applyAlignment="1">
      <alignment vertical="center"/>
    </xf>
    <xf numFmtId="4" fontId="177" fillId="29" borderId="1" xfId="2" applyNumberFormat="1" applyFont="1" applyFill="1" applyBorder="1" applyAlignment="1">
      <alignment vertical="center"/>
    </xf>
    <xf numFmtId="4" fontId="14" fillId="0" borderId="1" xfId="0" applyNumberFormat="1" applyFont="1" applyBorder="1" applyAlignment="1">
      <alignment vertical="center"/>
    </xf>
    <xf numFmtId="0" fontId="14" fillId="2" borderId="1" xfId="3" applyFont="1" applyFill="1" applyBorder="1" applyAlignment="1">
      <alignment horizontal="center" vertical="center"/>
    </xf>
    <xf numFmtId="4" fontId="16" fillId="29" borderId="1" xfId="0" applyNumberFormat="1" applyFont="1" applyFill="1" applyBorder="1" applyAlignment="1">
      <alignment horizontal="right" vertical="center"/>
    </xf>
    <xf numFmtId="0" fontId="147" fillId="29" borderId="0" xfId="0" applyFont="1" applyFill="1"/>
    <xf numFmtId="0" fontId="16" fillId="29" borderId="1" xfId="3" applyFont="1" applyFill="1" applyBorder="1" applyAlignment="1">
      <alignment horizontal="center" vertical="center"/>
    </xf>
    <xf numFmtId="4" fontId="5" fillId="29" borderId="1" xfId="0" applyNumberFormat="1" applyFont="1" applyFill="1" applyBorder="1" applyAlignment="1">
      <alignment vertical="center"/>
    </xf>
    <xf numFmtId="2" fontId="3" fillId="0" borderId="0" xfId="0" applyNumberFormat="1" applyFont="1" applyAlignment="1">
      <alignment vertical="center"/>
    </xf>
    <xf numFmtId="2" fontId="3" fillId="0" borderId="1" xfId="0" applyNumberFormat="1" applyFont="1" applyBorder="1" applyAlignment="1">
      <alignment vertical="center"/>
    </xf>
    <xf numFmtId="2" fontId="3" fillId="0" borderId="0" xfId="0" applyNumberFormat="1" applyFont="1" applyAlignment="1">
      <alignment horizontal="right" vertical="center"/>
    </xf>
    <xf numFmtId="4" fontId="14" fillId="29" borderId="1" xfId="3" applyNumberFormat="1" applyFont="1" applyFill="1" applyBorder="1" applyAlignment="1">
      <alignment vertical="center" wrapText="1"/>
    </xf>
    <xf numFmtId="0" fontId="14" fillId="29" borderId="0" xfId="0" applyFont="1" applyFill="1"/>
    <xf numFmtId="4" fontId="14" fillId="29" borderId="0" xfId="0" applyNumberFormat="1" applyFont="1" applyFill="1" applyAlignment="1">
      <alignment vertical="center"/>
    </xf>
    <xf numFmtId="4" fontId="14" fillId="29" borderId="1" xfId="0" applyNumberFormat="1" applyFont="1" applyFill="1" applyBorder="1" applyAlignment="1">
      <alignment vertical="center"/>
    </xf>
    <xf numFmtId="0" fontId="14" fillId="29" borderId="1" xfId="0" applyNumberFormat="1" applyFont="1" applyFill="1" applyBorder="1" applyAlignment="1">
      <alignment horizontal="center" vertical="center" wrapText="1"/>
    </xf>
    <xf numFmtId="0" fontId="14" fillId="29" borderId="1" xfId="0" applyFont="1" applyFill="1" applyBorder="1" applyAlignment="1">
      <alignment horizontal="center" vertical="center" wrapText="1"/>
    </xf>
    <xf numFmtId="0" fontId="3" fillId="0" borderId="0" xfId="0" applyFont="1" applyAlignment="1">
      <alignment vertical="center"/>
    </xf>
    <xf numFmtId="0" fontId="7" fillId="29" borderId="0" xfId="0" applyFont="1" applyFill="1" applyAlignment="1">
      <alignment horizontal="center" vertical="center"/>
    </xf>
    <xf numFmtId="2" fontId="8" fillId="29" borderId="1" xfId="0" applyNumberFormat="1" applyFont="1" applyFill="1" applyBorder="1" applyAlignment="1">
      <alignment horizontal="center" vertical="center" wrapText="1"/>
    </xf>
    <xf numFmtId="2" fontId="11" fillId="29" borderId="1" xfId="0" applyNumberFormat="1" applyFont="1" applyFill="1" applyBorder="1" applyAlignment="1">
      <alignment horizontal="center" vertical="center" wrapText="1"/>
    </xf>
    <xf numFmtId="2" fontId="8" fillId="29" borderId="25" xfId="0" applyNumberFormat="1" applyFont="1" applyFill="1" applyBorder="1" applyAlignment="1">
      <alignment horizontal="center" vertical="center" wrapText="1"/>
    </xf>
    <xf numFmtId="0" fontId="8" fillId="29" borderId="0" xfId="0" applyNumberFormat="1" applyFont="1" applyFill="1" applyAlignment="1">
      <alignment horizontal="center" vertical="center" wrapText="1"/>
    </xf>
    <xf numFmtId="4" fontId="3" fillId="29" borderId="0" xfId="0" applyNumberFormat="1" applyFont="1" applyFill="1" applyAlignment="1">
      <alignment vertical="center"/>
    </xf>
    <xf numFmtId="4" fontId="5" fillId="29" borderId="27" xfId="0" applyNumberFormat="1" applyFont="1" applyFill="1" applyBorder="1" applyAlignment="1">
      <alignment vertical="center"/>
    </xf>
    <xf numFmtId="0" fontId="14" fillId="29" borderId="1" xfId="3" applyFont="1" applyFill="1" applyBorder="1" applyAlignment="1">
      <alignment horizontal="center" vertical="center"/>
    </xf>
    <xf numFmtId="4" fontId="14" fillId="29" borderId="27" xfId="0" applyNumberFormat="1" applyFont="1" applyFill="1" applyBorder="1" applyAlignment="1">
      <alignment vertical="center"/>
    </xf>
    <xf numFmtId="0" fontId="4" fillId="2" borderId="0" xfId="2" applyFont="1" applyFill="1" applyBorder="1"/>
    <xf numFmtId="0" fontId="10" fillId="2" borderId="0" xfId="2" applyFont="1" applyFill="1" applyBorder="1" applyAlignment="1">
      <alignment horizontal="center" vertical="justify" wrapText="1"/>
    </xf>
    <xf numFmtId="0" fontId="15" fillId="2" borderId="0" xfId="2" applyFont="1" applyFill="1" applyBorder="1" applyAlignment="1">
      <alignment horizontal="right" vertical="center" wrapText="1"/>
    </xf>
    <xf numFmtId="0" fontId="10" fillId="2" borderId="1" xfId="6" applyFont="1" applyFill="1" applyBorder="1" applyAlignment="1" applyProtection="1">
      <alignment horizontal="center" vertical="center"/>
    </xf>
    <xf numFmtId="0" fontId="7" fillId="2" borderId="1" xfId="3"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30" borderId="1" xfId="0" applyFont="1" applyFill="1" applyBorder="1" applyAlignment="1">
      <alignment horizontal="center" vertical="center" wrapText="1"/>
    </xf>
    <xf numFmtId="0" fontId="144" fillId="0" borderId="1" xfId="0" applyFont="1" applyBorder="1" applyAlignment="1">
      <alignment horizontal="center" vertical="center"/>
    </xf>
    <xf numFmtId="0" fontId="144" fillId="0" borderId="1" xfId="0" applyFont="1" applyBorder="1" applyAlignment="1">
      <alignment horizontal="center" vertical="center" wrapText="1"/>
    </xf>
    <xf numFmtId="2" fontId="144" fillId="0" borderId="25" xfId="0" applyNumberFormat="1" applyFont="1" applyBorder="1" applyAlignment="1">
      <alignment horizontal="center" vertical="center"/>
    </xf>
    <xf numFmtId="2" fontId="144" fillId="0" borderId="8" xfId="0" applyNumberFormat="1" applyFont="1" applyBorder="1" applyAlignment="1">
      <alignment horizontal="center" vertical="center"/>
    </xf>
    <xf numFmtId="0" fontId="144" fillId="0" borderId="25" xfId="0" applyFont="1" applyBorder="1" applyAlignment="1">
      <alignment horizontal="center" vertical="center" wrapText="1"/>
    </xf>
    <xf numFmtId="0" fontId="144" fillId="0" borderId="8" xfId="0" applyFont="1" applyBorder="1" applyAlignment="1">
      <alignment horizontal="center" vertical="center" wrapText="1"/>
    </xf>
    <xf numFmtId="0" fontId="144" fillId="0" borderId="23" xfId="0" applyFont="1" applyBorder="1" applyAlignment="1">
      <alignment horizontal="center" vertical="center"/>
    </xf>
    <xf numFmtId="0" fontId="144" fillId="0" borderId="13" xfId="0" applyFont="1" applyBorder="1" applyAlignment="1">
      <alignment horizontal="center" vertical="center"/>
    </xf>
    <xf numFmtId="0" fontId="144" fillId="0" borderId="27" xfId="0" applyFont="1" applyBorder="1" applyAlignment="1">
      <alignment horizontal="center" vertical="center"/>
    </xf>
    <xf numFmtId="0" fontId="144" fillId="0" borderId="26" xfId="0" applyFont="1" applyBorder="1" applyAlignment="1">
      <alignment horizontal="center" vertical="center" wrapText="1"/>
    </xf>
    <xf numFmtId="2" fontId="144" fillId="0" borderId="1" xfId="0" applyNumberFormat="1" applyFont="1" applyBorder="1" applyAlignment="1">
      <alignment horizontal="center" vertical="center" wrapText="1"/>
    </xf>
    <xf numFmtId="2" fontId="144" fillId="0" borderId="25" xfId="0" applyNumberFormat="1" applyFont="1" applyBorder="1" applyAlignment="1">
      <alignment horizontal="center" vertical="center" wrapText="1"/>
    </xf>
    <xf numFmtId="2" fontId="144" fillId="0" borderId="26" xfId="0" applyNumberFormat="1" applyFont="1" applyBorder="1" applyAlignment="1">
      <alignment horizontal="center" vertical="center" wrapText="1"/>
    </xf>
    <xf numFmtId="2" fontId="144" fillId="0" borderId="8" xfId="0" applyNumberFormat="1" applyFont="1" applyBorder="1" applyAlignment="1">
      <alignment horizontal="center" vertical="center" wrapText="1"/>
    </xf>
    <xf numFmtId="0" fontId="144" fillId="0" borderId="35" xfId="0" applyFont="1" applyBorder="1" applyAlignment="1">
      <alignment horizontal="center" vertical="center" wrapText="1"/>
    </xf>
    <xf numFmtId="0" fontId="144" fillId="0" borderId="36" xfId="0" applyFont="1" applyBorder="1" applyAlignment="1">
      <alignment horizontal="center" vertical="center" wrapText="1"/>
    </xf>
    <xf numFmtId="0" fontId="144" fillId="0" borderId="29" xfId="0" applyFont="1" applyBorder="1" applyAlignment="1">
      <alignment horizontal="center" vertical="center" wrapText="1"/>
    </xf>
    <xf numFmtId="0" fontId="144" fillId="0" borderId="37" xfId="0" applyFont="1" applyBorder="1" applyAlignment="1">
      <alignment horizontal="center" vertical="center" wrapText="1"/>
    </xf>
    <xf numFmtId="0" fontId="144" fillId="0" borderId="3" xfId="0" applyFont="1" applyBorder="1" applyAlignment="1">
      <alignment horizontal="center" vertical="center" wrapText="1"/>
    </xf>
    <xf numFmtId="0" fontId="144" fillId="0" borderId="28" xfId="0" applyFont="1" applyBorder="1" applyAlignment="1">
      <alignment horizontal="center" vertical="center" wrapText="1"/>
    </xf>
    <xf numFmtId="0" fontId="144" fillId="0" borderId="23" xfId="0" applyFont="1" applyBorder="1" applyAlignment="1">
      <alignment horizontal="center" vertical="center" wrapText="1"/>
    </xf>
    <xf numFmtId="0" fontId="144" fillId="0" borderId="13" xfId="0" applyFont="1" applyBorder="1" applyAlignment="1">
      <alignment horizontal="center" vertical="center" wrapText="1"/>
    </xf>
    <xf numFmtId="0" fontId="144" fillId="0" borderId="27" xfId="0" applyFont="1" applyBorder="1" applyAlignment="1">
      <alignment horizontal="center" vertical="center" wrapText="1"/>
    </xf>
    <xf numFmtId="0" fontId="144" fillId="0" borderId="0" xfId="0" applyFont="1" applyAlignment="1">
      <alignment horizontal="center" wrapText="1"/>
    </xf>
    <xf numFmtId="0" fontId="144" fillId="0" borderId="25" xfId="0" applyFont="1" applyBorder="1" applyAlignment="1">
      <alignment horizontal="center" vertical="center"/>
    </xf>
    <xf numFmtId="0" fontId="144" fillId="0" borderId="26" xfId="0" applyFont="1" applyBorder="1" applyAlignment="1">
      <alignment horizontal="center" vertical="center"/>
    </xf>
    <xf numFmtId="0" fontId="144" fillId="0" borderId="8" xfId="0" applyFont="1" applyBorder="1" applyAlignment="1">
      <alignment horizontal="center" vertical="center"/>
    </xf>
    <xf numFmtId="2" fontId="144" fillId="0" borderId="1" xfId="0" applyNumberFormat="1" applyFont="1" applyBorder="1" applyAlignment="1">
      <alignment horizontal="center" vertical="center"/>
    </xf>
    <xf numFmtId="0" fontId="8" fillId="0" borderId="25" xfId="0" applyNumberFormat="1" applyFont="1" applyFill="1" applyBorder="1" applyAlignment="1">
      <alignment horizontal="center" vertical="center" wrapText="1"/>
    </xf>
    <xf numFmtId="0" fontId="8" fillId="0" borderId="26"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25"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5" xfId="0" applyFont="1" applyFill="1" applyBorder="1" applyAlignment="1">
      <alignment horizontal="left" vertical="center" wrapText="1"/>
    </xf>
    <xf numFmtId="0" fontId="8" fillId="0" borderId="8" xfId="0" applyFont="1" applyFill="1" applyBorder="1" applyAlignment="1">
      <alignment horizontal="left" vertical="center" wrapText="1"/>
    </xf>
    <xf numFmtId="0" fontId="8" fillId="0" borderId="25"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25" xfId="0" applyNumberFormat="1" applyFont="1" applyFill="1" applyBorder="1" applyAlignment="1">
      <alignment horizontal="left" vertical="center" wrapText="1"/>
    </xf>
    <xf numFmtId="0" fontId="8" fillId="0" borderId="8" xfId="0" applyNumberFormat="1" applyFont="1" applyFill="1" applyBorder="1" applyAlignment="1">
      <alignment horizontal="left" vertical="center" wrapText="1"/>
    </xf>
    <xf numFmtId="0" fontId="7" fillId="0" borderId="0" xfId="0" applyFont="1" applyFill="1" applyAlignment="1">
      <alignment horizontal="left" vertical="center"/>
    </xf>
    <xf numFmtId="0" fontId="117" fillId="0" borderId="3" xfId="0" applyFont="1" applyFill="1" applyBorder="1" applyAlignment="1">
      <alignment horizontal="center" vertical="center"/>
    </xf>
    <xf numFmtId="0" fontId="117" fillId="0" borderId="0" xfId="0" applyFont="1" applyFill="1" applyBorder="1" applyAlignment="1">
      <alignment horizontal="center" vertical="center"/>
    </xf>
    <xf numFmtId="2" fontId="7" fillId="0" borderId="25" xfId="0" applyNumberFormat="1" applyFont="1" applyFill="1" applyBorder="1" applyAlignment="1">
      <alignment horizontal="center" vertical="center"/>
    </xf>
    <xf numFmtId="2" fontId="7" fillId="0" borderId="8" xfId="0" applyNumberFormat="1" applyFont="1" applyFill="1" applyBorder="1" applyAlignment="1">
      <alignment horizontal="center" vertical="center"/>
    </xf>
    <xf numFmtId="2" fontId="7" fillId="0" borderId="1" xfId="0" applyNumberFormat="1"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27"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5" xfId="520" applyFont="1" applyFill="1" applyBorder="1" applyAlignment="1">
      <alignment horizontal="center" vertical="center"/>
    </xf>
    <xf numFmtId="0" fontId="7" fillId="0" borderId="8" xfId="520" applyFont="1" applyFill="1" applyBorder="1" applyAlignment="1">
      <alignment horizontal="center" vertical="center"/>
    </xf>
    <xf numFmtId="0" fontId="7" fillId="29" borderId="0" xfId="0" applyFont="1" applyFill="1" applyAlignment="1">
      <alignment horizontal="left"/>
    </xf>
    <xf numFmtId="0" fontId="10" fillId="29" borderId="0" xfId="2" applyFont="1" applyFill="1" applyBorder="1" applyAlignment="1">
      <alignment horizontal="center" vertical="center" wrapText="1"/>
    </xf>
    <xf numFmtId="0" fontId="130" fillId="29" borderId="0" xfId="2" applyFont="1" applyFill="1" applyBorder="1"/>
    <xf numFmtId="0" fontId="10" fillId="29" borderId="1" xfId="6" applyFont="1" applyFill="1" applyBorder="1" applyAlignment="1" applyProtection="1">
      <alignment horizontal="center" vertical="center"/>
    </xf>
    <xf numFmtId="0" fontId="7" fillId="29" borderId="1" xfId="3" applyFont="1" applyFill="1" applyBorder="1" applyAlignment="1">
      <alignment horizontal="center" vertical="center" wrapText="1"/>
    </xf>
    <xf numFmtId="0" fontId="15" fillId="29" borderId="0" xfId="2" applyFont="1" applyFill="1" applyBorder="1" applyAlignment="1">
      <alignment horizontal="center" vertical="center" wrapText="1"/>
    </xf>
    <xf numFmtId="0" fontId="7" fillId="29" borderId="0" xfId="3" applyFont="1" applyFill="1" applyBorder="1" applyAlignment="1">
      <alignment horizontal="left" vertical="center" wrapText="1"/>
    </xf>
    <xf numFmtId="0" fontId="10" fillId="29" borderId="3" xfId="2" applyFont="1" applyFill="1" applyBorder="1" applyAlignment="1">
      <alignment horizontal="center" vertical="center" wrapText="1"/>
    </xf>
    <xf numFmtId="0" fontId="7" fillId="29" borderId="25" xfId="0" applyFont="1" applyFill="1" applyBorder="1" applyAlignment="1">
      <alignment horizontal="center" vertical="center"/>
    </xf>
    <xf numFmtId="0" fontId="7" fillId="29" borderId="26" xfId="0" applyFont="1" applyFill="1" applyBorder="1" applyAlignment="1">
      <alignment horizontal="center" vertical="center"/>
    </xf>
    <xf numFmtId="0" fontId="7" fillId="29" borderId="8" xfId="0" applyFont="1" applyFill="1" applyBorder="1" applyAlignment="1">
      <alignment horizontal="center" vertical="center"/>
    </xf>
    <xf numFmtId="4" fontId="7" fillId="29" borderId="25" xfId="3" applyNumberFormat="1" applyFont="1" applyFill="1" applyBorder="1" applyAlignment="1">
      <alignment horizontal="center" vertical="center" wrapText="1"/>
    </xf>
    <xf numFmtId="4" fontId="7" fillId="29" borderId="26" xfId="3" applyNumberFormat="1" applyFont="1" applyFill="1" applyBorder="1" applyAlignment="1">
      <alignment horizontal="center" vertical="center" wrapText="1"/>
    </xf>
    <xf numFmtId="4" fontId="7" fillId="29" borderId="8" xfId="3" applyNumberFormat="1" applyFont="1" applyFill="1" applyBorder="1" applyAlignment="1">
      <alignment horizontal="center" vertical="center" wrapText="1"/>
    </xf>
    <xf numFmtId="0" fontId="7" fillId="29" borderId="25" xfId="0" applyFont="1" applyFill="1" applyBorder="1" applyAlignment="1">
      <alignment horizontal="center" vertical="center" wrapText="1"/>
    </xf>
    <xf numFmtId="0" fontId="7" fillId="29" borderId="26" xfId="0" applyFont="1" applyFill="1" applyBorder="1" applyAlignment="1">
      <alignment horizontal="center" vertical="center" wrapText="1"/>
    </xf>
    <xf numFmtId="0" fontId="7" fillId="29" borderId="8" xfId="0" applyFont="1" applyFill="1" applyBorder="1" applyAlignment="1">
      <alignment horizontal="center" vertical="center" wrapText="1"/>
    </xf>
    <xf numFmtId="0" fontId="10" fillId="29" borderId="23" xfId="2" applyFont="1" applyFill="1" applyBorder="1" applyAlignment="1">
      <alignment horizontal="center" vertical="center"/>
    </xf>
    <xf numFmtId="0" fontId="10" fillId="29" borderId="13" xfId="2" applyFont="1" applyFill="1" applyBorder="1" applyAlignment="1">
      <alignment horizontal="center" vertical="center"/>
    </xf>
    <xf numFmtId="0" fontId="10" fillId="29" borderId="27" xfId="2" applyFont="1" applyFill="1" applyBorder="1" applyAlignment="1">
      <alignment horizontal="center" vertical="center"/>
    </xf>
    <xf numFmtId="0" fontId="7" fillId="29" borderId="1" xfId="0" applyFont="1" applyFill="1" applyBorder="1" applyAlignment="1">
      <alignment horizontal="center" vertical="center" wrapText="1"/>
    </xf>
    <xf numFmtId="0" fontId="7" fillId="29" borderId="1" xfId="0" applyFont="1" applyFill="1" applyBorder="1" applyAlignment="1">
      <alignment horizontal="center" vertical="center"/>
    </xf>
    <xf numFmtId="0" fontId="5" fillId="29" borderId="0" xfId="0" applyFont="1" applyFill="1"/>
    <xf numFmtId="0" fontId="5" fillId="29" borderId="1" xfId="0" applyFont="1" applyFill="1" applyBorder="1" applyAlignment="1">
      <alignment horizontal="center" vertical="center"/>
    </xf>
    <xf numFmtId="0" fontId="5" fillId="29" borderId="0" xfId="0" applyFont="1" applyFill="1" applyAlignment="1">
      <alignment horizontal="center" vertical="center" wrapText="1"/>
    </xf>
    <xf numFmtId="0" fontId="3" fillId="29" borderId="0" xfId="0" applyFont="1" applyFill="1" applyAlignment="1">
      <alignment horizontal="center" vertical="center"/>
    </xf>
    <xf numFmtId="4" fontId="5" fillId="29" borderId="23" xfId="3" applyNumberFormat="1" applyFont="1" applyFill="1" applyBorder="1" applyAlignment="1">
      <alignment horizontal="center" vertical="center" wrapText="1"/>
    </xf>
    <xf numFmtId="4" fontId="5" fillId="29" borderId="13" xfId="3" applyNumberFormat="1" applyFont="1" applyFill="1" applyBorder="1" applyAlignment="1">
      <alignment horizontal="center" vertical="center" wrapText="1"/>
    </xf>
    <xf numFmtId="4" fontId="5" fillId="29" borderId="27" xfId="3" applyNumberFormat="1" applyFont="1" applyFill="1" applyBorder="1" applyAlignment="1">
      <alignment horizontal="center" vertical="center" wrapText="1"/>
    </xf>
    <xf numFmtId="4" fontId="5" fillId="29" borderId="25" xfId="0" applyNumberFormat="1" applyFont="1" applyFill="1" applyBorder="1" applyAlignment="1">
      <alignment horizontal="center" vertical="center" wrapText="1"/>
    </xf>
    <xf numFmtId="4" fontId="5" fillId="29" borderId="8" xfId="0" applyNumberFormat="1" applyFont="1" applyFill="1" applyBorder="1" applyAlignment="1">
      <alignment horizontal="center" vertical="center" wrapText="1"/>
    </xf>
    <xf numFmtId="0" fontId="14" fillId="29" borderId="3" xfId="0" applyFont="1" applyFill="1" applyBorder="1" applyAlignment="1">
      <alignment horizontal="right"/>
    </xf>
    <xf numFmtId="0" fontId="4" fillId="0" borderId="0" xfId="0" applyFont="1"/>
    <xf numFmtId="0" fontId="119" fillId="0" borderId="0" xfId="3" applyFont="1" applyFill="1" applyBorder="1" applyAlignment="1">
      <alignment horizontal="left" vertical="center" wrapText="1"/>
    </xf>
    <xf numFmtId="0" fontId="179" fillId="0" borderId="0" xfId="2" applyFont="1" applyAlignment="1">
      <alignment horizontal="center" vertical="center" wrapText="1"/>
    </xf>
    <xf numFmtId="0" fontId="179" fillId="0" borderId="29" xfId="6" applyFont="1" applyBorder="1" applyAlignment="1" applyProtection="1">
      <alignment horizontal="center" vertical="center"/>
    </xf>
    <xf numFmtId="0" fontId="179" fillId="0" borderId="28" xfId="6" applyFont="1" applyBorder="1" applyAlignment="1" applyProtection="1">
      <alignment horizontal="center" vertical="center"/>
    </xf>
    <xf numFmtId="0" fontId="119" fillId="0" borderId="25" xfId="3" applyFont="1" applyFill="1" applyBorder="1" applyAlignment="1">
      <alignment horizontal="center" vertical="center" wrapText="1"/>
    </xf>
    <xf numFmtId="0" fontId="119" fillId="0" borderId="8" xfId="3" applyFont="1" applyFill="1" applyBorder="1" applyAlignment="1">
      <alignment horizontal="center" vertical="center" wrapText="1"/>
    </xf>
    <xf numFmtId="2" fontId="119" fillId="0" borderId="1" xfId="3" applyNumberFormat="1" applyFont="1" applyFill="1" applyBorder="1" applyAlignment="1">
      <alignment horizontal="center" vertical="center" wrapText="1"/>
    </xf>
    <xf numFmtId="2" fontId="119" fillId="0" borderId="23" xfId="3" applyNumberFormat="1" applyFont="1" applyFill="1" applyBorder="1" applyAlignment="1">
      <alignment horizontal="center" vertical="center" wrapText="1"/>
    </xf>
    <xf numFmtId="2" fontId="119" fillId="0" borderId="13" xfId="3" applyNumberFormat="1" applyFont="1" applyFill="1" applyBorder="1" applyAlignment="1">
      <alignment horizontal="center" vertical="center" wrapText="1"/>
    </xf>
    <xf numFmtId="2" fontId="119" fillId="0" borderId="27" xfId="3" applyNumberFormat="1" applyFont="1" applyFill="1" applyBorder="1" applyAlignment="1">
      <alignment horizontal="center" vertical="center" wrapText="1"/>
    </xf>
    <xf numFmtId="0" fontId="174" fillId="0" borderId="3" xfId="3" applyFont="1" applyFill="1" applyBorder="1" applyAlignment="1">
      <alignment horizontal="right" vertical="center" wrapText="1"/>
    </xf>
    <xf numFmtId="0" fontId="7" fillId="0" borderId="0" xfId="3" applyFont="1" applyFill="1" applyBorder="1" applyAlignment="1">
      <alignment horizontal="left" vertical="center" wrapText="1"/>
    </xf>
    <xf numFmtId="0" fontId="7" fillId="0" borderId="0" xfId="0" applyFont="1" applyAlignment="1">
      <alignment horizontal="center" vertical="center"/>
    </xf>
    <xf numFmtId="0" fontId="16" fillId="0" borderId="0" xfId="3" applyFont="1" applyFill="1" applyBorder="1" applyAlignment="1">
      <alignment horizontal="right" vertical="center" wrapText="1"/>
    </xf>
    <xf numFmtId="0" fontId="7" fillId="0" borderId="1" xfId="0" applyFont="1" applyBorder="1" applyAlignment="1">
      <alignment horizontal="center" vertical="center"/>
    </xf>
    <xf numFmtId="0" fontId="7" fillId="0" borderId="1" xfId="3" applyFont="1" applyFill="1" applyBorder="1" applyAlignment="1">
      <alignment horizontal="center" vertical="center" wrapText="1"/>
    </xf>
    <xf numFmtId="4" fontId="7" fillId="0" borderId="1" xfId="3" applyNumberFormat="1" applyFont="1" applyFill="1" applyBorder="1" applyAlignment="1">
      <alignment horizontal="center" vertical="center" wrapText="1"/>
    </xf>
    <xf numFmtId="0" fontId="8" fillId="29" borderId="25" xfId="0" applyFont="1" applyFill="1" applyBorder="1" applyAlignment="1">
      <alignment horizontal="center" vertical="center" wrapText="1"/>
    </xf>
    <xf numFmtId="0" fontId="8" fillId="29" borderId="26" xfId="0" applyFont="1" applyFill="1" applyBorder="1" applyAlignment="1">
      <alignment horizontal="center" vertical="center" wrapText="1"/>
    </xf>
    <xf numFmtId="0" fontId="8" fillId="29" borderId="8" xfId="0" applyFont="1" applyFill="1" applyBorder="1" applyAlignment="1">
      <alignment horizontal="center" vertical="center" wrapText="1"/>
    </xf>
    <xf numFmtId="0" fontId="8" fillId="29" borderId="25" xfId="0" applyFont="1" applyFill="1" applyBorder="1" applyAlignment="1">
      <alignment horizontal="center" vertical="center"/>
    </xf>
    <xf numFmtId="0" fontId="8" fillId="29" borderId="26" xfId="0" applyFont="1" applyFill="1" applyBorder="1" applyAlignment="1">
      <alignment horizontal="center" vertical="center"/>
    </xf>
    <xf numFmtId="0" fontId="8" fillId="29" borderId="8" xfId="0" applyFont="1" applyFill="1" applyBorder="1" applyAlignment="1">
      <alignment horizontal="center" vertical="center"/>
    </xf>
    <xf numFmtId="0" fontId="8" fillId="29" borderId="25" xfId="0" applyFont="1" applyFill="1" applyBorder="1" applyAlignment="1">
      <alignment vertical="center" wrapText="1"/>
    </xf>
    <xf numFmtId="0" fontId="8" fillId="29" borderId="26" xfId="0" applyFont="1" applyFill="1" applyBorder="1" applyAlignment="1">
      <alignment vertical="center" wrapText="1"/>
    </xf>
    <xf numFmtId="0" fontId="8" fillId="29" borderId="8" xfId="0" applyFont="1" applyFill="1" applyBorder="1" applyAlignment="1">
      <alignment vertical="center" wrapText="1"/>
    </xf>
    <xf numFmtId="0" fontId="8" fillId="29" borderId="25" xfId="0" applyNumberFormat="1" applyFont="1" applyFill="1" applyBorder="1" applyAlignment="1">
      <alignment vertical="center" wrapText="1"/>
    </xf>
    <xf numFmtId="0" fontId="8" fillId="29" borderId="8" xfId="0" applyNumberFormat="1" applyFont="1" applyFill="1" applyBorder="1" applyAlignment="1">
      <alignment vertical="center" wrapText="1"/>
    </xf>
    <xf numFmtId="1" fontId="8" fillId="29" borderId="25" xfId="0" applyNumberFormat="1" applyFont="1" applyFill="1" applyBorder="1" applyAlignment="1">
      <alignment horizontal="center" vertical="center" wrapText="1"/>
    </xf>
    <xf numFmtId="1" fontId="8" fillId="29" borderId="8" xfId="0" applyNumberFormat="1" applyFont="1" applyFill="1" applyBorder="1" applyAlignment="1">
      <alignment horizontal="center" vertical="center" wrapText="1"/>
    </xf>
    <xf numFmtId="0" fontId="11" fillId="29" borderId="1" xfId="0" applyFont="1" applyFill="1" applyBorder="1" applyAlignment="1">
      <alignment horizontal="left" vertical="center" wrapText="1"/>
    </xf>
    <xf numFmtId="0" fontId="8" fillId="29" borderId="1" xfId="0" applyFont="1" applyFill="1" applyBorder="1" applyAlignment="1">
      <alignment horizontal="center" vertical="center" wrapText="1"/>
    </xf>
    <xf numFmtId="0" fontId="8" fillId="29" borderId="1" xfId="0" applyFont="1" applyFill="1" applyBorder="1" applyAlignment="1">
      <alignment horizontal="center" vertical="center"/>
    </xf>
    <xf numFmtId="0" fontId="8" fillId="29" borderId="25" xfId="0" applyFont="1" applyFill="1" applyBorder="1" applyAlignment="1">
      <alignment horizontal="left" vertical="center" wrapText="1"/>
    </xf>
    <xf numFmtId="0" fontId="8" fillId="29" borderId="8" xfId="0" applyFont="1" applyFill="1" applyBorder="1" applyAlignment="1">
      <alignment horizontal="left" vertical="center" wrapText="1"/>
    </xf>
    <xf numFmtId="0" fontId="8" fillId="29" borderId="1" xfId="0" applyFont="1" applyFill="1" applyBorder="1" applyAlignment="1">
      <alignment vertical="center" wrapText="1"/>
    </xf>
    <xf numFmtId="1" fontId="8" fillId="29" borderId="1" xfId="0" applyNumberFormat="1" applyFont="1" applyFill="1" applyBorder="1" applyAlignment="1">
      <alignment horizontal="center" vertical="center" wrapText="1"/>
    </xf>
    <xf numFmtId="0" fontId="8" fillId="29" borderId="1" xfId="520" applyFont="1" applyFill="1" applyBorder="1" applyAlignment="1">
      <alignment horizontal="center" vertical="center"/>
    </xf>
    <xf numFmtId="0" fontId="8" fillId="29" borderId="1" xfId="0" applyNumberFormat="1" applyFont="1" applyFill="1" applyBorder="1" applyAlignment="1">
      <alignment vertical="center" wrapText="1"/>
    </xf>
    <xf numFmtId="0" fontId="8" fillId="29" borderId="26" xfId="0" applyNumberFormat="1" applyFont="1" applyFill="1" applyBorder="1" applyAlignment="1">
      <alignment vertical="center" wrapText="1"/>
    </xf>
    <xf numFmtId="0" fontId="7" fillId="29" borderId="23" xfId="0" applyFont="1" applyFill="1" applyBorder="1" applyAlignment="1">
      <alignment horizontal="left" vertical="center" wrapText="1"/>
    </xf>
    <xf numFmtId="0" fontId="7" fillId="29" borderId="13" xfId="0" applyFont="1" applyFill="1" applyBorder="1" applyAlignment="1">
      <alignment horizontal="left" vertical="center" wrapText="1"/>
    </xf>
    <xf numFmtId="0" fontId="7" fillId="29" borderId="27" xfId="0" applyFont="1" applyFill="1" applyBorder="1" applyAlignment="1">
      <alignment horizontal="left" vertical="center" wrapText="1"/>
    </xf>
    <xf numFmtId="0" fontId="7" fillId="29" borderId="1" xfId="0" applyFont="1" applyFill="1" applyBorder="1" applyAlignment="1">
      <alignment horizontal="left" vertical="center" wrapText="1"/>
    </xf>
    <xf numFmtId="0" fontId="178" fillId="29" borderId="36" xfId="0" applyNumberFormat="1" applyFont="1" applyFill="1" applyBorder="1" applyAlignment="1">
      <alignment horizontal="center" vertical="center" wrapText="1"/>
    </xf>
    <xf numFmtId="0" fontId="178" fillId="29" borderId="0" xfId="0" applyNumberFormat="1" applyFont="1" applyFill="1" applyAlignment="1">
      <alignment horizontal="center" vertical="center" wrapText="1"/>
    </xf>
    <xf numFmtId="4" fontId="178" fillId="29" borderId="0" xfId="520" applyNumberFormat="1" applyFont="1" applyFill="1" applyBorder="1" applyAlignment="1">
      <alignment horizontal="center" vertical="center" wrapText="1"/>
    </xf>
    <xf numFmtId="0" fontId="7" fillId="29" borderId="0" xfId="0" applyFont="1" applyFill="1" applyAlignment="1">
      <alignment horizontal="left" vertical="center"/>
    </xf>
    <xf numFmtId="0" fontId="117" fillId="29" borderId="3" xfId="0" applyFont="1" applyFill="1" applyBorder="1" applyAlignment="1">
      <alignment horizontal="center" vertical="center"/>
    </xf>
    <xf numFmtId="0" fontId="117" fillId="29" borderId="0" xfId="0" applyFont="1" applyFill="1" applyBorder="1" applyAlignment="1">
      <alignment horizontal="center" vertical="center"/>
    </xf>
    <xf numFmtId="2" fontId="7" fillId="29" borderId="1" xfId="0" applyNumberFormat="1" applyFont="1" applyFill="1" applyBorder="1" applyAlignment="1">
      <alignment horizontal="center" vertical="center"/>
    </xf>
    <xf numFmtId="2" fontId="7" fillId="29" borderId="1" xfId="0" applyNumberFormat="1" applyFont="1" applyFill="1" applyBorder="1" applyAlignment="1">
      <alignment vertical="center" wrapText="1"/>
    </xf>
    <xf numFmtId="2" fontId="7" fillId="29" borderId="1" xfId="0" applyNumberFormat="1" applyFont="1" applyFill="1" applyBorder="1" applyAlignment="1">
      <alignment horizontal="center" vertical="center" wrapText="1"/>
    </xf>
    <xf numFmtId="0" fontId="11" fillId="29" borderId="55" xfId="0" applyFont="1" applyFill="1" applyBorder="1" applyAlignment="1">
      <alignment horizontal="left" vertical="center" wrapText="1"/>
    </xf>
    <xf numFmtId="0" fontId="11" fillId="29" borderId="3" xfId="0" applyFont="1" applyFill="1" applyBorder="1" applyAlignment="1">
      <alignment horizontal="left" vertical="center" wrapText="1"/>
    </xf>
    <xf numFmtId="0" fontId="11" fillId="29" borderId="28" xfId="0" applyFont="1" applyFill="1" applyBorder="1" applyAlignment="1">
      <alignment horizontal="left" vertical="center" wrapText="1"/>
    </xf>
    <xf numFmtId="0" fontId="8" fillId="30" borderId="1" xfId="0" applyFont="1" applyFill="1" applyBorder="1" applyAlignment="1">
      <alignment horizontal="center" vertical="center"/>
    </xf>
    <xf numFmtId="0" fontId="8" fillId="30" borderId="1" xfId="0" applyFont="1" applyFill="1" applyBorder="1" applyAlignment="1">
      <alignment horizontal="center" vertical="center" wrapText="1"/>
    </xf>
    <xf numFmtId="4" fontId="7" fillId="29" borderId="1" xfId="0" applyNumberFormat="1" applyFont="1" applyFill="1" applyBorder="1" applyAlignment="1">
      <alignment horizontal="center" vertical="center"/>
    </xf>
    <xf numFmtId="0" fontId="176" fillId="0" borderId="3" xfId="2" applyFont="1" applyBorder="1" applyAlignment="1">
      <alignment horizontal="center" vertical="center" wrapText="1"/>
    </xf>
    <xf numFmtId="4"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176" fillId="0" borderId="0" xfId="2" applyFont="1" applyAlignment="1">
      <alignment horizontal="left" vertical="top"/>
    </xf>
    <xf numFmtId="0" fontId="176" fillId="0" borderId="25" xfId="2" applyFont="1" applyBorder="1" applyAlignment="1">
      <alignment horizontal="center" vertical="center"/>
    </xf>
    <xf numFmtId="0" fontId="176" fillId="0" borderId="8" xfId="2" applyFont="1" applyBorder="1" applyAlignment="1">
      <alignment horizontal="center" vertical="center"/>
    </xf>
    <xf numFmtId="4" fontId="176" fillId="0" borderId="1" xfId="2" applyNumberFormat="1" applyFont="1" applyBorder="1" applyAlignment="1">
      <alignment horizontal="center" vertical="center" wrapText="1"/>
    </xf>
    <xf numFmtId="4" fontId="176" fillId="0" borderId="1" xfId="2" applyNumberFormat="1" applyFont="1" applyBorder="1" applyAlignment="1">
      <alignment horizontal="center" vertical="center"/>
    </xf>
    <xf numFmtId="4" fontId="176" fillId="29" borderId="1" xfId="2" applyNumberFormat="1" applyFont="1" applyFill="1" applyBorder="1" applyAlignment="1">
      <alignment horizontal="center" vertical="center"/>
    </xf>
    <xf numFmtId="4" fontId="176" fillId="29" borderId="23" xfId="2" applyNumberFormat="1" applyFont="1" applyFill="1" applyBorder="1" applyAlignment="1">
      <alignment horizontal="center" vertical="center" wrapText="1"/>
    </xf>
    <xf numFmtId="4" fontId="176" fillId="29" borderId="27" xfId="2" applyNumberFormat="1" applyFont="1" applyFill="1" applyBorder="1" applyAlignment="1">
      <alignment horizontal="center" vertical="center"/>
    </xf>
    <xf numFmtId="0" fontId="176" fillId="0" borderId="25" xfId="2" applyFont="1" applyBorder="1" applyAlignment="1">
      <alignment horizontal="center" vertical="center" wrapText="1"/>
    </xf>
    <xf numFmtId="0" fontId="176" fillId="0" borderId="8" xfId="2" applyFont="1" applyBorder="1" applyAlignment="1">
      <alignment horizontal="center" vertical="center" wrapText="1"/>
    </xf>
    <xf numFmtId="0" fontId="176" fillId="0" borderId="0" xfId="2" applyFont="1" applyAlignment="1">
      <alignment horizontal="left" vertical="center"/>
    </xf>
    <xf numFmtId="0" fontId="176" fillId="0" borderId="0" xfId="2" applyFont="1" applyAlignment="1">
      <alignment horizontal="center" vertical="center" wrapText="1"/>
    </xf>
    <xf numFmtId="0" fontId="176" fillId="0" borderId="0" xfId="2" applyFont="1" applyAlignment="1">
      <alignment horizontal="center" vertical="center"/>
    </xf>
    <xf numFmtId="0" fontId="175" fillId="0" borderId="23" xfId="2" applyFont="1" applyBorder="1" applyAlignment="1">
      <alignment horizontal="center" vertical="center"/>
    </xf>
    <xf numFmtId="0" fontId="175" fillId="0" borderId="13" xfId="2" applyFont="1" applyBorder="1" applyAlignment="1">
      <alignment horizontal="center" vertical="center"/>
    </xf>
    <xf numFmtId="0" fontId="175" fillId="0" borderId="27" xfId="2" applyFont="1" applyBorder="1" applyAlignment="1">
      <alignment horizontal="center" vertical="center"/>
    </xf>
    <xf numFmtId="2" fontId="175" fillId="0" borderId="25" xfId="2" applyNumberFormat="1" applyFont="1" applyBorder="1" applyAlignment="1">
      <alignment horizontal="center" vertical="center" wrapText="1"/>
    </xf>
    <xf numFmtId="2" fontId="175" fillId="0" borderId="8" xfId="2" applyNumberFormat="1" applyFont="1" applyBorder="1" applyAlignment="1">
      <alignment horizontal="center" vertical="center"/>
    </xf>
    <xf numFmtId="0" fontId="175" fillId="0" borderId="25" xfId="2" applyFont="1" applyBorder="1" applyAlignment="1">
      <alignment horizontal="center" vertical="center" wrapText="1"/>
    </xf>
    <xf numFmtId="0" fontId="175" fillId="0" borderId="8" xfId="2" applyFont="1" applyBorder="1" applyAlignment="1">
      <alignment horizontal="center" vertical="center"/>
    </xf>
    <xf numFmtId="0" fontId="177" fillId="0" borderId="3" xfId="2" applyFont="1" applyBorder="1" applyAlignment="1">
      <alignment horizontal="right" vertical="center"/>
    </xf>
    <xf numFmtId="0" fontId="168" fillId="33" borderId="26" xfId="0" applyFont="1" applyFill="1" applyBorder="1" applyAlignment="1">
      <alignment horizontal="center" vertical="center" wrapText="1"/>
    </xf>
    <xf numFmtId="0" fontId="168" fillId="33" borderId="8" xfId="0" applyFont="1" applyFill="1" applyBorder="1" applyAlignment="1">
      <alignment horizontal="center" vertical="center" wrapText="1"/>
    </xf>
    <xf numFmtId="0" fontId="88" fillId="33" borderId="26" xfId="0" applyFont="1" applyFill="1" applyBorder="1" applyAlignment="1">
      <alignment horizontal="center" vertical="center"/>
    </xf>
    <xf numFmtId="0" fontId="88" fillId="33" borderId="8" xfId="0" applyFont="1" applyFill="1" applyBorder="1" applyAlignment="1">
      <alignment horizontal="center" vertical="center"/>
    </xf>
    <xf numFmtId="0" fontId="168" fillId="33" borderId="25" xfId="0" applyFont="1" applyFill="1" applyBorder="1" applyAlignment="1">
      <alignment horizontal="center" vertical="center" wrapText="1"/>
    </xf>
    <xf numFmtId="0" fontId="88" fillId="33" borderId="25" xfId="0" applyNumberFormat="1" applyFont="1" applyFill="1" applyBorder="1" applyAlignment="1">
      <alignment horizontal="center" vertical="center" wrapText="1"/>
    </xf>
    <xf numFmtId="0" fontId="88" fillId="33" borderId="8" xfId="0" applyNumberFormat="1" applyFont="1" applyFill="1" applyBorder="1" applyAlignment="1">
      <alignment horizontal="center" vertical="center" wrapText="1"/>
    </xf>
    <xf numFmtId="0" fontId="117" fillId="33" borderId="25" xfId="520" applyFont="1" applyFill="1" applyBorder="1" applyAlignment="1">
      <alignment horizontal="center" vertical="center"/>
    </xf>
    <xf numFmtId="0" fontId="117" fillId="33" borderId="8" xfId="520" applyFont="1" applyFill="1" applyBorder="1" applyAlignment="1">
      <alignment horizontal="center" vertical="center"/>
    </xf>
    <xf numFmtId="0" fontId="88" fillId="0" borderId="25" xfId="0" applyFont="1" applyFill="1" applyBorder="1" applyAlignment="1">
      <alignment horizontal="center" vertical="center"/>
    </xf>
    <xf numFmtId="0" fontId="88" fillId="0" borderId="26" xfId="0" applyFont="1" applyFill="1" applyBorder="1" applyAlignment="1">
      <alignment horizontal="center" vertical="center"/>
    </xf>
    <xf numFmtId="0" fontId="88" fillId="0" borderId="8" xfId="0" applyFont="1" applyFill="1" applyBorder="1" applyAlignment="1">
      <alignment horizontal="center" vertical="center"/>
    </xf>
    <xf numFmtId="0" fontId="168" fillId="0" borderId="25" xfId="0" applyFont="1" applyFill="1" applyBorder="1" applyAlignment="1">
      <alignment horizontal="center" vertical="center"/>
    </xf>
    <xf numFmtId="0" fontId="168" fillId="0" borderId="26" xfId="0" applyFont="1" applyFill="1" applyBorder="1" applyAlignment="1">
      <alignment horizontal="center" vertical="center"/>
    </xf>
    <xf numFmtId="0" fontId="168" fillId="0" borderId="8" xfId="0" applyFont="1" applyFill="1" applyBorder="1" applyAlignment="1">
      <alignment horizontal="center" vertical="center"/>
    </xf>
    <xf numFmtId="0" fontId="168" fillId="29" borderId="25" xfId="0" applyFont="1" applyFill="1" applyBorder="1" applyAlignment="1">
      <alignment horizontal="center" vertical="center" wrapText="1"/>
    </xf>
    <xf numFmtId="0" fontId="168" fillId="29" borderId="8" xfId="0" applyFont="1" applyFill="1" applyBorder="1" applyAlignment="1">
      <alignment horizontal="center" vertical="center" wrapText="1"/>
    </xf>
    <xf numFmtId="0" fontId="168" fillId="29" borderId="25" xfId="0" applyFont="1" applyFill="1" applyBorder="1" applyAlignment="1">
      <alignment horizontal="center" vertical="center"/>
    </xf>
    <xf numFmtId="0" fontId="168" fillId="29" borderId="8" xfId="0" applyFont="1" applyFill="1" applyBorder="1" applyAlignment="1">
      <alignment horizontal="center" vertical="center"/>
    </xf>
    <xf numFmtId="0" fontId="168" fillId="29" borderId="25" xfId="0" applyFont="1" applyFill="1" applyBorder="1" applyAlignment="1">
      <alignment vertical="center"/>
    </xf>
    <xf numFmtId="0" fontId="168" fillId="29" borderId="8" xfId="0" applyFont="1" applyFill="1" applyBorder="1" applyAlignment="1">
      <alignment vertical="center"/>
    </xf>
    <xf numFmtId="0" fontId="117" fillId="29" borderId="0" xfId="0" applyFont="1" applyFill="1" applyAlignment="1">
      <alignment horizontal="left" vertical="center"/>
    </xf>
    <xf numFmtId="2" fontId="117" fillId="29" borderId="25" xfId="0" applyNumberFormat="1" applyFont="1" applyFill="1" applyBorder="1" applyAlignment="1">
      <alignment horizontal="center" vertical="center"/>
    </xf>
    <xf numFmtId="2" fontId="117" fillId="29" borderId="8" xfId="0" applyNumberFormat="1" applyFont="1" applyFill="1" applyBorder="1" applyAlignment="1">
      <alignment horizontal="center" vertical="center"/>
    </xf>
    <xf numFmtId="0" fontId="117" fillId="29" borderId="25" xfId="0" applyFont="1" applyFill="1" applyBorder="1" applyAlignment="1">
      <alignment horizontal="center" vertical="center" wrapText="1"/>
    </xf>
    <xf numFmtId="0" fontId="117" fillId="29" borderId="8" xfId="0" applyFont="1" applyFill="1" applyBorder="1" applyAlignment="1">
      <alignment horizontal="center" vertical="center" wrapText="1"/>
    </xf>
    <xf numFmtId="0" fontId="117" fillId="29" borderId="13" xfId="0" applyFont="1" applyFill="1" applyBorder="1" applyAlignment="1">
      <alignment horizontal="center" vertical="center"/>
    </xf>
    <xf numFmtId="0" fontId="117" fillId="29" borderId="27" xfId="0" applyFont="1" applyFill="1" applyBorder="1" applyAlignment="1">
      <alignment horizontal="center" vertical="center"/>
    </xf>
    <xf numFmtId="0" fontId="117" fillId="29" borderId="1" xfId="0" applyFont="1" applyFill="1" applyBorder="1" applyAlignment="1">
      <alignment horizontal="center" vertical="center"/>
    </xf>
    <xf numFmtId="2" fontId="117" fillId="29" borderId="25" xfId="0" applyNumberFormat="1" applyFont="1" applyFill="1" applyBorder="1" applyAlignment="1">
      <alignment horizontal="center" vertical="center" wrapText="1"/>
    </xf>
    <xf numFmtId="2" fontId="117" fillId="29" borderId="8" xfId="0" applyNumberFormat="1" applyFont="1" applyFill="1" applyBorder="1" applyAlignment="1">
      <alignment horizontal="center" vertical="center" wrapText="1"/>
    </xf>
    <xf numFmtId="2" fontId="117" fillId="29" borderId="1" xfId="0" applyNumberFormat="1" applyFont="1" applyFill="1" applyBorder="1" applyAlignment="1">
      <alignment horizontal="center" vertical="center" wrapText="1"/>
    </xf>
    <xf numFmtId="0" fontId="130" fillId="0" borderId="1" xfId="0" applyFont="1" applyFill="1" applyBorder="1" applyAlignment="1">
      <alignment horizontal="center" vertical="center"/>
    </xf>
    <xf numFmtId="0" fontId="130" fillId="0" borderId="1" xfId="0" applyFont="1" applyFill="1" applyBorder="1" applyAlignment="1">
      <alignment vertical="center" wrapText="1"/>
    </xf>
    <xf numFmtId="0" fontId="130" fillId="0" borderId="1" xfId="0" applyFont="1" applyFill="1" applyBorder="1" applyAlignment="1">
      <alignment horizontal="center" vertical="center" wrapText="1"/>
    </xf>
    <xf numFmtId="220" fontId="130" fillId="0" borderId="1" xfId="0" applyNumberFormat="1" applyFont="1" applyFill="1" applyBorder="1" applyAlignment="1">
      <alignment horizontal="center" vertical="center" wrapText="1"/>
    </xf>
    <xf numFmtId="0" fontId="132" fillId="0" borderId="0" xfId="0" applyFont="1" applyFill="1" applyBorder="1" applyAlignment="1">
      <alignment horizontal="center" vertical="center"/>
    </xf>
    <xf numFmtId="0" fontId="147" fillId="0" borderId="0" xfId="0" applyFont="1" applyFill="1" applyBorder="1" applyAlignment="1">
      <alignment horizontal="center" vertical="center"/>
    </xf>
    <xf numFmtId="0" fontId="130" fillId="0" borderId="0" xfId="0" applyFont="1" applyFill="1" applyBorder="1" applyAlignment="1">
      <alignment horizontal="right" vertical="center" wrapText="1"/>
    </xf>
    <xf numFmtId="0" fontId="132" fillId="0" borderId="1" xfId="0" applyFont="1" applyFill="1" applyBorder="1" applyAlignment="1">
      <alignment horizontal="center" vertical="center" wrapText="1"/>
    </xf>
    <xf numFmtId="0" fontId="132" fillId="0" borderId="1" xfId="0" applyFont="1" applyFill="1" applyBorder="1" applyAlignment="1">
      <alignment horizontal="center" vertical="center"/>
    </xf>
    <xf numFmtId="0" fontId="132" fillId="0" borderId="1" xfId="0" applyFont="1" applyFill="1" applyBorder="1" applyAlignment="1">
      <alignment horizontal="right" vertical="center" wrapText="1"/>
    </xf>
    <xf numFmtId="0" fontId="130" fillId="0" borderId="25" xfId="0" applyFont="1" applyFill="1" applyBorder="1" applyAlignment="1">
      <alignment horizontal="center" vertical="center" wrapText="1"/>
    </xf>
    <xf numFmtId="0" fontId="130" fillId="0" borderId="8" xfId="0" applyFont="1" applyFill="1" applyBorder="1" applyAlignment="1">
      <alignment horizontal="center" vertical="center" wrapText="1"/>
    </xf>
    <xf numFmtId="0" fontId="130" fillId="0" borderId="25" xfId="0" applyNumberFormat="1" applyFont="1" applyFill="1" applyBorder="1" applyAlignment="1">
      <alignment horizontal="center" vertical="center" wrapText="1"/>
    </xf>
    <xf numFmtId="0" fontId="130" fillId="0" borderId="8" xfId="0" applyNumberFormat="1" applyFont="1" applyFill="1" applyBorder="1" applyAlignment="1">
      <alignment horizontal="center" vertical="center" wrapText="1"/>
    </xf>
    <xf numFmtId="0" fontId="119" fillId="0" borderId="0" xfId="1398" applyFont="1" applyFill="1" applyAlignment="1">
      <alignment vertical="center" wrapText="1"/>
    </xf>
    <xf numFmtId="0" fontId="144" fillId="0" borderId="1" xfId="1379" applyNumberFormat="1" applyFont="1" applyFill="1" applyBorder="1" applyAlignment="1">
      <alignment vertical="center" wrapText="1"/>
    </xf>
    <xf numFmtId="0" fontId="144" fillId="0" borderId="1" xfId="1398" applyFont="1" applyFill="1" applyBorder="1" applyAlignment="1">
      <alignment horizontal="center" vertical="center" wrapText="1"/>
    </xf>
    <xf numFmtId="226" fontId="144" fillId="0" borderId="1" xfId="1398" applyNumberFormat="1" applyFont="1" applyFill="1" applyBorder="1" applyAlignment="1">
      <alignment horizontal="right" vertical="center" wrapText="1"/>
    </xf>
    <xf numFmtId="4" fontId="144" fillId="0" borderId="1" xfId="0" applyNumberFormat="1" applyFont="1" applyFill="1" applyBorder="1" applyAlignment="1">
      <alignment horizontal="center" vertical="center" wrapText="1"/>
    </xf>
    <xf numFmtId="0" fontId="144" fillId="0" borderId="1" xfId="0" applyFont="1" applyFill="1" applyBorder="1" applyAlignment="1">
      <alignment horizontal="center" vertical="center" wrapText="1"/>
    </xf>
    <xf numFmtId="0" fontId="165" fillId="0" borderId="0" xfId="1398" applyFont="1" applyFill="1" applyBorder="1" applyAlignment="1">
      <alignment horizontal="center" vertical="center" wrapText="1"/>
    </xf>
    <xf numFmtId="0" fontId="166" fillId="0" borderId="0" xfId="1398" applyFont="1" applyFill="1" applyBorder="1" applyAlignment="1">
      <alignment horizontal="center" vertical="center" wrapText="1"/>
    </xf>
    <xf numFmtId="0" fontId="167" fillId="0" borderId="0" xfId="1398" applyFont="1" applyFill="1" applyBorder="1" applyAlignment="1">
      <alignment horizontal="right" vertical="center" wrapText="1"/>
    </xf>
    <xf numFmtId="49" fontId="144" fillId="0" borderId="43" xfId="1398" applyNumberFormat="1" applyFont="1" applyFill="1" applyBorder="1" applyAlignment="1">
      <alignment horizontal="center" vertical="center" wrapText="1"/>
    </xf>
    <xf numFmtId="49" fontId="144" fillId="0" borderId="50" xfId="1398" applyNumberFormat="1" applyFont="1" applyFill="1" applyBorder="1" applyAlignment="1">
      <alignment horizontal="center" vertical="center" wrapText="1"/>
    </xf>
    <xf numFmtId="49" fontId="144" fillId="0" borderId="52" xfId="1398" applyNumberFormat="1" applyFont="1" applyFill="1" applyBorder="1" applyAlignment="1">
      <alignment horizontal="center" vertical="center" wrapText="1"/>
    </xf>
    <xf numFmtId="0" fontId="144" fillId="0" borderId="44" xfId="1398" applyFont="1" applyFill="1" applyBorder="1" applyAlignment="1">
      <alignment horizontal="center" vertical="center" wrapText="1"/>
    </xf>
    <xf numFmtId="0" fontId="144" fillId="0" borderId="26" xfId="1398" applyFont="1" applyFill="1" applyBorder="1" applyAlignment="1">
      <alignment horizontal="center" vertical="center" wrapText="1"/>
    </xf>
    <xf numFmtId="0" fontId="144" fillId="0" borderId="8" xfId="1398" applyFont="1" applyFill="1" applyBorder="1" applyAlignment="1">
      <alignment horizontal="center" vertical="center" wrapText="1"/>
    </xf>
    <xf numFmtId="0" fontId="144" fillId="0" borderId="45" xfId="1398" applyFont="1" applyFill="1" applyBorder="1" applyAlignment="1">
      <alignment horizontal="center" vertical="center" wrapText="1"/>
    </xf>
    <xf numFmtId="0" fontId="144" fillId="0" borderId="46" xfId="1398" applyFont="1" applyFill="1" applyBorder="1" applyAlignment="1">
      <alignment horizontal="center" vertical="center" wrapText="1"/>
    </xf>
    <xf numFmtId="0" fontId="144" fillId="0" borderId="47" xfId="1398" applyFont="1" applyFill="1" applyBorder="1" applyAlignment="1">
      <alignment horizontal="center" vertical="center" wrapText="1"/>
    </xf>
    <xf numFmtId="43" fontId="144" fillId="0" borderId="45" xfId="1398" applyNumberFormat="1" applyFont="1" applyFill="1" applyBorder="1" applyAlignment="1">
      <alignment vertical="center" wrapText="1"/>
    </xf>
    <xf numFmtId="43" fontId="144" fillId="0" borderId="1" xfId="1398" applyNumberFormat="1" applyFont="1" applyFill="1" applyBorder="1" applyAlignment="1">
      <alignment vertical="center" wrapText="1"/>
    </xf>
    <xf numFmtId="0" fontId="144" fillId="0" borderId="48" xfId="1398" applyFont="1" applyFill="1" applyBorder="1" applyAlignment="1">
      <alignment horizontal="center" vertical="center" wrapText="1"/>
    </xf>
    <xf numFmtId="0" fontId="144" fillId="0" borderId="49" xfId="652" applyFont="1" applyFill="1" applyBorder="1" applyAlignment="1">
      <alignment horizontal="right" vertical="center" wrapText="1"/>
    </xf>
    <xf numFmtId="0" fontId="144" fillId="0" borderId="51" xfId="652" applyFont="1" applyFill="1" applyBorder="1" applyAlignment="1">
      <alignment horizontal="right" vertical="center" wrapText="1"/>
    </xf>
    <xf numFmtId="0" fontId="144" fillId="0" borderId="53" xfId="652" applyFont="1" applyFill="1" applyBorder="1" applyAlignment="1">
      <alignment horizontal="right" vertical="center" wrapText="1"/>
    </xf>
    <xf numFmtId="0" fontId="140" fillId="0" borderId="1" xfId="0" applyFont="1" applyBorder="1" applyAlignment="1">
      <alignment horizontal="justify" vertical="center" wrapText="1"/>
    </xf>
    <xf numFmtId="0" fontId="140" fillId="0" borderId="1" xfId="0" applyFont="1" applyBorder="1" applyAlignment="1">
      <alignment vertical="center"/>
    </xf>
    <xf numFmtId="0" fontId="7" fillId="0" borderId="8"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0" xfId="0" applyFont="1" applyFill="1" applyAlignment="1">
      <alignment horizontal="center" vertical="center"/>
    </xf>
    <xf numFmtId="2" fontId="7" fillId="0" borderId="1" xfId="0" applyNumberFormat="1" applyFont="1" applyFill="1" applyBorder="1" applyAlignment="1">
      <alignment horizontal="center" vertical="center"/>
    </xf>
    <xf numFmtId="0" fontId="8" fillId="0" borderId="8" xfId="0" applyFont="1" applyFill="1" applyBorder="1" applyAlignment="1">
      <alignment horizontal="left" vertical="center"/>
    </xf>
    <xf numFmtId="0" fontId="8" fillId="0" borderId="26" xfId="0" applyFont="1" applyFill="1" applyBorder="1" applyAlignment="1">
      <alignment horizontal="left" vertical="center" wrapText="1"/>
    </xf>
    <xf numFmtId="0" fontId="7" fillId="0" borderId="3" xfId="0" applyFont="1" applyFill="1" applyBorder="1" applyAlignment="1">
      <alignment horizontal="center" vertical="center"/>
    </xf>
    <xf numFmtId="0" fontId="132" fillId="0" borderId="1" xfId="0" applyFont="1" applyFill="1" applyBorder="1" applyAlignment="1">
      <alignment horizontal="right" vertical="center"/>
    </xf>
    <xf numFmtId="3" fontId="132" fillId="0" borderId="1" xfId="0" applyNumberFormat="1" applyFont="1" applyFill="1" applyBorder="1" applyAlignment="1">
      <alignment horizontal="right" vertical="center"/>
    </xf>
    <xf numFmtId="0" fontId="132" fillId="0" borderId="23" xfId="0" applyFont="1" applyFill="1" applyBorder="1" applyAlignment="1">
      <alignment horizontal="left" vertical="center"/>
    </xf>
    <xf numFmtId="0" fontId="132" fillId="0" borderId="13" xfId="0" applyFont="1" applyFill="1" applyBorder="1" applyAlignment="1">
      <alignment horizontal="left" vertical="center"/>
    </xf>
    <xf numFmtId="0" fontId="132" fillId="0" borderId="27" xfId="0" applyFont="1" applyFill="1" applyBorder="1" applyAlignment="1">
      <alignment horizontal="left" vertical="center"/>
    </xf>
    <xf numFmtId="0" fontId="125" fillId="0" borderId="34" xfId="1" applyFont="1" applyFill="1" applyBorder="1" applyAlignment="1">
      <alignment horizontal="center" vertical="center"/>
    </xf>
    <xf numFmtId="0" fontId="125" fillId="0" borderId="31" xfId="1" applyFont="1" applyFill="1" applyBorder="1" applyAlignment="1">
      <alignment horizontal="center" vertical="center"/>
    </xf>
    <xf numFmtId="0" fontId="127" fillId="0" borderId="33" xfId="1" applyNumberFormat="1" applyFont="1" applyFill="1" applyBorder="1" applyAlignment="1">
      <alignment horizontal="center" vertical="center"/>
    </xf>
    <xf numFmtId="0" fontId="124" fillId="0" borderId="1" xfId="1" applyFont="1" applyFill="1" applyBorder="1" applyAlignment="1">
      <alignment horizontal="center" vertical="center"/>
    </xf>
    <xf numFmtId="0" fontId="126" fillId="0" borderId="32" xfId="1" applyNumberFormat="1" applyFont="1" applyFill="1" applyBorder="1" applyAlignment="1">
      <alignment horizontal="center" vertical="center"/>
    </xf>
    <xf numFmtId="0" fontId="123" fillId="0" borderId="8" xfId="1" applyFont="1" applyFill="1" applyBorder="1" applyAlignment="1">
      <alignment horizontal="center" vertical="center"/>
    </xf>
    <xf numFmtId="0" fontId="2" fillId="0" borderId="0" xfId="1"/>
    <xf numFmtId="0" fontId="157" fillId="0" borderId="41" xfId="0" applyFont="1" applyBorder="1" applyAlignment="1">
      <alignment horizontal="center" vertical="center" wrapText="1"/>
    </xf>
    <xf numFmtId="0" fontId="157" fillId="0" borderId="38" xfId="0" applyFont="1" applyBorder="1" applyAlignment="1">
      <alignment horizontal="center" vertical="center" wrapText="1"/>
    </xf>
    <xf numFmtId="0" fontId="154" fillId="0" borderId="1" xfId="0" applyFont="1" applyBorder="1" applyAlignment="1">
      <alignment horizontal="center" vertical="center"/>
    </xf>
    <xf numFmtId="0" fontId="154" fillId="0" borderId="1" xfId="0" applyFont="1" applyBorder="1" applyAlignment="1">
      <alignment vertical="center"/>
    </xf>
  </cellXfs>
  <cellStyles count="1571">
    <cellStyle name="          _x000d__x000a_shell=progman.exe_x000d__x000a_m" xfId="7"/>
    <cellStyle name="          _x000d__x000a_shell=progman.exe_x000d__x000a_m 2" xfId="8"/>
    <cellStyle name="%" xfId="9"/>
    <cellStyle name="??" xfId="10"/>
    <cellStyle name="?? [0.00]_ Att. 1- Cover" xfId="11"/>
    <cellStyle name="?? [0]" xfId="12"/>
    <cellStyle name="?? [0] 2" xfId="13"/>
    <cellStyle name="?? [0] 2 2" xfId="1328"/>
    <cellStyle name="?? [0] 2 3" xfId="1416"/>
    <cellStyle name="?? [0] 3" xfId="953"/>
    <cellStyle name="?? [0] 4" xfId="1415"/>
    <cellStyle name="?? 10" xfId="1325"/>
    <cellStyle name="?? 11" xfId="1327"/>
    <cellStyle name="?? 12" xfId="1407"/>
    <cellStyle name="?? 13" xfId="1410"/>
    <cellStyle name="?? 14" xfId="1543"/>
    <cellStyle name="?? 15" xfId="1547"/>
    <cellStyle name="?? 16" xfId="1549"/>
    <cellStyle name="?? 17" xfId="1552"/>
    <cellStyle name="?? 18" xfId="1548"/>
    <cellStyle name="?? 19" xfId="1546"/>
    <cellStyle name="?? 2" xfId="14"/>
    <cellStyle name="?? 2 2" xfId="1329"/>
    <cellStyle name="?? 2 3" xfId="1417"/>
    <cellStyle name="?? 20" xfId="1550"/>
    <cellStyle name="?? 21" xfId="1551"/>
    <cellStyle name="?? 22" xfId="1544"/>
    <cellStyle name="?? 23" xfId="1545"/>
    <cellStyle name="?? 24" xfId="1553"/>
    <cellStyle name="?? 25" xfId="1554"/>
    <cellStyle name="?? 26" xfId="1556"/>
    <cellStyle name="?? 27" xfId="1558"/>
    <cellStyle name="?? 28" xfId="1557"/>
    <cellStyle name="?? 29" xfId="1560"/>
    <cellStyle name="?? 3" xfId="15"/>
    <cellStyle name="?? 3 2" xfId="1330"/>
    <cellStyle name="?? 3 3" xfId="1418"/>
    <cellStyle name="?? 30" xfId="1412"/>
    <cellStyle name="?? 31" xfId="1414"/>
    <cellStyle name="?? 32" xfId="1532"/>
    <cellStyle name="?? 33" xfId="1533"/>
    <cellStyle name="?? 34" xfId="1413"/>
    <cellStyle name="?? 35" xfId="1567"/>
    <cellStyle name="?? 36" xfId="1568"/>
    <cellStyle name="?? 37" xfId="1565"/>
    <cellStyle name="?? 38" xfId="1566"/>
    <cellStyle name="?? 4" xfId="952"/>
    <cellStyle name="?? 5" xfId="1308"/>
    <cellStyle name="?? 6" xfId="1312"/>
    <cellStyle name="?? 7" xfId="1324"/>
    <cellStyle name="?? 8" xfId="1326"/>
    <cellStyle name="?? 9" xfId="1323"/>
    <cellStyle name="???? [0.00]_PRODUCT DETAIL Q1" xfId="16"/>
    <cellStyle name="????_PRODUCT DETAIL Q1" xfId="17"/>
    <cellStyle name="???[0]_?? DI" xfId="18"/>
    <cellStyle name="???_?? DI" xfId="19"/>
    <cellStyle name="??[0]_BRE" xfId="20"/>
    <cellStyle name="??_ Att. 1- Cover" xfId="21"/>
    <cellStyle name="•W€_STDFOR" xfId="22"/>
    <cellStyle name="W_STDFOR" xfId="23"/>
    <cellStyle name="1" xfId="24"/>
    <cellStyle name="¹éºÐÀ²_±âÅ¸" xfId="25"/>
    <cellStyle name="2" xfId="26"/>
    <cellStyle name="20% - Accent1 2" xfId="27"/>
    <cellStyle name="20% - Accent1 3" xfId="28"/>
    <cellStyle name="20% - Accent1 4" xfId="29"/>
    <cellStyle name="20% - Accent1 5" xfId="30"/>
    <cellStyle name="20% - Accent1 6" xfId="31"/>
    <cellStyle name="20% - Accent1 7" xfId="955"/>
    <cellStyle name="20% - Accent1 8" xfId="954"/>
    <cellStyle name="20% - Accent2 2" xfId="32"/>
    <cellStyle name="20% - Accent2 3" xfId="33"/>
    <cellStyle name="20% - Accent2 4" xfId="34"/>
    <cellStyle name="20% - Accent2 5" xfId="35"/>
    <cellStyle name="20% - Accent2 6" xfId="36"/>
    <cellStyle name="20% - Accent2 7" xfId="957"/>
    <cellStyle name="20% - Accent2 8" xfId="956"/>
    <cellStyle name="20% - Accent3 2" xfId="37"/>
    <cellStyle name="20% - Accent3 3" xfId="38"/>
    <cellStyle name="20% - Accent3 4" xfId="39"/>
    <cellStyle name="20% - Accent3 5" xfId="40"/>
    <cellStyle name="20% - Accent3 6" xfId="41"/>
    <cellStyle name="20% - Accent3 7" xfId="960"/>
    <cellStyle name="20% - Accent3 8" xfId="958"/>
    <cellStyle name="20% - Accent4 2" xfId="42"/>
    <cellStyle name="20% - Accent4 3" xfId="43"/>
    <cellStyle name="20% - Accent4 4" xfId="44"/>
    <cellStyle name="20% - Accent4 5" xfId="45"/>
    <cellStyle name="20% - Accent4 6" xfId="46"/>
    <cellStyle name="20% - Accent4 7" xfId="962"/>
    <cellStyle name="20% - Accent4 8" xfId="961"/>
    <cellStyle name="20% - Accent5 2" xfId="47"/>
    <cellStyle name="20% - Accent5 3" xfId="48"/>
    <cellStyle name="20% - Accent5 4" xfId="49"/>
    <cellStyle name="20% - Accent5 5" xfId="50"/>
    <cellStyle name="20% - Accent5 6" xfId="51"/>
    <cellStyle name="20% - Accent5 7" xfId="964"/>
    <cellStyle name="20% - Accent5 8" xfId="963"/>
    <cellStyle name="20% - Accent6 2" xfId="52"/>
    <cellStyle name="20% - Accent6 3" xfId="53"/>
    <cellStyle name="20% - Accent6 4" xfId="54"/>
    <cellStyle name="20% - Accent6 5" xfId="55"/>
    <cellStyle name="20% - Accent6 6" xfId="56"/>
    <cellStyle name="20% - Accent6 7" xfId="966"/>
    <cellStyle name="20% - Accent6 8" xfId="965"/>
    <cellStyle name="3" xfId="57"/>
    <cellStyle name="4" xfId="58"/>
    <cellStyle name="40% - Accent1 2" xfId="59"/>
    <cellStyle name="40% - Accent1 3" xfId="60"/>
    <cellStyle name="40% - Accent1 4" xfId="61"/>
    <cellStyle name="40% - Accent1 5" xfId="62"/>
    <cellStyle name="40% - Accent1 6" xfId="63"/>
    <cellStyle name="40% - Accent1 7" xfId="968"/>
    <cellStyle name="40% - Accent1 8" xfId="967"/>
    <cellStyle name="40% - Accent2 2" xfId="64"/>
    <cellStyle name="40% - Accent2 3" xfId="65"/>
    <cellStyle name="40% - Accent2 4" xfId="66"/>
    <cellStyle name="40% - Accent2 5" xfId="67"/>
    <cellStyle name="40% - Accent2 6" xfId="68"/>
    <cellStyle name="40% - Accent2 7" xfId="970"/>
    <cellStyle name="40% - Accent2 8" xfId="969"/>
    <cellStyle name="40% - Accent3 2" xfId="69"/>
    <cellStyle name="40% - Accent3 3" xfId="70"/>
    <cellStyle name="40% - Accent3 4" xfId="71"/>
    <cellStyle name="40% - Accent3 5" xfId="72"/>
    <cellStyle name="40% - Accent3 6" xfId="73"/>
    <cellStyle name="40% - Accent3 7" xfId="972"/>
    <cellStyle name="40% - Accent3 8" xfId="971"/>
    <cellStyle name="40% - Accent4 2" xfId="74"/>
    <cellStyle name="40% - Accent4 3" xfId="75"/>
    <cellStyle name="40% - Accent4 4" xfId="76"/>
    <cellStyle name="40% - Accent4 5" xfId="77"/>
    <cellStyle name="40% - Accent4 6" xfId="78"/>
    <cellStyle name="40% - Accent4 7" xfId="974"/>
    <cellStyle name="40% - Accent4 8" xfId="973"/>
    <cellStyle name="40% - Accent5 2" xfId="79"/>
    <cellStyle name="40% - Accent5 3" xfId="80"/>
    <cellStyle name="40% - Accent5 4" xfId="81"/>
    <cellStyle name="40% - Accent5 5" xfId="82"/>
    <cellStyle name="40% - Accent5 6" xfId="83"/>
    <cellStyle name="40% - Accent5 7" xfId="976"/>
    <cellStyle name="40% - Accent5 8" xfId="975"/>
    <cellStyle name="40% - Accent6 2" xfId="84"/>
    <cellStyle name="40% - Accent6 3" xfId="85"/>
    <cellStyle name="40% - Accent6 4" xfId="86"/>
    <cellStyle name="40% - Accent6 5" xfId="87"/>
    <cellStyle name="40% - Accent6 6" xfId="88"/>
    <cellStyle name="40% - Accent6 7" xfId="978"/>
    <cellStyle name="40% - Accent6 8" xfId="977"/>
    <cellStyle name="52" xfId="89"/>
    <cellStyle name="6" xfId="90"/>
    <cellStyle name="6 2" xfId="91"/>
    <cellStyle name="6_Bieu QH 2020" xfId="92"/>
    <cellStyle name="6_Bieu QH 2020 m" xfId="93"/>
    <cellStyle name="6_Bieu QH 2020 m_Bieu QH 2020" xfId="94"/>
    <cellStyle name="6_Bieu QH 2020 m_Danh muc Hoa Lu" xfId="95"/>
    <cellStyle name="6_Danh muc Hoa Lu" xfId="96"/>
    <cellStyle name="60% - Accent1 2" xfId="97"/>
    <cellStyle name="60% - Accent1 3" xfId="98"/>
    <cellStyle name="60% - Accent1 4" xfId="99"/>
    <cellStyle name="60% - Accent1 5" xfId="100"/>
    <cellStyle name="60% - Accent1 6" xfId="101"/>
    <cellStyle name="60% - Accent1 7" xfId="979"/>
    <cellStyle name="60% - Accent2 2" xfId="102"/>
    <cellStyle name="60% - Accent2 3" xfId="103"/>
    <cellStyle name="60% - Accent2 4" xfId="104"/>
    <cellStyle name="60% - Accent2 5" xfId="105"/>
    <cellStyle name="60% - Accent2 6" xfId="106"/>
    <cellStyle name="60% - Accent2 7" xfId="980"/>
    <cellStyle name="60% - Accent3 2" xfId="107"/>
    <cellStyle name="60% - Accent3 3" xfId="108"/>
    <cellStyle name="60% - Accent3 4" xfId="109"/>
    <cellStyle name="60% - Accent3 5" xfId="110"/>
    <cellStyle name="60% - Accent3 6" xfId="111"/>
    <cellStyle name="60% - Accent3 7" xfId="981"/>
    <cellStyle name="60% - Accent4 2" xfId="112"/>
    <cellStyle name="60% - Accent4 3" xfId="113"/>
    <cellStyle name="60% - Accent4 4" xfId="114"/>
    <cellStyle name="60% - Accent4 5" xfId="115"/>
    <cellStyle name="60% - Accent4 6" xfId="116"/>
    <cellStyle name="60% - Accent4 7" xfId="982"/>
    <cellStyle name="60% - Accent5 2" xfId="117"/>
    <cellStyle name="60% - Accent5 3" xfId="118"/>
    <cellStyle name="60% - Accent5 4" xfId="119"/>
    <cellStyle name="60% - Accent5 5" xfId="120"/>
    <cellStyle name="60% - Accent5 6" xfId="121"/>
    <cellStyle name="60% - Accent5 7" xfId="983"/>
    <cellStyle name="60% - Accent6 2" xfId="122"/>
    <cellStyle name="60% - Accent6 3" xfId="123"/>
    <cellStyle name="60% - Accent6 4" xfId="124"/>
    <cellStyle name="60% - Accent6 5" xfId="125"/>
    <cellStyle name="60% - Accent6 6" xfId="126"/>
    <cellStyle name="60% - Accent6 7" xfId="984"/>
    <cellStyle name="a" xfId="127"/>
    <cellStyle name="Accent1 2" xfId="128"/>
    <cellStyle name="Accent1 3" xfId="129"/>
    <cellStyle name="Accent1 4" xfId="130"/>
    <cellStyle name="Accent1 5" xfId="131"/>
    <cellStyle name="Accent1 6" xfId="132"/>
    <cellStyle name="Accent1 7" xfId="985"/>
    <cellStyle name="Accent2 2" xfId="133"/>
    <cellStyle name="Accent2 3" xfId="134"/>
    <cellStyle name="Accent2 4" xfId="135"/>
    <cellStyle name="Accent2 5" xfId="136"/>
    <cellStyle name="Accent2 6" xfId="137"/>
    <cellStyle name="Accent2 7" xfId="986"/>
    <cellStyle name="Accent3 2" xfId="138"/>
    <cellStyle name="Accent3 3" xfId="139"/>
    <cellStyle name="Accent3 4" xfId="140"/>
    <cellStyle name="Accent3 5" xfId="141"/>
    <cellStyle name="Accent3 6" xfId="142"/>
    <cellStyle name="Accent3 7" xfId="987"/>
    <cellStyle name="Accent4 2" xfId="143"/>
    <cellStyle name="Accent4 3" xfId="144"/>
    <cellStyle name="Accent4 4" xfId="145"/>
    <cellStyle name="Accent4 5" xfId="146"/>
    <cellStyle name="Accent4 6" xfId="147"/>
    <cellStyle name="Accent4 7" xfId="988"/>
    <cellStyle name="Accent5 2" xfId="148"/>
    <cellStyle name="Accent5 3" xfId="149"/>
    <cellStyle name="Accent5 4" xfId="150"/>
    <cellStyle name="Accent5 5" xfId="151"/>
    <cellStyle name="Accent5 6" xfId="152"/>
    <cellStyle name="Accent5 7" xfId="989"/>
    <cellStyle name="Accent6 2" xfId="153"/>
    <cellStyle name="Accent6 3" xfId="154"/>
    <cellStyle name="Accent6 4" xfId="155"/>
    <cellStyle name="Accent6 5" xfId="156"/>
    <cellStyle name="Accent6 6" xfId="157"/>
    <cellStyle name="Accent6 7" xfId="990"/>
    <cellStyle name="ÅëÈ­ [0]_¿ì¹°Åë" xfId="158"/>
    <cellStyle name="AeE­ [0]_INQUIRY ¿µ¾÷AßAø " xfId="159"/>
    <cellStyle name="ÅëÈ­ [0]_Sheet1" xfId="160"/>
    <cellStyle name="ÅëÈ­_¿ì¹°Åë" xfId="161"/>
    <cellStyle name="AeE­_INQUIRY ¿µ¾÷AßAø " xfId="162"/>
    <cellStyle name="ÅëÈ­_Sheet1" xfId="163"/>
    <cellStyle name="ÄÞ¸¶ [0]_¿ì¹°Åë" xfId="164"/>
    <cellStyle name="AÞ¸¶ [0]_INQUIRY ¿?¾÷AßAø " xfId="165"/>
    <cellStyle name="ÄÞ¸¶ [0]_L601CPT" xfId="166"/>
    <cellStyle name="ÄÞ¸¶_¿ì¹°Åë" xfId="167"/>
    <cellStyle name="AÞ¸¶_INQUIRY ¿?¾÷AßAø " xfId="168"/>
    <cellStyle name="ÄÞ¸¶_L601CPT" xfId="169"/>
    <cellStyle name="Bad 2" xfId="170"/>
    <cellStyle name="Bad 3" xfId="171"/>
    <cellStyle name="Bad 4" xfId="172"/>
    <cellStyle name="Bad 5" xfId="173"/>
    <cellStyle name="Bad 6" xfId="174"/>
    <cellStyle name="Bad 7" xfId="991"/>
    <cellStyle name="C?AØ_¿?¾÷CoE² " xfId="175"/>
    <cellStyle name="Ç¥ÁØ_#2(M17)_1" xfId="176"/>
    <cellStyle name="C￥AØ_¿μ¾÷CoE² " xfId="177"/>
    <cellStyle name="Ç¥ÁØ_±³°¢¼ö·®" xfId="178"/>
    <cellStyle name="Calc Currency (0)" xfId="179"/>
    <cellStyle name="Calculation 2" xfId="180"/>
    <cellStyle name="Calculation 3" xfId="181"/>
    <cellStyle name="Calculation 4" xfId="182"/>
    <cellStyle name="Calculation 5" xfId="183"/>
    <cellStyle name="Calculation 6" xfId="184"/>
    <cellStyle name="Calculation 7" xfId="992"/>
    <cellStyle name="category" xfId="185"/>
    <cellStyle name="CC1" xfId="186"/>
    <cellStyle name="CC2" xfId="187"/>
    <cellStyle name="chchuyen" xfId="188"/>
    <cellStyle name="Check Cell 2" xfId="189"/>
    <cellStyle name="Check Cell 3" xfId="190"/>
    <cellStyle name="Check Cell 4" xfId="191"/>
    <cellStyle name="Check Cell 5" xfId="192"/>
    <cellStyle name="Check Cell 6" xfId="193"/>
    <cellStyle name="Check Cell 7" xfId="993"/>
    <cellStyle name="chu" xfId="194"/>
    <cellStyle name="CHUONG" xfId="195"/>
    <cellStyle name="Comma" xfId="950" builtinId="3"/>
    <cellStyle name="Comma [0] 9" xfId="196"/>
    <cellStyle name="Comma 10" xfId="197"/>
    <cellStyle name="Comma 10 2" xfId="198"/>
    <cellStyle name="Comma 11" xfId="199"/>
    <cellStyle name="Comma 12" xfId="200"/>
    <cellStyle name="Comma 13" xfId="201"/>
    <cellStyle name="Comma 14" xfId="202"/>
    <cellStyle name="Comma 15" xfId="203"/>
    <cellStyle name="Comma 15 2" xfId="204"/>
    <cellStyle name="Comma 16" xfId="4"/>
    <cellStyle name="Comma 16 2" xfId="995"/>
    <cellStyle name="Comma 16 3" xfId="994"/>
    <cellStyle name="Comma 17" xfId="205"/>
    <cellStyle name="Comma 17 2" xfId="997"/>
    <cellStyle name="Comma 17 3" xfId="996"/>
    <cellStyle name="Comma 18" xfId="206"/>
    <cellStyle name="Comma 18 2" xfId="998"/>
    <cellStyle name="Comma 18 3" xfId="1419"/>
    <cellStyle name="Comma 19" xfId="207"/>
    <cellStyle name="Comma 19 2" xfId="999"/>
    <cellStyle name="Comma 19 3" xfId="1420"/>
    <cellStyle name="Comma 2" xfId="208"/>
    <cellStyle name="Comma 2 2" xfId="209"/>
    <cellStyle name="Comma 2 2 2" xfId="210"/>
    <cellStyle name="Comma 2 2 3" xfId="211"/>
    <cellStyle name="Comma 2 2 3 2" xfId="1001"/>
    <cellStyle name="Comma 2 2 3 3" xfId="1421"/>
    <cellStyle name="Comma 2 2 4" xfId="212"/>
    <cellStyle name="Comma 2 2 4 2" xfId="213"/>
    <cellStyle name="Comma 2 3" xfId="214"/>
    <cellStyle name="Comma 2 3 2" xfId="1003"/>
    <cellStyle name="Comma 2 3 3" xfId="1002"/>
    <cellStyle name="Comma 2 3 4" xfId="1422"/>
    <cellStyle name="Comma 2 4" xfId="215"/>
    <cellStyle name="Comma 2 4 2" xfId="1004"/>
    <cellStyle name="Comma 2 4 3" xfId="1423"/>
    <cellStyle name="Comma 2 5" xfId="216"/>
    <cellStyle name="Comma 2 6" xfId="1000"/>
    <cellStyle name="Comma 20" xfId="217"/>
    <cellStyle name="Comma 20 2" xfId="1005"/>
    <cellStyle name="Comma 20 3" xfId="1424"/>
    <cellStyle name="Comma 21" xfId="218"/>
    <cellStyle name="Comma 21 2" xfId="1006"/>
    <cellStyle name="Comma 21 3" xfId="1425"/>
    <cellStyle name="Comma 22" xfId="219"/>
    <cellStyle name="Comma 22 2" xfId="1007"/>
    <cellStyle name="Comma 22 3" xfId="1426"/>
    <cellStyle name="Comma 23" xfId="220"/>
    <cellStyle name="Comma 23 2" xfId="1008"/>
    <cellStyle name="Comma 23 3" xfId="1427"/>
    <cellStyle name="Comma 24" xfId="221"/>
    <cellStyle name="Comma 24 2" xfId="1009"/>
    <cellStyle name="Comma 24 3" xfId="1428"/>
    <cellStyle name="Comma 25" xfId="222"/>
    <cellStyle name="Comma 25 2" xfId="1010"/>
    <cellStyle name="Comma 25 3" xfId="1429"/>
    <cellStyle name="Comma 26" xfId="223"/>
    <cellStyle name="Comma 26 2" xfId="1012"/>
    <cellStyle name="Comma 26 3" xfId="1011"/>
    <cellStyle name="Comma 26 4" xfId="1430"/>
    <cellStyle name="Comma 27" xfId="224"/>
    <cellStyle name="Comma 27 2" xfId="1014"/>
    <cellStyle name="Comma 27 3" xfId="1013"/>
    <cellStyle name="Comma 27 4" xfId="1431"/>
    <cellStyle name="Comma 28" xfId="225"/>
    <cellStyle name="Comma 28 2" xfId="1015"/>
    <cellStyle name="Comma 28 3" xfId="1432"/>
    <cellStyle name="Comma 29" xfId="226"/>
    <cellStyle name="Comma 29 2" xfId="1331"/>
    <cellStyle name="Comma 29 3" xfId="1433"/>
    <cellStyle name="Comma 3" xfId="227"/>
    <cellStyle name="Comma 3 2" xfId="228"/>
    <cellStyle name="Comma 30" xfId="229"/>
    <cellStyle name="Comma 30 2" xfId="1016"/>
    <cellStyle name="Comma 30 3" xfId="1332"/>
    <cellStyle name="Comma 30 4" xfId="1434"/>
    <cellStyle name="Comma 31" xfId="230"/>
    <cellStyle name="Comma 31 2" xfId="1333"/>
    <cellStyle name="Comma 31 3" xfId="1435"/>
    <cellStyle name="Comma 32" xfId="231"/>
    <cellStyle name="Comma 32 2" xfId="1334"/>
    <cellStyle name="Comma 32 3" xfId="1436"/>
    <cellStyle name="Comma 33" xfId="232"/>
    <cellStyle name="Comma 33 2" xfId="1335"/>
    <cellStyle name="Comma 33 3" xfId="1437"/>
    <cellStyle name="Comma 34" xfId="233"/>
    <cellStyle name="Comma 34 2" xfId="1336"/>
    <cellStyle name="Comma 34 3" xfId="1438"/>
    <cellStyle name="Comma 35" xfId="234"/>
    <cellStyle name="Comma 35 2" xfId="1337"/>
    <cellStyle name="Comma 35 3" xfId="1439"/>
    <cellStyle name="Comma 36" xfId="235"/>
    <cellStyle name="Comma 37" xfId="236"/>
    <cellStyle name="Comma 37 2" xfId="1338"/>
    <cellStyle name="Comma 37 3" xfId="1440"/>
    <cellStyle name="Comma 38" xfId="237"/>
    <cellStyle name="Comma 38 2" xfId="1339"/>
    <cellStyle name="Comma 38 3" xfId="1441"/>
    <cellStyle name="Comma 39" xfId="238"/>
    <cellStyle name="Comma 39 2" xfId="1340"/>
    <cellStyle name="Comma 39 3" xfId="1442"/>
    <cellStyle name="Comma 4" xfId="239"/>
    <cellStyle name="Comma 4 10" xfId="1561"/>
    <cellStyle name="Comma 4 2" xfId="240"/>
    <cellStyle name="Comma 4 3" xfId="241"/>
    <cellStyle name="Comma 4 4" xfId="242"/>
    <cellStyle name="Comma 4 4 2" xfId="243"/>
    <cellStyle name="Comma 4 5" xfId="244"/>
    <cellStyle name="Comma 4 5 2" xfId="1018"/>
    <cellStyle name="Comma 4 5 3" xfId="1444"/>
    <cellStyle name="Comma 4 6" xfId="245"/>
    <cellStyle name="Comma 4 6 2" xfId="1019"/>
    <cellStyle name="Comma 4 6 3" xfId="1445"/>
    <cellStyle name="Comma 4 7" xfId="246"/>
    <cellStyle name="Comma 4 7 2" xfId="1341"/>
    <cellStyle name="Comma 4 7 3" xfId="1446"/>
    <cellStyle name="Comma 4 8" xfId="1017"/>
    <cellStyle name="Comma 4 9" xfId="1443"/>
    <cellStyle name="Comma 40" xfId="247"/>
    <cellStyle name="Comma 40 2" xfId="1342"/>
    <cellStyle name="Comma 40 3" xfId="1447"/>
    <cellStyle name="Comma 41" xfId="248"/>
    <cellStyle name="Comma 42" xfId="249"/>
    <cellStyle name="Comma 43" xfId="250"/>
    <cellStyle name="Comma 44" xfId="251"/>
    <cellStyle name="Comma 45" xfId="252"/>
    <cellStyle name="Comma 46" xfId="253"/>
    <cellStyle name="Comma 47" xfId="254"/>
    <cellStyle name="Comma 48" xfId="255"/>
    <cellStyle name="Comma 49" xfId="256"/>
    <cellStyle name="Comma 5" xfId="257"/>
    <cellStyle name="Comma 5 2" xfId="258"/>
    <cellStyle name="Comma 5 3" xfId="259"/>
    <cellStyle name="Comma 5 3 2" xfId="260"/>
    <cellStyle name="Comma 5 4" xfId="261"/>
    <cellStyle name="Comma 5 4 2" xfId="1021"/>
    <cellStyle name="Comma 5 4 3" xfId="1449"/>
    <cellStyle name="Comma 5 5" xfId="262"/>
    <cellStyle name="Comma 5 5 2" xfId="1022"/>
    <cellStyle name="Comma 5 5 3" xfId="1450"/>
    <cellStyle name="Comma 5 6" xfId="263"/>
    <cellStyle name="Comma 5 6 2" xfId="1343"/>
    <cellStyle name="Comma 5 6 3" xfId="1451"/>
    <cellStyle name="Comma 5 7" xfId="1020"/>
    <cellStyle name="Comma 5 8" xfId="1448"/>
    <cellStyle name="Comma 5 9" xfId="1562"/>
    <cellStyle name="Comma 50" xfId="264"/>
    <cellStyle name="Comma 51" xfId="265"/>
    <cellStyle name="Comma 52" xfId="266"/>
    <cellStyle name="Comma 53" xfId="267"/>
    <cellStyle name="Comma 54" xfId="268"/>
    <cellStyle name="Comma 6" xfId="269"/>
    <cellStyle name="Comma 62" xfId="1023"/>
    <cellStyle name="Comma 7" xfId="270"/>
    <cellStyle name="Comma 7 2" xfId="271"/>
    <cellStyle name="Comma 7 2 2" xfId="1344"/>
    <cellStyle name="Comma 7 2 3" xfId="1452"/>
    <cellStyle name="Comma 8" xfId="272"/>
    <cellStyle name="Comma 8 2" xfId="273"/>
    <cellStyle name="Comma 8 2 2" xfId="1345"/>
    <cellStyle name="Comma 8 2 3" xfId="1453"/>
    <cellStyle name="Comma 9" xfId="274"/>
    <cellStyle name="comma zerodec" xfId="275"/>
    <cellStyle name="Comma0" xfId="276"/>
    <cellStyle name="Comma0 2" xfId="277"/>
    <cellStyle name="Comma0 2 2" xfId="1346"/>
    <cellStyle name="Comma0 2 3" xfId="1455"/>
    <cellStyle name="Comma0 3" xfId="1024"/>
    <cellStyle name="Comma0 4" xfId="1454"/>
    <cellStyle name="CT1" xfId="278"/>
    <cellStyle name="CT2" xfId="279"/>
    <cellStyle name="CT4" xfId="280"/>
    <cellStyle name="CT5" xfId="281"/>
    <cellStyle name="ct7" xfId="282"/>
    <cellStyle name="ct8" xfId="283"/>
    <cellStyle name="cth1" xfId="284"/>
    <cellStyle name="Cthuc" xfId="285"/>
    <cellStyle name="Cthuc1" xfId="286"/>
    <cellStyle name="cuong" xfId="287"/>
    <cellStyle name="Currency0" xfId="288"/>
    <cellStyle name="Currency0 2" xfId="289"/>
    <cellStyle name="Currency0 2 2" xfId="1347"/>
    <cellStyle name="Currency0 2 3" xfId="1456"/>
    <cellStyle name="Currency0 3" xfId="1025"/>
    <cellStyle name="Currency1" xfId="290"/>
    <cellStyle name="d" xfId="291"/>
    <cellStyle name="d%" xfId="292"/>
    <cellStyle name="D1" xfId="293"/>
    <cellStyle name="D1 2" xfId="294"/>
    <cellStyle name="d1 3" xfId="295"/>
    <cellStyle name="d1 4" xfId="296"/>
    <cellStyle name="Date" xfId="297"/>
    <cellStyle name="Date 2" xfId="298"/>
    <cellStyle name="Date 2 2" xfId="1348"/>
    <cellStyle name="Date 2 3" xfId="1458"/>
    <cellStyle name="Date 3" xfId="1026"/>
    <cellStyle name="Date 4" xfId="1457"/>
    <cellStyle name="Dezimal [0]_UXO VII" xfId="299"/>
    <cellStyle name="Dezimal_UXO VII" xfId="300"/>
    <cellStyle name="Dollar (zero dec)" xfId="301"/>
    <cellStyle name="e" xfId="302"/>
    <cellStyle name="e 2" xfId="303"/>
    <cellStyle name="Euro" xfId="304"/>
    <cellStyle name="Euro 2" xfId="1349"/>
    <cellStyle name="Euro 3" xfId="1459"/>
    <cellStyle name="Explanatory Text 2" xfId="305"/>
    <cellStyle name="Explanatory Text 3" xfId="306"/>
    <cellStyle name="Explanatory Text 4" xfId="307"/>
    <cellStyle name="Explanatory Text 5" xfId="308"/>
    <cellStyle name="Explanatory Text 6" xfId="309"/>
    <cellStyle name="Explanatory Text 7" xfId="1027"/>
    <cellStyle name="f" xfId="310"/>
    <cellStyle name="f 2" xfId="311"/>
    <cellStyle name="Fixed" xfId="312"/>
    <cellStyle name="Fixed 2" xfId="313"/>
    <cellStyle name="Fixed 2 2" xfId="1350"/>
    <cellStyle name="Fixed 2 3" xfId="1461"/>
    <cellStyle name="Fixed 3" xfId="1028"/>
    <cellStyle name="Fixed 4" xfId="1460"/>
    <cellStyle name="Good 2" xfId="314"/>
    <cellStyle name="Good 3" xfId="315"/>
    <cellStyle name="Good 4" xfId="316"/>
    <cellStyle name="Good 5" xfId="317"/>
    <cellStyle name="Good 6" xfId="318"/>
    <cellStyle name="Good 7" xfId="1029"/>
    <cellStyle name="Grey" xfId="319"/>
    <cellStyle name="Grey 2" xfId="320"/>
    <cellStyle name="Grey 3" xfId="321"/>
    <cellStyle name="ha" xfId="322"/>
    <cellStyle name="hang" xfId="323"/>
    <cellStyle name="HEADER" xfId="324"/>
    <cellStyle name="Header1" xfId="325"/>
    <cellStyle name="Header2" xfId="326"/>
    <cellStyle name="Heading 1 10" xfId="1030"/>
    <cellStyle name="Heading 1 2" xfId="327"/>
    <cellStyle name="Heading 1 2 2" xfId="1031"/>
    <cellStyle name="Heading 1 3" xfId="328"/>
    <cellStyle name="Heading 1 3 2" xfId="1032"/>
    <cellStyle name="Heading 1 4" xfId="329"/>
    <cellStyle name="Heading 1 4 2" xfId="1033"/>
    <cellStyle name="Heading 1 5" xfId="330"/>
    <cellStyle name="Heading 1 5 2" xfId="1034"/>
    <cellStyle name="Heading 1 6" xfId="331"/>
    <cellStyle name="Heading 1 6 2" xfId="1035"/>
    <cellStyle name="Heading 1 7" xfId="1036"/>
    <cellStyle name="Heading 1 8" xfId="1037"/>
    <cellStyle name="Heading 1 9" xfId="1038"/>
    <cellStyle name="Heading 2 10" xfId="1039"/>
    <cellStyle name="Heading 2 2" xfId="332"/>
    <cellStyle name="Heading 2 2 2" xfId="1040"/>
    <cellStyle name="Heading 2 3" xfId="333"/>
    <cellStyle name="Heading 2 3 2" xfId="1041"/>
    <cellStyle name="Heading 2 4" xfId="334"/>
    <cellStyle name="Heading 2 4 2" xfId="1042"/>
    <cellStyle name="Heading 2 5" xfId="335"/>
    <cellStyle name="Heading 2 5 2" xfId="1043"/>
    <cellStyle name="Heading 2 6" xfId="336"/>
    <cellStyle name="Heading 2 6 2" xfId="1044"/>
    <cellStyle name="Heading 2 7" xfId="1045"/>
    <cellStyle name="Heading 2 8" xfId="1046"/>
    <cellStyle name="Heading 2 9" xfId="1047"/>
    <cellStyle name="Heading 3 2" xfId="337"/>
    <cellStyle name="Heading 3 3" xfId="338"/>
    <cellStyle name="Heading 3 4" xfId="339"/>
    <cellStyle name="Heading 3 5" xfId="340"/>
    <cellStyle name="Heading 3 6" xfId="341"/>
    <cellStyle name="Heading 3 7" xfId="1048"/>
    <cellStyle name="Heading 4 2" xfId="342"/>
    <cellStyle name="Heading 4 3" xfId="343"/>
    <cellStyle name="Heading 4 4" xfId="344"/>
    <cellStyle name="Heading 4 5" xfId="345"/>
    <cellStyle name="Heading 4 6" xfId="346"/>
    <cellStyle name="Heading 4 7" xfId="1049"/>
    <cellStyle name="Heading1" xfId="347"/>
    <cellStyle name="Heading1 2" xfId="348"/>
    <cellStyle name="HEADING1 3" xfId="349"/>
    <cellStyle name="HEADING1 4" xfId="350"/>
    <cellStyle name="Heading2" xfId="351"/>
    <cellStyle name="Heading2 2" xfId="352"/>
    <cellStyle name="HEADING2 3" xfId="353"/>
    <cellStyle name="HEADING2 4" xfId="354"/>
    <cellStyle name="Hyperlink 2" xfId="6"/>
    <cellStyle name="Hyperlink 2 2" xfId="355"/>
    <cellStyle name="Hyperlink 2 2 2" xfId="1050"/>
    <cellStyle name="Input [yellow]" xfId="356"/>
    <cellStyle name="Input [yellow] 2" xfId="357"/>
    <cellStyle name="Input [yellow] 3" xfId="358"/>
    <cellStyle name="Input 2" xfId="359"/>
    <cellStyle name="Input 3" xfId="360"/>
    <cellStyle name="Input 4" xfId="361"/>
    <cellStyle name="Input 5" xfId="362"/>
    <cellStyle name="Input 6" xfId="363"/>
    <cellStyle name="Input 7" xfId="364"/>
    <cellStyle name="Input 8" xfId="1408"/>
    <cellStyle name="Input 9" xfId="1409"/>
    <cellStyle name="Linked Cell 2" xfId="365"/>
    <cellStyle name="Linked Cell 3" xfId="366"/>
    <cellStyle name="Linked Cell 4" xfId="367"/>
    <cellStyle name="Linked Cell 5" xfId="368"/>
    <cellStyle name="Linked Cell 6" xfId="369"/>
    <cellStyle name="Linked Cell 7" xfId="1051"/>
    <cellStyle name="luc" xfId="370"/>
    <cellStyle name="luc2" xfId="371"/>
    <cellStyle name="Millares [0]_Well Timing" xfId="372"/>
    <cellStyle name="Millares_Well Timing" xfId="373"/>
    <cellStyle name="Model" xfId="374"/>
    <cellStyle name="moi" xfId="375"/>
    <cellStyle name="Moneda [0]_Well Timing" xfId="376"/>
    <cellStyle name="Moneda_Well Timing" xfId="377"/>
    <cellStyle name="Monétaire [0]_TARIFFS DB" xfId="378"/>
    <cellStyle name="Monétaire_TARIFFS DB" xfId="379"/>
    <cellStyle name="n" xfId="380"/>
    <cellStyle name="n1" xfId="381"/>
    <cellStyle name="Neutral 2" xfId="382"/>
    <cellStyle name="Neutral 3" xfId="383"/>
    <cellStyle name="Neutral 4" xfId="384"/>
    <cellStyle name="Neutral 5" xfId="385"/>
    <cellStyle name="Neutral 6" xfId="386"/>
    <cellStyle name="Neutral 7" xfId="1052"/>
    <cellStyle name="New Times Roman" xfId="387"/>
    <cellStyle name="No" xfId="388"/>
    <cellStyle name="no dec" xfId="389"/>
    <cellStyle name="ÑONVÒ" xfId="390"/>
    <cellStyle name="Normal" xfId="0" builtinId="0"/>
    <cellStyle name="Normal - Style1" xfId="391"/>
    <cellStyle name="Normal - Style1 2" xfId="392"/>
    <cellStyle name="Normal - Style1 3" xfId="393"/>
    <cellStyle name="Normal - Style1 4" xfId="1053"/>
    <cellStyle name="Normal 10" xfId="394"/>
    <cellStyle name="Normal 10 2" xfId="395"/>
    <cellStyle name="Normal 10 2 2" xfId="1404"/>
    <cellStyle name="Normal 100" xfId="396"/>
    <cellStyle name="Normal 101" xfId="397"/>
    <cellStyle name="Normal 101 2" xfId="1054"/>
    <cellStyle name="Normal 102" xfId="398"/>
    <cellStyle name="Normal 103" xfId="399"/>
    <cellStyle name="Normal 103 2" xfId="1055"/>
    <cellStyle name="Normal 104" xfId="400"/>
    <cellStyle name="Normal 104 2" xfId="951"/>
    <cellStyle name="Normal 104 2 2" xfId="1531"/>
    <cellStyle name="Normal 105" xfId="401"/>
    <cellStyle name="Normal 105 2" xfId="1309"/>
    <cellStyle name="Normal 105 2 2" xfId="1534"/>
    <cellStyle name="Normal 106" xfId="402"/>
    <cellStyle name="Normal 106 2" xfId="1310"/>
    <cellStyle name="Normal 106 2 2" xfId="1535"/>
    <cellStyle name="Normal 107" xfId="403"/>
    <cellStyle name="Normal 107 2" xfId="1056"/>
    <cellStyle name="Normal 108" xfId="404"/>
    <cellStyle name="Normal 109" xfId="405"/>
    <cellStyle name="Normal 11" xfId="406"/>
    <cellStyle name="Normal 11 2" xfId="407"/>
    <cellStyle name="Normal 11 2 2" xfId="408"/>
    <cellStyle name="Normal 11 2 2 2" xfId="1351"/>
    <cellStyle name="Normal 11 2 2 3" xfId="1462"/>
    <cellStyle name="Normal 11 2 3" xfId="1058"/>
    <cellStyle name="Normal 11 3" xfId="1059"/>
    <cellStyle name="Normal 11 4" xfId="1057"/>
    <cellStyle name="Normal 110" xfId="409"/>
    <cellStyle name="Normal 111" xfId="410"/>
    <cellStyle name="Normal 112" xfId="411"/>
    <cellStyle name="Normal 113" xfId="412"/>
    <cellStyle name="Normal 114" xfId="413"/>
    <cellStyle name="Normal 115" xfId="414"/>
    <cellStyle name="Normal 116" xfId="415"/>
    <cellStyle name="Normal 117" xfId="416"/>
    <cellStyle name="Normal 118" xfId="417"/>
    <cellStyle name="Normal 119" xfId="418"/>
    <cellStyle name="Normal 12" xfId="419"/>
    <cellStyle name="Normal 12 2" xfId="420"/>
    <cellStyle name="Normal 12 2 2" xfId="1061"/>
    <cellStyle name="Normal 12 3" xfId="1060"/>
    <cellStyle name="Normal 120" xfId="421"/>
    <cellStyle name="Normal 121" xfId="422"/>
    <cellStyle name="Normal 122" xfId="423"/>
    <cellStyle name="Normal 123" xfId="424"/>
    <cellStyle name="Normal 124" xfId="425"/>
    <cellStyle name="Normal 125" xfId="426"/>
    <cellStyle name="Normal 126" xfId="427"/>
    <cellStyle name="Normal 127" xfId="428"/>
    <cellStyle name="Normal 128" xfId="429"/>
    <cellStyle name="Normal 129" xfId="430"/>
    <cellStyle name="Normal 13" xfId="431"/>
    <cellStyle name="Normal 13 2" xfId="432"/>
    <cellStyle name="Normal 13 2 2" xfId="1063"/>
    <cellStyle name="Normal 13 3" xfId="433"/>
    <cellStyle name="Normal 13 3 2" xfId="1064"/>
    <cellStyle name="Normal 13 4" xfId="1062"/>
    <cellStyle name="Normal 13_Bo sung ke hoach 6-2017" xfId="434"/>
    <cellStyle name="Normal 130" xfId="435"/>
    <cellStyle name="Normal 131" xfId="436"/>
    <cellStyle name="Normal 132" xfId="437"/>
    <cellStyle name="Normal 133" xfId="438"/>
    <cellStyle name="Normal 134" xfId="439"/>
    <cellStyle name="Normal 135" xfId="440"/>
    <cellStyle name="Normal 136" xfId="441"/>
    <cellStyle name="Normal 137" xfId="442"/>
    <cellStyle name="Normal 138" xfId="443"/>
    <cellStyle name="Normal 139" xfId="444"/>
    <cellStyle name="Normal 14" xfId="445"/>
    <cellStyle name="Normal 14 2" xfId="446"/>
    <cellStyle name="Normal 14 2 2" xfId="1066"/>
    <cellStyle name="Normal 14 3" xfId="1065"/>
    <cellStyle name="Normal 14 3 2" xfId="1405"/>
    <cellStyle name="Normal 140" xfId="447"/>
    <cellStyle name="Normal 141" xfId="448"/>
    <cellStyle name="Normal 142" xfId="449"/>
    <cellStyle name="Normal 143" xfId="450"/>
    <cellStyle name="Normal 144" xfId="451"/>
    <cellStyle name="Normal 145" xfId="452"/>
    <cellStyle name="Normal 146" xfId="453"/>
    <cellStyle name="Normal 147" xfId="454"/>
    <cellStyle name="Normal 148" xfId="455"/>
    <cellStyle name="Normal 149" xfId="456"/>
    <cellStyle name="Normal 15" xfId="457"/>
    <cellStyle name="Normal 15 2" xfId="458"/>
    <cellStyle name="Normal 15 2 2" xfId="1068"/>
    <cellStyle name="Normal 15 3" xfId="1069"/>
    <cellStyle name="Normal 15 4" xfId="1067"/>
    <cellStyle name="Normal 150" xfId="459"/>
    <cellStyle name="Normal 151" xfId="460"/>
    <cellStyle name="Normal 152" xfId="461"/>
    <cellStyle name="Normal 153" xfId="462"/>
    <cellStyle name="Normal 154" xfId="463"/>
    <cellStyle name="Normal 155" xfId="464"/>
    <cellStyle name="Normal 156" xfId="465"/>
    <cellStyle name="Normal 157" xfId="466"/>
    <cellStyle name="Normal 158" xfId="467"/>
    <cellStyle name="Normal 159" xfId="468"/>
    <cellStyle name="Normal 16" xfId="469"/>
    <cellStyle name="Normal 16 2" xfId="470"/>
    <cellStyle name="Normal 16 2 2" xfId="1070"/>
    <cellStyle name="Normal 16 2 2 2" xfId="1402"/>
    <cellStyle name="Normal 16 3" xfId="471"/>
    <cellStyle name="Normal 16_Bo sung ke hoach 6-2017" xfId="472"/>
    <cellStyle name="Normal 160" xfId="473"/>
    <cellStyle name="Normal 161" xfId="474"/>
    <cellStyle name="Normal 162" xfId="475"/>
    <cellStyle name="Normal 163" xfId="476"/>
    <cellStyle name="Normal 164" xfId="477"/>
    <cellStyle name="Normal 165" xfId="478"/>
    <cellStyle name="Normal 166" xfId="479"/>
    <cellStyle name="Normal 167" xfId="480"/>
    <cellStyle name="Normal 168" xfId="481"/>
    <cellStyle name="Normal 169" xfId="482"/>
    <cellStyle name="Normal 17" xfId="483"/>
    <cellStyle name="Normal 17 2" xfId="484"/>
    <cellStyle name="Normal 17 2 2" xfId="1072"/>
    <cellStyle name="Normal 17 3" xfId="1073"/>
    <cellStyle name="Normal 17 4" xfId="1071"/>
    <cellStyle name="Normal 170" xfId="485"/>
    <cellStyle name="Normal 171" xfId="486"/>
    <cellStyle name="Normal 172" xfId="487"/>
    <cellStyle name="Normal 173" xfId="488"/>
    <cellStyle name="Normal 174" xfId="489"/>
    <cellStyle name="Normal 175" xfId="490"/>
    <cellStyle name="Normal 176" xfId="491"/>
    <cellStyle name="Normal 177" xfId="492"/>
    <cellStyle name="Normal 178" xfId="493"/>
    <cellStyle name="Normal 179" xfId="494"/>
    <cellStyle name="Normal 18" xfId="495"/>
    <cellStyle name="Normal 18 2" xfId="496"/>
    <cellStyle name="Normal 18 2 2" xfId="1075"/>
    <cellStyle name="Normal 18 3" xfId="1076"/>
    <cellStyle name="Normal 18 4" xfId="1074"/>
    <cellStyle name="Normal 18_DIEU CHINH QH 12-16-2016-2020" xfId="1077"/>
    <cellStyle name="Normal 180" xfId="497"/>
    <cellStyle name="Normal 181" xfId="498"/>
    <cellStyle name="Normal 182" xfId="499"/>
    <cellStyle name="Normal 183" xfId="500"/>
    <cellStyle name="Normal 184" xfId="501"/>
    <cellStyle name="Normal 185" xfId="502"/>
    <cellStyle name="Normal 186" xfId="503"/>
    <cellStyle name="Normal 187" xfId="504"/>
    <cellStyle name="Normal 188" xfId="505"/>
    <cellStyle name="Normal 189" xfId="506"/>
    <cellStyle name="Normal 19" xfId="507"/>
    <cellStyle name="Normal 19 2" xfId="508"/>
    <cellStyle name="Normal 19 2 2" xfId="1078"/>
    <cellStyle name="Normal 190" xfId="509"/>
    <cellStyle name="Normal 191" xfId="510"/>
    <cellStyle name="Normal 192" xfId="511"/>
    <cellStyle name="Normal 193" xfId="512"/>
    <cellStyle name="Normal 194" xfId="513"/>
    <cellStyle name="Normal 195" xfId="514"/>
    <cellStyle name="Normal 196" xfId="515"/>
    <cellStyle name="Normal 197" xfId="516"/>
    <cellStyle name="Normal 197 2" xfId="1352"/>
    <cellStyle name="Normal 197 3" xfId="1463"/>
    <cellStyle name="Normal 198" xfId="517"/>
    <cellStyle name="Normal 198 2" xfId="518"/>
    <cellStyle name="Normal 198 2 2" xfId="1354"/>
    <cellStyle name="Normal 198 2 3" xfId="1465"/>
    <cellStyle name="Normal 198 3" xfId="1353"/>
    <cellStyle name="Normal 198 4" xfId="1464"/>
    <cellStyle name="Normal 199" xfId="519"/>
    <cellStyle name="Normal 2" xfId="1"/>
    <cellStyle name="Normal 2 10" xfId="520"/>
    <cellStyle name="Normal 2 10 2" xfId="1080"/>
    <cellStyle name="Normal 2 10 3" xfId="1081"/>
    <cellStyle name="Normal 2 10_DIEU CHINH QH 12-16-2016-2020" xfId="1082"/>
    <cellStyle name="Normal 2 100" xfId="521"/>
    <cellStyle name="Normal 2 100 2" xfId="1355"/>
    <cellStyle name="Normal 2 100 3" xfId="1466"/>
    <cellStyle name="Normal 2 108" xfId="522"/>
    <cellStyle name="Normal 2 108 2" xfId="1356"/>
    <cellStyle name="Normal 2 108 3" xfId="1467"/>
    <cellStyle name="Normal 2 11" xfId="523"/>
    <cellStyle name="Normal 2 11 2" xfId="1083"/>
    <cellStyle name="Normal 2 12" xfId="524"/>
    <cellStyle name="Normal 2 12 2" xfId="1084"/>
    <cellStyle name="Normal 2 13" xfId="525"/>
    <cellStyle name="Normal 2 13 2" xfId="1085"/>
    <cellStyle name="Normal 2 134" xfId="526"/>
    <cellStyle name="Normal 2 134 2" xfId="1357"/>
    <cellStyle name="Normal 2 134 3" xfId="1468"/>
    <cellStyle name="Normal 2 14" xfId="527"/>
    <cellStyle name="Normal 2 14 2" xfId="1086"/>
    <cellStyle name="Normal 2 15" xfId="528"/>
    <cellStyle name="Normal 2 15 2" xfId="1087"/>
    <cellStyle name="Normal 2 16" xfId="529"/>
    <cellStyle name="Normal 2 16 2" xfId="1088"/>
    <cellStyle name="Normal 2 17" xfId="530"/>
    <cellStyle name="Normal 2 17 2" xfId="1089"/>
    <cellStyle name="Normal 2 18" xfId="531"/>
    <cellStyle name="Normal 2 18 2" xfId="1090"/>
    <cellStyle name="Normal 2 19" xfId="532"/>
    <cellStyle name="Normal 2 19 2" xfId="1091"/>
    <cellStyle name="Normal 2 2" xfId="533"/>
    <cellStyle name="Normal 2 2 10" xfId="534"/>
    <cellStyle name="Normal 2 2 11" xfId="535"/>
    <cellStyle name="Normal 2 2 12" xfId="536"/>
    <cellStyle name="Normal 2 2 13" xfId="537"/>
    <cellStyle name="Normal 2 2 14" xfId="538"/>
    <cellStyle name="Normal 2 2 15" xfId="539"/>
    <cellStyle name="Normal 2 2 16" xfId="540"/>
    <cellStyle name="Normal 2 2 17" xfId="541"/>
    <cellStyle name="Normal 2 2 18" xfId="542"/>
    <cellStyle name="Normal 2 2 19" xfId="543"/>
    <cellStyle name="Normal 2 2 2" xfId="544"/>
    <cellStyle name="Normal 2 2 2 2" xfId="545"/>
    <cellStyle name="Normal 2 2 2 3" xfId="546"/>
    <cellStyle name="Normal 2 2 2_Bo sung ke hoach 6-2017" xfId="547"/>
    <cellStyle name="Normal 2 2 20" xfId="548"/>
    <cellStyle name="Normal 2 2 21" xfId="549"/>
    <cellStyle name="Normal 2 2 22" xfId="550"/>
    <cellStyle name="Normal 2 2 23" xfId="551"/>
    <cellStyle name="Normal 2 2 24" xfId="552"/>
    <cellStyle name="Normal 2 2 25" xfId="553"/>
    <cellStyle name="Normal 2 2 26" xfId="554"/>
    <cellStyle name="Normal 2 2 27" xfId="555"/>
    <cellStyle name="Normal 2 2 28" xfId="556"/>
    <cellStyle name="Normal 2 2 29" xfId="557"/>
    <cellStyle name="Normal 2 2 29 2" xfId="1093"/>
    <cellStyle name="Normal 2 2 29 3" xfId="1469"/>
    <cellStyle name="Normal 2 2 3" xfId="558"/>
    <cellStyle name="Normal 2 2 30" xfId="559"/>
    <cellStyle name="Normal 2 2 30 2" xfId="560"/>
    <cellStyle name="Normal 2 2 31" xfId="561"/>
    <cellStyle name="Normal 2 2 31 2" xfId="1094"/>
    <cellStyle name="Normal 2 2 32" xfId="562"/>
    <cellStyle name="Normal 2 2 33" xfId="1092"/>
    <cellStyle name="Normal 2 2 34" xfId="1311"/>
    <cellStyle name="Normal 2 2 35" xfId="1321"/>
    <cellStyle name="Normal 2 2 36" xfId="1316"/>
    <cellStyle name="Normal 2 2 37" xfId="1318"/>
    <cellStyle name="Normal 2 2 38" xfId="1315"/>
    <cellStyle name="Normal 2 2 39" xfId="1319"/>
    <cellStyle name="Normal 2 2 4" xfId="563"/>
    <cellStyle name="Normal 2 2 5" xfId="564"/>
    <cellStyle name="Normal 2 2 6" xfId="565"/>
    <cellStyle name="Normal 2 2 7" xfId="566"/>
    <cellStyle name="Normal 2 2 8" xfId="567"/>
    <cellStyle name="Normal 2 2 9" xfId="568"/>
    <cellStyle name="Normal 2 2_CMD MOI" xfId="569"/>
    <cellStyle name="Normal 2 20" xfId="570"/>
    <cellStyle name="Normal 2 20 2" xfId="1095"/>
    <cellStyle name="Normal 2 21" xfId="571"/>
    <cellStyle name="Normal 2 21 2" xfId="1096"/>
    <cellStyle name="Normal 2 22" xfId="572"/>
    <cellStyle name="Normal 2 22 2" xfId="1097"/>
    <cellStyle name="Normal 2 23" xfId="573"/>
    <cellStyle name="Normal 2 23 2" xfId="1098"/>
    <cellStyle name="Normal 2 24" xfId="574"/>
    <cellStyle name="Normal 2 24 2" xfId="1099"/>
    <cellStyle name="Normal 2 25" xfId="575"/>
    <cellStyle name="Normal 2 25 2" xfId="1100"/>
    <cellStyle name="Normal 2 26" xfId="576"/>
    <cellStyle name="Normal 2 26 2" xfId="1101"/>
    <cellStyle name="Normal 2 27" xfId="577"/>
    <cellStyle name="Normal 2 27 2" xfId="1102"/>
    <cellStyle name="Normal 2 28" xfId="578"/>
    <cellStyle name="Normal 2 28 2" xfId="1103"/>
    <cellStyle name="Normal 2 29" xfId="579"/>
    <cellStyle name="Normal 2 3" xfId="580"/>
    <cellStyle name="Normal 2 3 2" xfId="581"/>
    <cellStyle name="Normal 2 3 2 2" xfId="582"/>
    <cellStyle name="Normal 2 3 2 3" xfId="1104"/>
    <cellStyle name="Normal 2 3 2 4" xfId="1470"/>
    <cellStyle name="Normal 2 3 3" xfId="583"/>
    <cellStyle name="Normal 2 3 4" xfId="584"/>
    <cellStyle name="Normal 2 3_Bo sung ke hoach 6-2017" xfId="585"/>
    <cellStyle name="Normal 2 30" xfId="586"/>
    <cellStyle name="Normal 2 31" xfId="587"/>
    <cellStyle name="Normal 2 32" xfId="588"/>
    <cellStyle name="Normal 2 32 2" xfId="589"/>
    <cellStyle name="Normal 2 32 2 2" xfId="1106"/>
    <cellStyle name="Normal 2 32 3" xfId="1105"/>
    <cellStyle name="Normal 2 33" xfId="5"/>
    <cellStyle name="Normal 2 33 2" xfId="1107"/>
    <cellStyle name="Normal 2 34" xfId="590"/>
    <cellStyle name="Normal 2 34 2" xfId="591"/>
    <cellStyle name="Normal 2 35" xfId="592"/>
    <cellStyle name="Normal 2 35 2" xfId="593"/>
    <cellStyle name="Normal 2 36" xfId="594"/>
    <cellStyle name="Normal 2 36 2" xfId="1108"/>
    <cellStyle name="Normal 2 37" xfId="595"/>
    <cellStyle name="Normal 2 37 2" xfId="1109"/>
    <cellStyle name="Normal 2 38" xfId="596"/>
    <cellStyle name="Normal 2 38 2" xfId="1110"/>
    <cellStyle name="Normal 2 39" xfId="597"/>
    <cellStyle name="Normal 2 4" xfId="598"/>
    <cellStyle name="Normal 2 4 2" xfId="599"/>
    <cellStyle name="Normal 2 4 2 2" xfId="600"/>
    <cellStyle name="Normal 2 4 2 3" xfId="601"/>
    <cellStyle name="Normal 2 4 2 4" xfId="1111"/>
    <cellStyle name="Normal 2 4 2 5" xfId="1471"/>
    <cellStyle name="Normal 2 4 3" xfId="602"/>
    <cellStyle name="Normal 2 4 4" xfId="603"/>
    <cellStyle name="Normal 2 4 4 2" xfId="604"/>
    <cellStyle name="Normal 2 4 5" xfId="605"/>
    <cellStyle name="Normal 2 40" xfId="606"/>
    <cellStyle name="Normal 2 41" xfId="607"/>
    <cellStyle name="Normal 2 42" xfId="608"/>
    <cellStyle name="Normal 2 43" xfId="609"/>
    <cellStyle name="Normal 2 44" xfId="610"/>
    <cellStyle name="Normal 2 45" xfId="611"/>
    <cellStyle name="Normal 2 46" xfId="612"/>
    <cellStyle name="Normal 2 46 2" xfId="1358"/>
    <cellStyle name="Normal 2 46 3" xfId="1472"/>
    <cellStyle name="Normal 2 47" xfId="613"/>
    <cellStyle name="Normal 2 47 2" xfId="1359"/>
    <cellStyle name="Normal 2 47 3" xfId="1473"/>
    <cellStyle name="Normal 2 48" xfId="614"/>
    <cellStyle name="Normal 2 48 2" xfId="1360"/>
    <cellStyle name="Normal 2 48 3" xfId="1474"/>
    <cellStyle name="Normal 2 49" xfId="615"/>
    <cellStyle name="Normal 2 49 2" xfId="1361"/>
    <cellStyle name="Normal 2 49 3" xfId="1475"/>
    <cellStyle name="Normal 2 5" xfId="616"/>
    <cellStyle name="Normal 2 5 2" xfId="617"/>
    <cellStyle name="Normal 2 5 2 2" xfId="1112"/>
    <cellStyle name="Normal 2 5 2 3" xfId="1476"/>
    <cellStyle name="Normal 2 50" xfId="618"/>
    <cellStyle name="Normal 2 50 2" xfId="1362"/>
    <cellStyle name="Normal 2 50 3" xfId="1477"/>
    <cellStyle name="Normal 2 51" xfId="619"/>
    <cellStyle name="Normal 2 51 2" xfId="1363"/>
    <cellStyle name="Normal 2 51 3" xfId="1478"/>
    <cellStyle name="Normal 2 52" xfId="620"/>
    <cellStyle name="Normal 2 52 2" xfId="1364"/>
    <cellStyle name="Normal 2 52 3" xfId="1479"/>
    <cellStyle name="Normal 2 53" xfId="621"/>
    <cellStyle name="Normal 2 53 2" xfId="1365"/>
    <cellStyle name="Normal 2 53 3" xfId="1480"/>
    <cellStyle name="Normal 2 54" xfId="622"/>
    <cellStyle name="Normal 2 54 2" xfId="1366"/>
    <cellStyle name="Normal 2 54 3" xfId="1481"/>
    <cellStyle name="Normal 2 55" xfId="623"/>
    <cellStyle name="Normal 2 55 2" xfId="1367"/>
    <cellStyle name="Normal 2 55 3" xfId="1482"/>
    <cellStyle name="Normal 2 56" xfId="624"/>
    <cellStyle name="Normal 2 56 2" xfId="1368"/>
    <cellStyle name="Normal 2 56 3" xfId="1483"/>
    <cellStyle name="Normal 2 57" xfId="625"/>
    <cellStyle name="Normal 2 57 2" xfId="1369"/>
    <cellStyle name="Normal 2 57 3" xfId="1484"/>
    <cellStyle name="Normal 2 58" xfId="626"/>
    <cellStyle name="Normal 2 58 2" xfId="1370"/>
    <cellStyle name="Normal 2 58 3" xfId="1485"/>
    <cellStyle name="Normal 2 59" xfId="627"/>
    <cellStyle name="Normal 2 59 2" xfId="1371"/>
    <cellStyle name="Normal 2 59 3" xfId="1486"/>
    <cellStyle name="Normal 2 6" xfId="628"/>
    <cellStyle name="Normal 2 6 2" xfId="629"/>
    <cellStyle name="Normal 2 6 2 2" xfId="1113"/>
    <cellStyle name="Normal 2 60" xfId="1079"/>
    <cellStyle name="Normal 2 61" xfId="959"/>
    <cellStyle name="Normal 2 62" xfId="1317"/>
    <cellStyle name="Normal 2 63" xfId="1320"/>
    <cellStyle name="Normal 2 64" xfId="1314"/>
    <cellStyle name="Normal 2 65" xfId="1322"/>
    <cellStyle name="Normal 2 66" xfId="1313"/>
    <cellStyle name="Normal 2 67" xfId="1563"/>
    <cellStyle name="Normal 2 7" xfId="630"/>
    <cellStyle name="Normal 2 7 2" xfId="1114"/>
    <cellStyle name="Normal 2 7 2 2" xfId="1115"/>
    <cellStyle name="Normal 2 8" xfId="631"/>
    <cellStyle name="Normal 2 8 2" xfId="1116"/>
    <cellStyle name="Normal 2 9" xfId="632"/>
    <cellStyle name="Normal 2 9 2" xfId="1117"/>
    <cellStyle name="Normal 20" xfId="3"/>
    <cellStyle name="Normal 20 2" xfId="633"/>
    <cellStyle name="Normal 20 2 2" xfId="1119"/>
    <cellStyle name="Normal 20 3" xfId="634"/>
    <cellStyle name="Normal 20 3 2" xfId="1120"/>
    <cellStyle name="Normal 20 4" xfId="1118"/>
    <cellStyle name="Normal 20_Bo sung ke hoach 6-2017" xfId="635"/>
    <cellStyle name="Normal 200" xfId="636"/>
    <cellStyle name="Normal 201" xfId="637"/>
    <cellStyle name="Normal 202" xfId="638"/>
    <cellStyle name="Normal 203" xfId="639"/>
    <cellStyle name="Normal 204" xfId="640"/>
    <cellStyle name="Normal 205" xfId="641"/>
    <cellStyle name="Normal 206" xfId="642"/>
    <cellStyle name="Normal 207" xfId="643"/>
    <cellStyle name="Normal 208" xfId="644"/>
    <cellStyle name="Normal 209" xfId="645"/>
    <cellStyle name="Normal 21" xfId="646"/>
    <cellStyle name="Normal 21 2" xfId="1121"/>
    <cellStyle name="Normal 210" xfId="647"/>
    <cellStyle name="Normal 211" xfId="648"/>
    <cellStyle name="Normal 212" xfId="649"/>
    <cellStyle name="Normal 213" xfId="650"/>
    <cellStyle name="Normal 213 2" xfId="1372"/>
    <cellStyle name="Normal 213 3" xfId="1487"/>
    <cellStyle name="Normal 214" xfId="1406"/>
    <cellStyle name="Normal 214 2" xfId="1536"/>
    <cellStyle name="Normal 214 3" xfId="1569"/>
    <cellStyle name="Normal 215" xfId="1411"/>
    <cellStyle name="Normal 215 2" xfId="1559"/>
    <cellStyle name="Normal 215 3" xfId="1570"/>
    <cellStyle name="Normal 22" xfId="651"/>
    <cellStyle name="Normal 22 2" xfId="1122"/>
    <cellStyle name="Normal 228" xfId="652"/>
    <cellStyle name="Normal 23" xfId="653"/>
    <cellStyle name="Normal 23 2" xfId="654"/>
    <cellStyle name="Normal 23 2 2" xfId="1123"/>
    <cellStyle name="Normal 23 3" xfId="1124"/>
    <cellStyle name="Normal 233" xfId="655"/>
    <cellStyle name="Normal 233 2" xfId="1373"/>
    <cellStyle name="Normal 233 3" xfId="1488"/>
    <cellStyle name="Normal 24" xfId="656"/>
    <cellStyle name="Normal 24 2" xfId="657"/>
    <cellStyle name="Normal 24 2 2" xfId="1126"/>
    <cellStyle name="Normal 24 3" xfId="1127"/>
    <cellStyle name="Normal 24 4" xfId="1125"/>
    <cellStyle name="Normal 24_DIEU CHINH QH 12-16-2016-2020" xfId="1128"/>
    <cellStyle name="Normal 245" xfId="1555"/>
    <cellStyle name="Normal 25" xfId="658"/>
    <cellStyle name="Normal 25 2" xfId="659"/>
    <cellStyle name="Normal 250" xfId="1399"/>
    <cellStyle name="Normal 251" xfId="1400"/>
    <cellStyle name="Normal 252" xfId="1537"/>
    <cellStyle name="Normal 253" xfId="1538"/>
    <cellStyle name="Normal 254" xfId="1539"/>
    <cellStyle name="Normal 256" xfId="1540"/>
    <cellStyle name="Normal 257" xfId="1541"/>
    <cellStyle name="Normal 258" xfId="1542"/>
    <cellStyle name="Normal 26" xfId="660"/>
    <cellStyle name="Normal 26 2" xfId="661"/>
    <cellStyle name="Normal 26 2 2" xfId="1130"/>
    <cellStyle name="Normal 26 3" xfId="662"/>
    <cellStyle name="Normal 26 3 2" xfId="1375"/>
    <cellStyle name="Normal 26 3 3" xfId="1490"/>
    <cellStyle name="Normal 26 4" xfId="1129"/>
    <cellStyle name="Normal 26 5" xfId="1374"/>
    <cellStyle name="Normal 26 6" xfId="1489"/>
    <cellStyle name="Normal 27" xfId="663"/>
    <cellStyle name="Normal 27 2" xfId="1132"/>
    <cellStyle name="Normal 27 3" xfId="1131"/>
    <cellStyle name="Normal 27 4" xfId="1376"/>
    <cellStyle name="Normal 27 5" xfId="1491"/>
    <cellStyle name="Normal 28" xfId="664"/>
    <cellStyle name="Normal 28 2" xfId="1134"/>
    <cellStyle name="Normal 28 3" xfId="1133"/>
    <cellStyle name="Normal 28 4" xfId="1377"/>
    <cellStyle name="Normal 28 5" xfId="1492"/>
    <cellStyle name="Normal 29" xfId="665"/>
    <cellStyle name="Normal 29 2" xfId="1136"/>
    <cellStyle name="Normal 29 2 2" xfId="1137"/>
    <cellStyle name="Normal 29 3" xfId="1135"/>
    <cellStyle name="Normal 29 4" xfId="1378"/>
    <cellStyle name="Normal 29 5" xfId="1493"/>
    <cellStyle name="Normal 29_DIEU CHINH QH 12-16-2016-2020" xfId="1138"/>
    <cellStyle name="Normal 293" xfId="1139"/>
    <cellStyle name="Normal 296" xfId="1140"/>
    <cellStyle name="Normal 3" xfId="666"/>
    <cellStyle name="Normal 3 10" xfId="667"/>
    <cellStyle name="Normal 3 10 2" xfId="1379"/>
    <cellStyle name="Normal 3 10 3" xfId="1494"/>
    <cellStyle name="Normal 3 11" xfId="1141"/>
    <cellStyle name="Normal 3 2" xfId="668"/>
    <cellStyle name="Normal 3 2 2" xfId="669"/>
    <cellStyle name="Normal 3 2 3" xfId="670"/>
    <cellStyle name="Normal 3 2 4" xfId="671"/>
    <cellStyle name="Normal 3 2 5" xfId="672"/>
    <cellStyle name="Normal 3 2 5 2" xfId="1380"/>
    <cellStyle name="Normal 3 2 5 3" xfId="1495"/>
    <cellStyle name="Normal 3 3" xfId="673"/>
    <cellStyle name="Normal 3 3 2" xfId="674"/>
    <cellStyle name="Normal 3 3 2 2" xfId="1403"/>
    <cellStyle name="Normal 3 3 3" xfId="1142"/>
    <cellStyle name="Normal 3 3_Bo sung ke hoach 6-2017" xfId="675"/>
    <cellStyle name="Normal 3 3_Xl0000029" xfId="1398"/>
    <cellStyle name="Normal 3 4" xfId="676"/>
    <cellStyle name="Normal 3 4 2" xfId="1143"/>
    <cellStyle name="Normal 3 5" xfId="677"/>
    <cellStyle name="Normal 3 5 2" xfId="1381"/>
    <cellStyle name="Normal 3 5 3" xfId="1496"/>
    <cellStyle name="Normal 3 6" xfId="678"/>
    <cellStyle name="Normal 3 6 2" xfId="1382"/>
    <cellStyle name="Normal 3 6 3" xfId="1497"/>
    <cellStyle name="Normal 3 7" xfId="679"/>
    <cellStyle name="Normal 3 7 2" xfId="1383"/>
    <cellStyle name="Normal 3 7 3" xfId="1498"/>
    <cellStyle name="Normal 3 8" xfId="680"/>
    <cellStyle name="Normal 3 8 2" xfId="1384"/>
    <cellStyle name="Normal 3 8 3" xfId="1499"/>
    <cellStyle name="Normal 3 9" xfId="681"/>
    <cellStyle name="Normal 3 9 2" xfId="1385"/>
    <cellStyle name="Normal 3 9 3" xfId="1500"/>
    <cellStyle name="Normal 3_Book1" xfId="682"/>
    <cellStyle name="Normal 30" xfId="683"/>
    <cellStyle name="Normal 30 2" xfId="1145"/>
    <cellStyle name="Normal 30 3" xfId="1144"/>
    <cellStyle name="Normal 30 4" xfId="1386"/>
    <cellStyle name="Normal 30 5" xfId="1501"/>
    <cellStyle name="Normal 309" xfId="1146"/>
    <cellStyle name="Normal 31" xfId="684"/>
    <cellStyle name="Normal 31 2" xfId="1148"/>
    <cellStyle name="Normal 31 3" xfId="1147"/>
    <cellStyle name="Normal 31 4" xfId="1387"/>
    <cellStyle name="Normal 31 5" xfId="1502"/>
    <cellStyle name="Normal 312" xfId="1149"/>
    <cellStyle name="Normal 317" xfId="1150"/>
    <cellStyle name="Normal 32" xfId="685"/>
    <cellStyle name="Normal 32 2" xfId="1152"/>
    <cellStyle name="Normal 32 3" xfId="1151"/>
    <cellStyle name="Normal 32 4" xfId="1388"/>
    <cellStyle name="Normal 32 5" xfId="1503"/>
    <cellStyle name="Normal 32_DIEU CHINH QH 12-16-2016-2020" xfId="1153"/>
    <cellStyle name="Normal 324" xfId="1154"/>
    <cellStyle name="Normal 325" xfId="1155"/>
    <cellStyle name="Normal 326" xfId="1156"/>
    <cellStyle name="Normal 327" xfId="1157"/>
    <cellStyle name="Normal 328" xfId="1158"/>
    <cellStyle name="Normal 33" xfId="686"/>
    <cellStyle name="Normal 33 2" xfId="1160"/>
    <cellStyle name="Normal 33 3" xfId="1161"/>
    <cellStyle name="Normal 33 4" xfId="1159"/>
    <cellStyle name="Normal 33 5" xfId="1389"/>
    <cellStyle name="Normal 33 6" xfId="1504"/>
    <cellStyle name="Normal 330" xfId="1162"/>
    <cellStyle name="Normal 331" xfId="1163"/>
    <cellStyle name="Normal 334" xfId="1164"/>
    <cellStyle name="Normal 337" xfId="1165"/>
    <cellStyle name="Normal 338" xfId="1166"/>
    <cellStyle name="Normal 34" xfId="687"/>
    <cellStyle name="Normal 34 2" xfId="1168"/>
    <cellStyle name="Normal 34 3" xfId="1167"/>
    <cellStyle name="Normal 34 4" xfId="1505"/>
    <cellStyle name="Normal 341" xfId="1169"/>
    <cellStyle name="Normal 342" xfId="1170"/>
    <cellStyle name="Normal 344" xfId="1171"/>
    <cellStyle name="Normal 345" xfId="1172"/>
    <cellStyle name="Normal 347" xfId="1173"/>
    <cellStyle name="Normal 348" xfId="1174"/>
    <cellStyle name="Normal 349" xfId="1175"/>
    <cellStyle name="Normal 35" xfId="688"/>
    <cellStyle name="Normal 35 2" xfId="1177"/>
    <cellStyle name="Normal 35 3" xfId="1176"/>
    <cellStyle name="Normal 35 4" xfId="1506"/>
    <cellStyle name="Normal 350" xfId="1178"/>
    <cellStyle name="Normal 352" xfId="1179"/>
    <cellStyle name="Normal 354" xfId="1180"/>
    <cellStyle name="Normal 355" xfId="1181"/>
    <cellStyle name="Normal 356" xfId="1182"/>
    <cellStyle name="Normal 358" xfId="1183"/>
    <cellStyle name="Normal 36" xfId="689"/>
    <cellStyle name="Normal 36 2" xfId="1185"/>
    <cellStyle name="Normal 36 3" xfId="1184"/>
    <cellStyle name="Normal 36 4" xfId="1507"/>
    <cellStyle name="Normal 360" xfId="1186"/>
    <cellStyle name="Normal 362" xfId="1187"/>
    <cellStyle name="Normal 363" xfId="1188"/>
    <cellStyle name="Normal 364" xfId="1189"/>
    <cellStyle name="Normal 366" xfId="1190"/>
    <cellStyle name="Normal 367" xfId="1191"/>
    <cellStyle name="Normal 369" xfId="1192"/>
    <cellStyle name="Normal 37" xfId="690"/>
    <cellStyle name="Normal 37 2" xfId="1194"/>
    <cellStyle name="Normal 37 3" xfId="1193"/>
    <cellStyle name="Normal 37 4" xfId="1508"/>
    <cellStyle name="Normal 370" xfId="1195"/>
    <cellStyle name="Normal 371" xfId="1196"/>
    <cellStyle name="Normal 372" xfId="1197"/>
    <cellStyle name="Normal 373" xfId="1198"/>
    <cellStyle name="Normal 374" xfId="1199"/>
    <cellStyle name="Normal 376" xfId="1200"/>
    <cellStyle name="Normal 377" xfId="1201"/>
    <cellStyle name="Normal 378" xfId="1202"/>
    <cellStyle name="Normal 38" xfId="691"/>
    <cellStyle name="Normal 38 2" xfId="1204"/>
    <cellStyle name="Normal 38 2 2" xfId="1205"/>
    <cellStyle name="Normal 38 3" xfId="1203"/>
    <cellStyle name="Normal 38 4" xfId="1509"/>
    <cellStyle name="Normal 383" xfId="1206"/>
    <cellStyle name="Normal 387" xfId="1207"/>
    <cellStyle name="Normal 388" xfId="1208"/>
    <cellStyle name="Normal 389" xfId="1209"/>
    <cellStyle name="Normal 39" xfId="692"/>
    <cellStyle name="Normal 39 2" xfId="1211"/>
    <cellStyle name="Normal 39 3" xfId="1210"/>
    <cellStyle name="Normal 39 4" xfId="1510"/>
    <cellStyle name="Normal 390" xfId="1212"/>
    <cellStyle name="Normal 391" xfId="1213"/>
    <cellStyle name="Normal 392" xfId="1214"/>
    <cellStyle name="Normal 393" xfId="1215"/>
    <cellStyle name="Normal 395" xfId="1216"/>
    <cellStyle name="Normal 397" xfId="1217"/>
    <cellStyle name="Normal 399" xfId="1218"/>
    <cellStyle name="Normal 4" xfId="693"/>
    <cellStyle name="Normal 4 2" xfId="694"/>
    <cellStyle name="Normal 4 2 2" xfId="695"/>
    <cellStyle name="Normal 4 2 3" xfId="1220"/>
    <cellStyle name="Normal 4 2 4" xfId="1511"/>
    <cellStyle name="Normal 4 3" xfId="696"/>
    <cellStyle name="Normal 4 3 2" xfId="697"/>
    <cellStyle name="Normal 4 3 2 2" xfId="1390"/>
    <cellStyle name="Normal 4 3 2 3" xfId="1512"/>
    <cellStyle name="Normal 4 3 3 2" xfId="1401"/>
    <cellStyle name="Normal 4 4" xfId="698"/>
    <cellStyle name="Normal 4 4 2" xfId="699"/>
    <cellStyle name="Normal 4 5" xfId="700"/>
    <cellStyle name="Normal 4 5 2" xfId="1221"/>
    <cellStyle name="Normal 4 6" xfId="1219"/>
    <cellStyle name="Normal 4_Bieu KH DC 2016 IN" xfId="701"/>
    <cellStyle name="Normal 40" xfId="702"/>
    <cellStyle name="Normal 40 2" xfId="1223"/>
    <cellStyle name="Normal 40 3" xfId="1222"/>
    <cellStyle name="Normal 40 4" xfId="1513"/>
    <cellStyle name="Normal 400" xfId="1224"/>
    <cellStyle name="Normal 405" xfId="1225"/>
    <cellStyle name="Normal 406" xfId="1226"/>
    <cellStyle name="Normal 41" xfId="703"/>
    <cellStyle name="Normal 41 2" xfId="1228"/>
    <cellStyle name="Normal 41 3" xfId="1227"/>
    <cellStyle name="Normal 41 4" xfId="1514"/>
    <cellStyle name="Normal 42" xfId="704"/>
    <cellStyle name="Normal 42 2" xfId="1230"/>
    <cellStyle name="Normal 42 3" xfId="1231"/>
    <cellStyle name="Normal 42 4" xfId="1229"/>
    <cellStyle name="Normal 42 5" xfId="1515"/>
    <cellStyle name="Normal 43" xfId="705"/>
    <cellStyle name="Normal 43 2" xfId="1233"/>
    <cellStyle name="Normal 43 3" xfId="1234"/>
    <cellStyle name="Normal 43 4" xfId="1232"/>
    <cellStyle name="Normal 43 5" xfId="1516"/>
    <cellStyle name="Normal 44" xfId="706"/>
    <cellStyle name="Normal 44 2" xfId="1235"/>
    <cellStyle name="Normal 45" xfId="707"/>
    <cellStyle name="Normal 45 2" xfId="1237"/>
    <cellStyle name="Normal 45 3" xfId="1236"/>
    <cellStyle name="Normal 46" xfId="708"/>
    <cellStyle name="Normal 46 2" xfId="1238"/>
    <cellStyle name="Normal 46 3" xfId="1517"/>
    <cellStyle name="Normal 47" xfId="709"/>
    <cellStyle name="Normal 47 2" xfId="1239"/>
    <cellStyle name="Normal 47 3" xfId="1518"/>
    <cellStyle name="Normal 48" xfId="710"/>
    <cellStyle name="Normal 48 2" xfId="1240"/>
    <cellStyle name="Normal 48 3" xfId="1519"/>
    <cellStyle name="Normal 49" xfId="711"/>
    <cellStyle name="Normal 49 2" xfId="1241"/>
    <cellStyle name="Normal 5" xfId="2"/>
    <cellStyle name="Normal 5 2" xfId="712"/>
    <cellStyle name="Normal 5 2 2" xfId="713"/>
    <cellStyle name="Normal 5 2 2 2" xfId="1243"/>
    <cellStyle name="Normal 5 3" xfId="714"/>
    <cellStyle name="Normal 5 3 2" xfId="1244"/>
    <cellStyle name="Normal 5 4" xfId="715"/>
    <cellStyle name="Normal 5 4 2" xfId="1245"/>
    <cellStyle name="Normal 5 4 3" xfId="1391"/>
    <cellStyle name="Normal 5 4 4" xfId="1520"/>
    <cellStyle name="Normal 5 5" xfId="716"/>
    <cellStyle name="Normal 5 5 2" xfId="1246"/>
    <cellStyle name="Normal 5 6" xfId="1242"/>
    <cellStyle name="Normal 50" xfId="717"/>
    <cellStyle name="Normal 50 2" xfId="1247"/>
    <cellStyle name="Normal 51" xfId="718"/>
    <cellStyle name="Normal 51 2" xfId="1248"/>
    <cellStyle name="Normal 52" xfId="719"/>
    <cellStyle name="Normal 52 2" xfId="1249"/>
    <cellStyle name="Normal 53" xfId="720"/>
    <cellStyle name="Normal 53 2" xfId="1250"/>
    <cellStyle name="Normal 54" xfId="721"/>
    <cellStyle name="Normal 54 2" xfId="1251"/>
    <cellStyle name="Normal 55" xfId="722"/>
    <cellStyle name="Normal 55 2" xfId="1252"/>
    <cellStyle name="Normal 56" xfId="723"/>
    <cellStyle name="Normal 56 2" xfId="1253"/>
    <cellStyle name="Normal 57" xfId="724"/>
    <cellStyle name="Normal 57 2" xfId="1254"/>
    <cellStyle name="Normal 58" xfId="725"/>
    <cellStyle name="Normal 58 2" xfId="1255"/>
    <cellStyle name="Normal 59" xfId="726"/>
    <cellStyle name="Normal 59 2" xfId="1256"/>
    <cellStyle name="Normal 6" xfId="727"/>
    <cellStyle name="Normal 6 2" xfId="728"/>
    <cellStyle name="Normal 6 2 2" xfId="1258"/>
    <cellStyle name="Normal 6 3" xfId="729"/>
    <cellStyle name="Normal 6 3 2" xfId="1259"/>
    <cellStyle name="Normal 6 4" xfId="1260"/>
    <cellStyle name="Normal 6 5" xfId="1257"/>
    <cellStyle name="Normal 60" xfId="730"/>
    <cellStyle name="Normal 60 2" xfId="1261"/>
    <cellStyle name="Normal 61" xfId="731"/>
    <cellStyle name="Normal 61 2" xfId="1262"/>
    <cellStyle name="Normal 62" xfId="732"/>
    <cellStyle name="Normal 62 2" xfId="1263"/>
    <cellStyle name="Normal 62 3" xfId="1392"/>
    <cellStyle name="Normal 62 4" xfId="1521"/>
    <cellStyle name="Normal 63" xfId="733"/>
    <cellStyle name="Normal 63 2" xfId="1265"/>
    <cellStyle name="Normal 63 3" xfId="1264"/>
    <cellStyle name="Normal 63 4" xfId="1522"/>
    <cellStyle name="Normal 64" xfId="734"/>
    <cellStyle name="Normal 64 2" xfId="1266"/>
    <cellStyle name="Normal 64 3" xfId="1523"/>
    <cellStyle name="Normal 65" xfId="735"/>
    <cellStyle name="Normal 65 2" xfId="1267"/>
    <cellStyle name="Normal 66" xfId="736"/>
    <cellStyle name="Normal 67" xfId="737"/>
    <cellStyle name="Normal 68" xfId="738"/>
    <cellStyle name="Normal 69" xfId="739"/>
    <cellStyle name="Normal 7" xfId="740"/>
    <cellStyle name="Normal 7 2" xfId="741"/>
    <cellStyle name="Normal 7 2 2" xfId="1269"/>
    <cellStyle name="Normal 7 3" xfId="1270"/>
    <cellStyle name="Normal 7 4" xfId="1268"/>
    <cellStyle name="Normal 70" xfId="742"/>
    <cellStyle name="Normal 71" xfId="743"/>
    <cellStyle name="Normal 72" xfId="744"/>
    <cellStyle name="Normal 72 2" xfId="1271"/>
    <cellStyle name="Normal 73" xfId="745"/>
    <cellStyle name="Normal 73 2" xfId="1272"/>
    <cellStyle name="Normal 74" xfId="746"/>
    <cellStyle name="Normal 75" xfId="747"/>
    <cellStyle name="Normal 76" xfId="748"/>
    <cellStyle name="Normal 77" xfId="749"/>
    <cellStyle name="Normal 78" xfId="750"/>
    <cellStyle name="Normal 79" xfId="751"/>
    <cellStyle name="Normal 8" xfId="752"/>
    <cellStyle name="Normal 8 2" xfId="753"/>
    <cellStyle name="Normal 8 2 2" xfId="1274"/>
    <cellStyle name="Normal 8 2 3" xfId="1393"/>
    <cellStyle name="Normal 8 2 4" xfId="1524"/>
    <cellStyle name="Normal 8 3" xfId="754"/>
    <cellStyle name="Normal 8 3 2" xfId="1275"/>
    <cellStyle name="Normal 8 4" xfId="1273"/>
    <cellStyle name="Normal 80" xfId="755"/>
    <cellStyle name="Normal 81" xfId="756"/>
    <cellStyle name="Normal 82" xfId="757"/>
    <cellStyle name="Normal 83" xfId="758"/>
    <cellStyle name="Normal 84" xfId="759"/>
    <cellStyle name="Normal 85" xfId="760"/>
    <cellStyle name="Normal 86" xfId="761"/>
    <cellStyle name="Normal 87" xfId="762"/>
    <cellStyle name="Normal 88" xfId="763"/>
    <cellStyle name="Normal 89" xfId="764"/>
    <cellStyle name="Normal 9" xfId="765"/>
    <cellStyle name="Normal 9 2" xfId="766"/>
    <cellStyle name="Normal 9 2 2" xfId="1276"/>
    <cellStyle name="Normal 9 3" xfId="767"/>
    <cellStyle name="Normal 9_Bo sung ke hoach 6-2017" xfId="768"/>
    <cellStyle name="Normal 90" xfId="769"/>
    <cellStyle name="Normal 91" xfId="770"/>
    <cellStyle name="Normal 92" xfId="771"/>
    <cellStyle name="Normal 93" xfId="772"/>
    <cellStyle name="Normal 94" xfId="773"/>
    <cellStyle name="Normal 95" xfId="774"/>
    <cellStyle name="Normal 96" xfId="775"/>
    <cellStyle name="Normal 97" xfId="776"/>
    <cellStyle name="Normal 98" xfId="777"/>
    <cellStyle name="Normal 99" xfId="778"/>
    <cellStyle name="Normal1" xfId="1277"/>
    <cellStyle name="Note 2" xfId="779"/>
    <cellStyle name="Note 2 2" xfId="780"/>
    <cellStyle name="Note 2 2 2" xfId="1279"/>
    <cellStyle name="Note 2 2 3" xfId="1525"/>
    <cellStyle name="Note 2 3" xfId="781"/>
    <cellStyle name="Note 2 3 2" xfId="782"/>
    <cellStyle name="Note 3" xfId="783"/>
    <cellStyle name="Note 4" xfId="784"/>
    <cellStyle name="Note 5" xfId="785"/>
    <cellStyle name="Note 5 2" xfId="786"/>
    <cellStyle name="Note 6" xfId="787"/>
    <cellStyle name="Note 6 2" xfId="1281"/>
    <cellStyle name="Note 6 3" xfId="1282"/>
    <cellStyle name="Note 6 4" xfId="1280"/>
    <cellStyle name="Note 7" xfId="788"/>
    <cellStyle name="Note 7 2" xfId="1283"/>
    <cellStyle name="Note 7 3" xfId="1526"/>
    <cellStyle name="Note 8" xfId="1278"/>
    <cellStyle name="Note 9" xfId="1564"/>
    <cellStyle name="Œ…‹æØ‚è [0.00]_laroux" xfId="789"/>
    <cellStyle name="Œ…‹æØ‚è_laroux" xfId="790"/>
    <cellStyle name="oft Excel]_x000d__x000a_Comment=The open=/f lines load custom functions into the Paste Function list._x000d__x000a_Maximized=2_x000d__x000a_Basics=1_x000d__x000a_A" xfId="791"/>
    <cellStyle name="oft Excel]_x000d__x000a_Comment=The open=/f lines load custom functions into the Paste Function list._x000d__x000a_Maximized=2_x000d__x000a_Basics=1_x000d__x000a_A 2" xfId="792"/>
    <cellStyle name="oft Excel]_x000d__x000a_Comment=The open=/f lines load custom functions into the Paste Function list._x000d__x000a_Maximized=3_x000d__x000a_Basics=1_x000d__x000a_A" xfId="793"/>
    <cellStyle name="oft Excel]_x000d__x000a_Comment=The open=/f lines load custom functions into the Paste Function list._x000d__x000a_Maximized=3_x000d__x000a_Basics=1_x000d__x000a_A 2" xfId="794"/>
    <cellStyle name="omma [0]_Mktg Prog" xfId="795"/>
    <cellStyle name="ormal_Sheet1_1" xfId="796"/>
    <cellStyle name="Output 2" xfId="797"/>
    <cellStyle name="Output 3" xfId="798"/>
    <cellStyle name="Output 4" xfId="799"/>
    <cellStyle name="Output 5" xfId="800"/>
    <cellStyle name="Output 6" xfId="801"/>
    <cellStyle name="Output 7" xfId="1284"/>
    <cellStyle name="Percent [2]" xfId="802"/>
    <cellStyle name="Percent [2] 2" xfId="803"/>
    <cellStyle name="Percent [2] 2 2" xfId="1395"/>
    <cellStyle name="Percent [2] 2 3" xfId="1528"/>
    <cellStyle name="Percent [2] 3" xfId="1394"/>
    <cellStyle name="Percent [2] 4" xfId="1527"/>
    <cellStyle name="s]_x000d__x000a_spooler=yes_x000d__x000a_load=_x000d__x000a_Beep=yes_x000d__x000a_NullPort=None_x000d__x000a_BorderWidth=3_x000d__x000a_CursorBlinkRate=1200_x000d__x000a_DoubleClickSpeed=452_x000d__x000a_Programs=co" xfId="804"/>
    <cellStyle name="s]_x000d__x000a_spooler=yes_x000d__x000a_load=_x000d__x000a_Beep=yes_x000d__x000a_NullPort=None_x000d__x000a_BorderWidth=3_x000d__x000a_CursorBlinkRate=1200_x000d__x000a_DoubleClickSpeed=452_x000d__x000a_Programs=co 2" xfId="805"/>
    <cellStyle name="Siêu n?i kê?t_ÿÿÿÿÿ" xfId="806"/>
    <cellStyle name="Siêu nối kết_Book1" xfId="807"/>
    <cellStyle name="Style 1" xfId="808"/>
    <cellStyle name="Style 1 2" xfId="809"/>
    <cellStyle name="style_1" xfId="810"/>
    <cellStyle name="subhead" xfId="811"/>
    <cellStyle name="T" xfId="812"/>
    <cellStyle name="T 2" xfId="813"/>
    <cellStyle name="T 2 2" xfId="1286"/>
    <cellStyle name="T 3" xfId="814"/>
    <cellStyle name="T 3 2" xfId="1287"/>
    <cellStyle name="T 4" xfId="1285"/>
    <cellStyle name="T_04KH" xfId="815"/>
    <cellStyle name="T_04KH_Bieu QH 2020" xfId="816"/>
    <cellStyle name="T_04KH_CC 2015" xfId="817"/>
    <cellStyle name="T_04KH_CC 2015_Bieu QH 2020" xfId="818"/>
    <cellStyle name="T_04KH_CC 2015_Danh muc Hoa Lu" xfId="819"/>
    <cellStyle name="T_04KH_Danh muc Hoa Lu" xfId="820"/>
    <cellStyle name="T_05QH_CC 2010" xfId="821"/>
    <cellStyle name="T_05QH_CC 2010_Bieu QH 2020" xfId="822"/>
    <cellStyle name="T_05QH_CC 2010_Danh muc Hoa Lu" xfId="823"/>
    <cellStyle name="T_10BDpnn" xfId="824"/>
    <cellStyle name="T_10KH " xfId="825"/>
    <cellStyle name="T_10KH _Bieu QH 2020" xfId="826"/>
    <cellStyle name="T_10KH _Danh muc Hoa Lu" xfId="827"/>
    <cellStyle name="T_12Bieu_KEHOACH" xfId="828"/>
    <cellStyle name="T_12KH" xfId="829"/>
    <cellStyle name="T_12KH_Bieu QH 2020" xfId="830"/>
    <cellStyle name="T_12KH_Danh muc Hoa Lu" xfId="831"/>
    <cellStyle name="T_13KH" xfId="832"/>
    <cellStyle name="T_13KH_Bieu QH 2020" xfId="833"/>
    <cellStyle name="T_13KH_Danh muc Hoa Lu" xfId="834"/>
    <cellStyle name="T_14KH" xfId="835"/>
    <cellStyle name="T_14KH_Bieu QH 2020" xfId="836"/>
    <cellStyle name="T_14KH_Danh muc Hoa Lu" xfId="837"/>
    <cellStyle name="T_BD00-05" xfId="838"/>
    <cellStyle name="T_bieu" xfId="839"/>
    <cellStyle name="T_Bieu QH" xfId="840"/>
    <cellStyle name="T_Bieu TH BTBo" xfId="841"/>
    <cellStyle name="T_bieu_Bieu QH 2020" xfId="842"/>
    <cellStyle name="T_bieu_Danh muc Hoa Lu" xfId="843"/>
    <cellStyle name="T_BieuQH Tay Nguyen " xfId="844"/>
    <cellStyle name="T_BieuQH Tay Nguyen (co DakNong)" xfId="845"/>
    <cellStyle name="T_BieuQH TDMN" xfId="846"/>
    <cellStyle name="T_BieuTayNguyen" xfId="847"/>
    <cellStyle name="T_Book1" xfId="848"/>
    <cellStyle name="T_Canuoc 20.3.06" xfId="849"/>
    <cellStyle name="T_Canuoc an lua20.3.06" xfId="850"/>
    <cellStyle name="T_Cao Quang" xfId="851"/>
    <cellStyle name="T_Cao Quang_Bieu QH 2020" xfId="852"/>
    <cellStyle name="T_Cao Quang_Danh muc Hoa Lu" xfId="853"/>
    <cellStyle name="T_CC cac tinh DBBB 5-6-06" xfId="854"/>
    <cellStyle name="T_CC-21-03-06 IN" xfId="855"/>
    <cellStyle name="T_Chau Hoa" xfId="856"/>
    <cellStyle name="T_Chau Hoa_Bieu QH 2020" xfId="857"/>
    <cellStyle name="T_Chau Hoa_Danh muc Hoa Lu" xfId="858"/>
    <cellStyle name="T_Chuchuyen2010" xfId="859"/>
    <cellStyle name="T_Chuchuyen2010_Bieu QH 2020" xfId="860"/>
    <cellStyle name="T_Chuchuyen2010_Danh muc Hoa Lu" xfId="861"/>
    <cellStyle name="T_dat dothi cn" xfId="862"/>
    <cellStyle name="T_dat nong thon cn" xfId="863"/>
    <cellStyle name="T_DBBB" xfId="864"/>
    <cellStyle name="T_DBBB10-3" xfId="865"/>
    <cellStyle name="T_DBSCL nop" xfId="866"/>
    <cellStyle name="T_DMCT_CacTinh_BTB4-06" xfId="867"/>
    <cellStyle name="T_Dong Hoa" xfId="868"/>
    <cellStyle name="T_Dong Hoa_Bieu QH 2020" xfId="869"/>
    <cellStyle name="T_Dong Hoa_Danh muc Hoa Lu" xfId="870"/>
    <cellStyle name="T_DongNambo" xfId="871"/>
    <cellStyle name="T_Duc Hoa" xfId="872"/>
    <cellStyle name="T_Duc Hoa_Bieu QH 2020" xfId="873"/>
    <cellStyle name="T_Duc Hoa_Danh muc Hoa Lu" xfId="874"/>
    <cellStyle name="T_g?i ??a ph??ng in 2.3.06" xfId="875"/>
    <cellStyle name="T_gủi địa phương in 2.3.06" xfId="876"/>
    <cellStyle name="T_Huong Hoa" xfId="877"/>
    <cellStyle name="T_Huong Hoa_Bieu QH 2020" xfId="878"/>
    <cellStyle name="T_Huong Hoa_Danh muc Hoa Lu" xfId="879"/>
    <cellStyle name="T_Kim Hoa" xfId="880"/>
    <cellStyle name="T_Kim Hoa_Bieu QH 2020" xfId="881"/>
    <cellStyle name="T_Kim Hoa_Danh muc Hoa Lu" xfId="882"/>
    <cellStyle name="T_Lam Hoa" xfId="883"/>
    <cellStyle name="T_Lam Hoa_Bieu QH 2020" xfId="884"/>
    <cellStyle name="T_Lam Hoa_Danh muc Hoa Lu" xfId="885"/>
    <cellStyle name="T_nn " xfId="886"/>
    <cellStyle name="T_sosanh gui tinh 21-2cuc" xfId="887"/>
    <cellStyle name="T_SosanhQH" xfId="888"/>
    <cellStyle name="T_tong cn" xfId="889"/>
    <cellStyle name="T_VungTDMN(02-03)" xfId="890"/>
    <cellStyle name="tde" xfId="891"/>
    <cellStyle name="th" xfId="892"/>
    <cellStyle name="th 2" xfId="893"/>
    <cellStyle name="th 2 2" xfId="1289"/>
    <cellStyle name="th 3" xfId="894"/>
    <cellStyle name="th 3 2" xfId="1290"/>
    <cellStyle name="th 4" xfId="1288"/>
    <cellStyle name="þ_x001d_ð·_x000c_æþ'_x000d_ßþU_x0001_Ø_x0005_ü_x0014__x0007__x0001__x0001_" xfId="895"/>
    <cellStyle name="þ_x001d_ð·_x000c_æþ'_x000d_ßþU_x0001_Ø_x0005_ü_x0014__x0007__x0001__x0001_ 2" xfId="896"/>
    <cellStyle name="þ_x001d_ðÇ%Uý—&amp;Hý9_x0008_Ÿ s_x000a__x0007__x0001__x0001_" xfId="897"/>
    <cellStyle name="þ_x001d_ðÇ%Uý—&amp;Hý9_x0008_Ÿ s_x000a__x0007__x0001__x0001_ 2" xfId="898"/>
    <cellStyle name="þ_x001d_ðÇ%Uý—&amp;Hý9_x0008_Ÿ s_x000a__x0007__x0001__x0001_ 2 2" xfId="1397"/>
    <cellStyle name="þ_x001d_ðÇ%Uý—&amp;Hý9_x0008_Ÿ s_x000a__x0007__x0001__x0001_ 2 3" xfId="1530"/>
    <cellStyle name="þ_x001d_ðÇ%Uý—&amp;Hý9_x0008_Ÿ s_x000a__x0007__x0001__x0001_ 3" xfId="1396"/>
    <cellStyle name="þ_x001d_ðÇ%Uý—&amp;Hý9_x0008_Ÿ s_x000a__x0007__x0001__x0001_ 4" xfId="1529"/>
    <cellStyle name="Title 2" xfId="899"/>
    <cellStyle name="Title 3" xfId="900"/>
    <cellStyle name="Title 4" xfId="901"/>
    <cellStyle name="Title 5" xfId="902"/>
    <cellStyle name="Title 6" xfId="903"/>
    <cellStyle name="Title 7" xfId="1291"/>
    <cellStyle name="Total 10" xfId="1292"/>
    <cellStyle name="Total 2" xfId="904"/>
    <cellStyle name="Total 2 2" xfId="1293"/>
    <cellStyle name="Total 3" xfId="905"/>
    <cellStyle name="Total 3 2" xfId="1294"/>
    <cellStyle name="Total 4" xfId="906"/>
    <cellStyle name="Total 4 2" xfId="1295"/>
    <cellStyle name="Total 5" xfId="907"/>
    <cellStyle name="Total 5 2" xfId="1296"/>
    <cellStyle name="Total 6" xfId="908"/>
    <cellStyle name="Total 6 2" xfId="1297"/>
    <cellStyle name="Total 7" xfId="1298"/>
    <cellStyle name="Total 8" xfId="1299"/>
    <cellStyle name="Total 9" xfId="1300"/>
    <cellStyle name="VANG1" xfId="909"/>
    <cellStyle name="viet" xfId="910"/>
    <cellStyle name="viet 2" xfId="911"/>
    <cellStyle name="viet 2 2" xfId="1302"/>
    <cellStyle name="viet 3" xfId="912"/>
    <cellStyle name="viet 3 2" xfId="1303"/>
    <cellStyle name="viet 4" xfId="1301"/>
    <cellStyle name="viet2" xfId="913"/>
    <cellStyle name="viet2 2" xfId="914"/>
    <cellStyle name="viet2 2 2" xfId="1305"/>
    <cellStyle name="viet2 3" xfId="915"/>
    <cellStyle name="viet2 3 2" xfId="1306"/>
    <cellStyle name="viet2 4" xfId="1304"/>
    <cellStyle name="vnhead1" xfId="916"/>
    <cellStyle name="vnhead3" xfId="917"/>
    <cellStyle name="vnhead3 2" xfId="918"/>
    <cellStyle name="vntxt1" xfId="919"/>
    <cellStyle name="vntxt1 2" xfId="920"/>
    <cellStyle name="vntxt2" xfId="921"/>
    <cellStyle name="Währung [0]_UXO VII" xfId="922"/>
    <cellStyle name="Währung_UXO VII" xfId="923"/>
    <cellStyle name="Warning Text 2" xfId="924"/>
    <cellStyle name="Warning Text 3" xfId="925"/>
    <cellStyle name="Warning Text 4" xfId="926"/>
    <cellStyle name="Warning Text 5" xfId="927"/>
    <cellStyle name="Warning Text 6" xfId="928"/>
    <cellStyle name="Warning Text 7" xfId="1307"/>
    <cellStyle name="xuan" xfId="929"/>
    <cellStyle name=" [0.00]_ Att. 1- Cover" xfId="930"/>
    <cellStyle name="_ Att. 1- Cover" xfId="931"/>
    <cellStyle name="?_ Att. 1- Cover" xfId="932"/>
    <cellStyle name="똿뗦먛귟 [0.00]_PRODUCT DETAIL Q1" xfId="933"/>
    <cellStyle name="똿뗦먛귟_PRODUCT DETAIL Q1" xfId="934"/>
    <cellStyle name="믅됞 [0.00]_PRODUCT DETAIL Q1" xfId="935"/>
    <cellStyle name="믅됞_PRODUCT DETAIL Q1" xfId="936"/>
    <cellStyle name="백분율_95" xfId="937"/>
    <cellStyle name="뷭?_BOOKSHIP" xfId="938"/>
    <cellStyle name="콤마 [0]_ 비목별 월별기술 " xfId="939"/>
    <cellStyle name="콤마_ 비목별 월별기술 " xfId="940"/>
    <cellStyle name="통화 [0]_1202" xfId="941"/>
    <cellStyle name="통화_1202" xfId="942"/>
    <cellStyle name="표준_(정보부문)월별인원계획" xfId="943"/>
    <cellStyle name="一般_00Q3902REV.1" xfId="944"/>
    <cellStyle name="千分位[0]_00Q3902REV.1" xfId="945"/>
    <cellStyle name="千分位_00Q3902REV.1" xfId="946"/>
    <cellStyle name="貨幣 [0]_00Q3902REV.1" xfId="947"/>
    <cellStyle name="貨幣[0]_BRE" xfId="948"/>
    <cellStyle name="貨幣_00Q3902REV.1" xfId="949"/>
  </cellStyles>
  <dxfs count="3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dministrator\Downloads\b10%20ngay%2018.3.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3"/>
      <sheetName val="Sheet10"/>
      <sheetName val="b1(2015)"/>
      <sheetName val="nam2016"/>
      <sheetName val="b10(s)"/>
      <sheetName val="2011-2017"/>
      <sheetName val="b10"/>
      <sheetName val="b6"/>
      <sheetName val="b7"/>
      <sheetName val="b10(2017)"/>
      <sheetName val="b10danhmuc"/>
      <sheetName val="TH"/>
      <sheetName val="b13"/>
      <sheetName val="b9"/>
      <sheetName val="01HT"/>
      <sheetName val="cc2014"/>
      <sheetName val="06HT"/>
      <sheetName val="07HT"/>
      <sheetName val="08HT"/>
      <sheetName val="05QH 2016"/>
      <sheetName val="05QH2020"/>
      <sheetName val="tonghop"/>
      <sheetName val="b10(dm)"/>
      <sheetName val="2017"/>
      <sheetName val="dmin"/>
      <sheetName val="bieu tong hop"/>
      <sheetName val="hộ đáp"/>
      <sheetName val="sa lý"/>
      <sheetName val="cấm sơn"/>
      <sheetName val="tân quang"/>
      <sheetName val="đồng cốc"/>
      <sheetName val="tân lập"/>
      <sheetName val="danhmuc2016"/>
      <sheetName val="captinh, huyen"/>
      <sheetName val="THUCHIEN2018"/>
      <sheetName val="Sheet12"/>
      <sheetName val="doanthuong"/>
      <sheetName val="dongquang"/>
      <sheetName val="NINH GIANG"/>
      <sheetName val="NINH HOA"/>
      <sheetName val="gialuong"/>
      <sheetName val="NINH MY"/>
      <sheetName val="NINH KHANG"/>
      <sheetName val="TRUONG YEN"/>
      <sheetName val="NINH XUAN"/>
      <sheetName val="NINH AN"/>
      <sheetName val="NINH HAI"/>
      <sheetName val="hoangdieu"/>
      <sheetName val="NINH THANG"/>
      <sheetName val="phuonghung"/>
      <sheetName val="phamtran"/>
      <sheetName val="NINH VAN"/>
      <sheetName val="captinh"/>
      <sheetName val="thongnhat"/>
      <sheetName val="toanthang"/>
      <sheetName val="thongkenh"/>
      <sheetName val="nhap"/>
      <sheetName val="thị trấn gl"/>
      <sheetName val="tantien"/>
      <sheetName val="TT THIEN TON"/>
      <sheetName val="kim sơn"/>
      <sheetName val="13QH"/>
      <sheetName val="14QH"/>
      <sheetName val="15QH"/>
      <sheetName val="15 "/>
      <sheetName val="03KH"/>
      <sheetName val="04KH"/>
      <sheetName val="13KH"/>
      <sheetName val="14KH"/>
      <sheetName val="Sheet"/>
      <sheetName val="02"/>
      <sheetName val="00000000"/>
      <sheetName val="10000000"/>
      <sheetName val="yetkieu"/>
      <sheetName val="Sheet1"/>
      <sheetName val="Sheet3"/>
      <sheetName val="Sheet4"/>
      <sheetName val="Sheet5"/>
    </sheetNames>
    <sheetDataSet>
      <sheetData sheetId="0" refreshError="1"/>
      <sheetData sheetId="1" refreshError="1"/>
      <sheetData sheetId="2" refreshError="1"/>
      <sheetData sheetId="3" refreshError="1"/>
      <sheetData sheetId="4" refreshError="1"/>
      <sheetData sheetId="5" refreshError="1">
        <row r="49">
          <cell r="D49">
            <v>44.57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Q62"/>
  <sheetViews>
    <sheetView workbookViewId="0">
      <pane xSplit="4" ySplit="8" topLeftCell="E51" activePane="bottomRight" state="frozen"/>
      <selection pane="topRight" activeCell="F1" sqref="F1"/>
      <selection pane="bottomLeft" activeCell="A9" sqref="A9"/>
      <selection pane="bottomRight" activeCell="E55" sqref="E55"/>
    </sheetView>
  </sheetViews>
  <sheetFormatPr defaultColWidth="9.140625" defaultRowHeight="12.75"/>
  <cols>
    <col min="1" max="1" width="5.42578125" style="1" customWidth="1"/>
    <col min="2" max="2" width="43" style="1" customWidth="1"/>
    <col min="3" max="3" width="7.5703125" style="1" customWidth="1"/>
    <col min="4" max="4" width="10.5703125" style="3" customWidth="1"/>
    <col min="5" max="5" width="12.42578125" style="1" customWidth="1"/>
    <col min="6" max="6" width="12" style="2" customWidth="1"/>
    <col min="7" max="7" width="9.5703125" style="1" customWidth="1"/>
    <col min="8" max="8" width="9" style="2" bestFit="1" customWidth="1"/>
    <col min="9" max="9" width="11.42578125" style="2" bestFit="1" customWidth="1"/>
    <col min="10" max="11" width="10.85546875" style="2" customWidth="1"/>
    <col min="12" max="12" width="10" style="2" customWidth="1"/>
    <col min="13" max="13" width="12.85546875" style="2" customWidth="1"/>
    <col min="14" max="14" width="10.28515625" style="2" customWidth="1"/>
    <col min="15" max="15" width="10.7109375" style="1" customWidth="1"/>
    <col min="16" max="16" width="10.140625" style="1" bestFit="1" customWidth="1"/>
    <col min="17" max="16384" width="9.140625" style="1"/>
  </cols>
  <sheetData>
    <row r="2" spans="1:16" s="42" customFormat="1" ht="15.75">
      <c r="A2" s="43"/>
      <c r="B2" s="1250" t="s">
        <v>219</v>
      </c>
      <c r="C2" s="1250"/>
      <c r="D2" s="1250"/>
      <c r="E2" s="1250"/>
      <c r="F2" s="1250"/>
      <c r="G2" s="1250"/>
      <c r="H2" s="1250"/>
      <c r="I2" s="1250"/>
      <c r="J2" s="1250"/>
      <c r="K2" s="1250"/>
      <c r="L2" s="1250"/>
      <c r="M2" s="1250"/>
      <c r="N2" s="1250"/>
      <c r="O2" s="1250"/>
    </row>
    <row r="3" spans="1:16" ht="15.75">
      <c r="A3" s="41"/>
      <c r="B3" s="1251" t="s">
        <v>146</v>
      </c>
      <c r="C3" s="1251"/>
      <c r="D3" s="1251"/>
      <c r="E3" s="1251"/>
      <c r="F3" s="1251"/>
      <c r="G3" s="1251"/>
      <c r="H3" s="1251"/>
      <c r="I3" s="1251"/>
      <c r="J3" s="1251"/>
      <c r="K3" s="1251"/>
      <c r="L3" s="1251"/>
      <c r="M3" s="1251"/>
      <c r="N3" s="1251"/>
      <c r="O3" s="1251"/>
    </row>
    <row r="4" spans="1:16" s="38" customFormat="1">
      <c r="A4" s="40"/>
      <c r="B4" s="40"/>
      <c r="C4" s="40"/>
      <c r="D4" s="40"/>
      <c r="E4" s="99">
        <f>E8-E5</f>
        <v>2.1300000003066089E-3</v>
      </c>
      <c r="F4" s="99">
        <f t="shared" ref="F4:O4" si="0">F8-F5</f>
        <v>-3.3300000000053842E-3</v>
      </c>
      <c r="G4" s="99">
        <f t="shared" si="0"/>
        <v>2.8800000000046566E-3</v>
      </c>
      <c r="H4" s="99">
        <f t="shared" si="0"/>
        <v>-3.7999999999556167E-3</v>
      </c>
      <c r="I4" s="99">
        <f t="shared" si="0"/>
        <v>2.4999999999408828E-3</v>
      </c>
      <c r="J4" s="99">
        <f>J8-J5</f>
        <v>3.2600000001821172E-3</v>
      </c>
      <c r="K4" s="99">
        <f t="shared" si="0"/>
        <v>-5.4399999999077409E-3</v>
      </c>
      <c r="L4" s="99">
        <f t="shared" si="0"/>
        <v>-1.4380000000016935E-2</v>
      </c>
      <c r="M4" s="99">
        <f t="shared" si="0"/>
        <v>-3.8999999992483936E-4</v>
      </c>
      <c r="N4" s="99">
        <f t="shared" si="0"/>
        <v>8.2599999998365092E-3</v>
      </c>
      <c r="O4" s="99">
        <f t="shared" si="0"/>
        <v>2.7599999999949887E-3</v>
      </c>
    </row>
    <row r="5" spans="1:16" s="38" customFormat="1" ht="15.75">
      <c r="A5" s="39"/>
      <c r="B5" s="39"/>
      <c r="C5" s="39"/>
      <c r="D5" s="39"/>
      <c r="E5" s="6">
        <v>2140.0145699999998</v>
      </c>
      <c r="F5" s="13">
        <v>423.23089000000004</v>
      </c>
      <c r="G5" s="6">
        <v>549.71946999999989</v>
      </c>
      <c r="H5" s="13">
        <v>2189.94317</v>
      </c>
      <c r="I5" s="13">
        <v>739.01694999999995</v>
      </c>
      <c r="J5" s="13">
        <v>1256.8739499999997</v>
      </c>
      <c r="K5" s="13">
        <v>647.21193999999991</v>
      </c>
      <c r="L5" s="13">
        <v>405.90996000000001</v>
      </c>
      <c r="M5" s="13">
        <v>975.00595999999985</v>
      </c>
      <c r="N5" s="13">
        <v>803.15696000000014</v>
      </c>
      <c r="O5" s="6">
        <v>218.65977700000002</v>
      </c>
    </row>
    <row r="6" spans="1:16" ht="15.75">
      <c r="A6" s="1252" t="s">
        <v>145</v>
      </c>
      <c r="B6" s="1253" t="s">
        <v>144</v>
      </c>
      <c r="C6" s="1253" t="s">
        <v>143</v>
      </c>
      <c r="D6" s="1253" t="s">
        <v>142</v>
      </c>
      <c r="E6" s="1253" t="s">
        <v>141</v>
      </c>
      <c r="F6" s="1253"/>
      <c r="G6" s="1253"/>
      <c r="H6" s="1253"/>
      <c r="I6" s="1253"/>
      <c r="J6" s="1253"/>
      <c r="K6" s="1253"/>
      <c r="L6" s="1253"/>
      <c r="M6" s="1253"/>
      <c r="N6" s="1253"/>
      <c r="O6" s="1253"/>
    </row>
    <row r="7" spans="1:16" ht="31.5">
      <c r="A7" s="1252"/>
      <c r="B7" s="1253"/>
      <c r="C7" s="1253"/>
      <c r="D7" s="1253"/>
      <c r="E7" s="36" t="s">
        <v>140</v>
      </c>
      <c r="F7" s="36" t="s">
        <v>139</v>
      </c>
      <c r="G7" s="35" t="s">
        <v>138</v>
      </c>
      <c r="H7" s="44" t="s">
        <v>137</v>
      </c>
      <c r="I7" s="36" t="s">
        <v>136</v>
      </c>
      <c r="J7" s="36" t="s">
        <v>135</v>
      </c>
      <c r="K7" s="36" t="s">
        <v>134</v>
      </c>
      <c r="L7" s="36" t="s">
        <v>133</v>
      </c>
      <c r="M7" s="36" t="s">
        <v>132</v>
      </c>
      <c r="N7" s="36" t="s">
        <v>131</v>
      </c>
      <c r="O7" s="35" t="s">
        <v>130</v>
      </c>
    </row>
    <row r="8" spans="1:16" s="34" customFormat="1" ht="15.75">
      <c r="A8" s="37"/>
      <c r="B8" s="37" t="s">
        <v>129</v>
      </c>
      <c r="C8" s="37"/>
      <c r="D8" s="6">
        <f t="shared" ref="D8:O8" si="1">D9+D18+D54</f>
        <v>10348.738046999999</v>
      </c>
      <c r="E8" s="6">
        <f t="shared" si="1"/>
        <v>2140.0167000000001</v>
      </c>
      <c r="F8" s="6">
        <f t="shared" si="1"/>
        <v>423.22756000000004</v>
      </c>
      <c r="G8" s="6">
        <f t="shared" si="1"/>
        <v>549.72234999999989</v>
      </c>
      <c r="H8" s="6">
        <f t="shared" si="1"/>
        <v>2189.9393700000001</v>
      </c>
      <c r="I8" s="6">
        <f t="shared" si="1"/>
        <v>739.01944999999989</v>
      </c>
      <c r="J8" s="97">
        <f t="shared" si="1"/>
        <v>1256.8772099999999</v>
      </c>
      <c r="K8" s="6">
        <f t="shared" si="1"/>
        <v>647.20650000000001</v>
      </c>
      <c r="L8" s="6">
        <f t="shared" si="1"/>
        <v>405.89558</v>
      </c>
      <c r="M8" s="97">
        <f t="shared" si="1"/>
        <v>975.00556999999992</v>
      </c>
      <c r="N8" s="6">
        <f t="shared" si="1"/>
        <v>803.16521999999998</v>
      </c>
      <c r="O8" s="6">
        <f t="shared" si="1"/>
        <v>218.66253700000001</v>
      </c>
      <c r="P8" s="98"/>
    </row>
    <row r="9" spans="1:16" s="5" customFormat="1" ht="15.75">
      <c r="A9" s="95">
        <v>1</v>
      </c>
      <c r="B9" s="12" t="s">
        <v>128</v>
      </c>
      <c r="C9" s="95" t="s">
        <v>127</v>
      </c>
      <c r="D9" s="8">
        <f>SUM(E9:O9)</f>
        <v>6458.0003809999989</v>
      </c>
      <c r="E9" s="6">
        <f>E10+E12+E13+E14+E15+E16+E17</f>
        <v>1385.83</v>
      </c>
      <c r="F9" s="6">
        <f t="shared" ref="F9:O9" si="2">F10+F12+F13+F14+F15+F16+F17</f>
        <v>256.66000000000003</v>
      </c>
      <c r="G9" s="6">
        <f t="shared" si="2"/>
        <v>337.94749999999993</v>
      </c>
      <c r="H9" s="6">
        <f t="shared" si="2"/>
        <v>1621.6669999999999</v>
      </c>
      <c r="I9" s="6">
        <f t="shared" si="2"/>
        <v>430.13601999999997</v>
      </c>
      <c r="J9" s="6">
        <f t="shared" si="2"/>
        <v>601.73220000000003</v>
      </c>
      <c r="K9" s="6">
        <f t="shared" si="2"/>
        <v>331.80990000000003</v>
      </c>
      <c r="L9" s="6">
        <f t="shared" si="2"/>
        <v>243.07</v>
      </c>
      <c r="M9" s="6">
        <f t="shared" si="2"/>
        <v>607.37078999999994</v>
      </c>
      <c r="N9" s="6">
        <f t="shared" si="2"/>
        <v>581.89499999999998</v>
      </c>
      <c r="O9" s="6">
        <f t="shared" si="2"/>
        <v>59.881971000000007</v>
      </c>
    </row>
    <row r="10" spans="1:16" ht="15.75">
      <c r="A10" s="18" t="s">
        <v>126</v>
      </c>
      <c r="B10" s="21" t="s">
        <v>125</v>
      </c>
      <c r="C10" s="18" t="s">
        <v>124</v>
      </c>
      <c r="D10" s="17">
        <f>SUM(E10:O10)</f>
        <v>3124.3646000000003</v>
      </c>
      <c r="E10" s="7">
        <v>417.39</v>
      </c>
      <c r="F10" s="7">
        <v>238.08</v>
      </c>
      <c r="G10" s="7">
        <v>294.7749</v>
      </c>
      <c r="H10" s="7">
        <v>338.327</v>
      </c>
      <c r="I10" s="7">
        <v>361.2396</v>
      </c>
      <c r="J10" s="7">
        <v>355.15839999999997</v>
      </c>
      <c r="K10" s="7">
        <v>275.50650000000002</v>
      </c>
      <c r="L10" s="7">
        <v>217.92</v>
      </c>
      <c r="M10" s="7">
        <v>190.02</v>
      </c>
      <c r="N10" s="7">
        <v>395.25819999999999</v>
      </c>
      <c r="O10" s="7">
        <v>40.69</v>
      </c>
    </row>
    <row r="11" spans="1:16" s="23" customFormat="1" ht="15.75">
      <c r="A11" s="29"/>
      <c r="B11" s="33" t="s">
        <v>123</v>
      </c>
      <c r="C11" s="29" t="s">
        <v>122</v>
      </c>
      <c r="D11" s="26">
        <f t="shared" ref="D11:D17" si="3">SUM(E11:O11)</f>
        <v>2492.2905999999998</v>
      </c>
      <c r="E11" s="25">
        <v>268.26</v>
      </c>
      <c r="F11" s="25">
        <v>224.77</v>
      </c>
      <c r="G11" s="25">
        <v>292.31200000000001</v>
      </c>
      <c r="H11" s="25">
        <v>173.8639</v>
      </c>
      <c r="I11" s="25">
        <v>361.2396</v>
      </c>
      <c r="J11" s="25">
        <v>251.64570000000001</v>
      </c>
      <c r="K11" s="25">
        <v>249.0907</v>
      </c>
      <c r="L11" s="25">
        <v>181.72</v>
      </c>
      <c r="M11" s="25">
        <v>115.1</v>
      </c>
      <c r="N11" s="25">
        <v>334.38869999999997</v>
      </c>
      <c r="O11" s="25">
        <v>39.9</v>
      </c>
    </row>
    <row r="12" spans="1:16" ht="15.75">
      <c r="A12" s="18" t="s">
        <v>121</v>
      </c>
      <c r="B12" s="21" t="s">
        <v>120</v>
      </c>
      <c r="C12" s="18" t="s">
        <v>119</v>
      </c>
      <c r="D12" s="17">
        <f t="shared" si="3"/>
        <v>55.594000000000001</v>
      </c>
      <c r="E12" s="7">
        <v>0.42</v>
      </c>
      <c r="F12" s="7"/>
      <c r="G12" s="7">
        <v>1.2549999999999999</v>
      </c>
      <c r="H12" s="7">
        <v>1.07</v>
      </c>
      <c r="I12" s="7">
        <v>12.2806</v>
      </c>
      <c r="J12" s="7">
        <v>11.024699999999999</v>
      </c>
      <c r="K12" s="7">
        <v>20.8337</v>
      </c>
      <c r="L12" s="7">
        <v>6.97</v>
      </c>
      <c r="M12" s="7"/>
      <c r="N12" s="7"/>
      <c r="O12" s="7">
        <v>1.74</v>
      </c>
    </row>
    <row r="13" spans="1:16" ht="15.75">
      <c r="A13" s="18" t="s">
        <v>118</v>
      </c>
      <c r="B13" s="21" t="s">
        <v>117</v>
      </c>
      <c r="C13" s="18" t="s">
        <v>116</v>
      </c>
      <c r="D13" s="17">
        <f t="shared" si="3"/>
        <v>199.950131</v>
      </c>
      <c r="E13" s="7">
        <v>45.14</v>
      </c>
      <c r="F13" s="7">
        <v>6.79</v>
      </c>
      <c r="G13" s="7">
        <v>17.5243</v>
      </c>
      <c r="H13" s="7">
        <v>18.21</v>
      </c>
      <c r="I13" s="7">
        <v>21.370999999999999</v>
      </c>
      <c r="J13" s="7">
        <v>26.089300000000001</v>
      </c>
      <c r="K13" s="7">
        <v>14.0097</v>
      </c>
      <c r="L13" s="7">
        <v>11</v>
      </c>
      <c r="M13" s="7">
        <v>12.03</v>
      </c>
      <c r="N13" s="7">
        <v>22.843900000000001</v>
      </c>
      <c r="O13" s="20">
        <v>4.9419310000000003</v>
      </c>
    </row>
    <row r="14" spans="1:16" ht="15.75">
      <c r="A14" s="18" t="s">
        <v>115</v>
      </c>
      <c r="B14" s="21" t="s">
        <v>114</v>
      </c>
      <c r="C14" s="18" t="s">
        <v>113</v>
      </c>
      <c r="D14" s="17">
        <f t="shared" si="3"/>
        <v>1.3500399999999999</v>
      </c>
      <c r="E14" s="16"/>
      <c r="F14" s="7"/>
      <c r="G14" s="16"/>
      <c r="H14" s="7"/>
      <c r="I14" s="7"/>
      <c r="J14" s="7"/>
      <c r="K14" s="7"/>
      <c r="L14" s="7"/>
      <c r="M14" s="7"/>
      <c r="N14" s="7"/>
      <c r="O14" s="20">
        <v>1.3500399999999999</v>
      </c>
    </row>
    <row r="15" spans="1:16" ht="15.75">
      <c r="A15" s="18" t="s">
        <v>112</v>
      </c>
      <c r="B15" s="21" t="s">
        <v>111</v>
      </c>
      <c r="C15" s="18" t="s">
        <v>110</v>
      </c>
      <c r="D15" s="17">
        <f t="shared" si="3"/>
        <v>2829.7028899999996</v>
      </c>
      <c r="E15" s="7">
        <v>885.09</v>
      </c>
      <c r="F15" s="7"/>
      <c r="G15" s="16"/>
      <c r="H15" s="7">
        <v>1240.6099999999999</v>
      </c>
      <c r="I15" s="7"/>
      <c r="J15" s="7">
        <v>189.08410000000001</v>
      </c>
      <c r="K15" s="7"/>
      <c r="L15" s="7"/>
      <c r="M15" s="7">
        <v>389.89078999999998</v>
      </c>
      <c r="N15" s="7">
        <v>125.02800000000001</v>
      </c>
      <c r="O15" s="16"/>
    </row>
    <row r="16" spans="1:16" ht="15.75">
      <c r="A16" s="18" t="s">
        <v>109</v>
      </c>
      <c r="B16" s="21" t="s">
        <v>108</v>
      </c>
      <c r="C16" s="18" t="s">
        <v>107</v>
      </c>
      <c r="D16" s="17">
        <f t="shared" si="3"/>
        <v>239.62610000000004</v>
      </c>
      <c r="E16" s="7">
        <v>37.79</v>
      </c>
      <c r="F16" s="7">
        <v>9.3000000000000007</v>
      </c>
      <c r="G16" s="7">
        <v>24.183499999999999</v>
      </c>
      <c r="H16" s="7">
        <v>23.45</v>
      </c>
      <c r="I16" s="7">
        <v>31.441299999999998</v>
      </c>
      <c r="J16" s="7">
        <v>20.375699999999998</v>
      </c>
      <c r="K16" s="7">
        <v>21.46</v>
      </c>
      <c r="L16" s="7">
        <v>7.18</v>
      </c>
      <c r="M16" s="7">
        <v>15.43</v>
      </c>
      <c r="N16" s="7">
        <v>37.855600000000003</v>
      </c>
      <c r="O16" s="7">
        <v>11.16</v>
      </c>
    </row>
    <row r="17" spans="1:17" ht="15.75">
      <c r="A17" s="18" t="s">
        <v>106</v>
      </c>
      <c r="B17" s="21" t="s">
        <v>105</v>
      </c>
      <c r="C17" s="18" t="s">
        <v>104</v>
      </c>
      <c r="D17" s="17">
        <f t="shared" si="3"/>
        <v>7.4126200000000004</v>
      </c>
      <c r="E17" s="16"/>
      <c r="F17" s="7">
        <v>2.4900000000000002</v>
      </c>
      <c r="G17" s="20">
        <v>0.20979999999999999</v>
      </c>
      <c r="H17" s="7"/>
      <c r="I17" s="7">
        <v>3.8035199999999998</v>
      </c>
      <c r="J17" s="7"/>
      <c r="K17" s="7"/>
      <c r="L17" s="7"/>
      <c r="M17" s="7"/>
      <c r="N17" s="7">
        <v>0.9093</v>
      </c>
      <c r="O17" s="16"/>
    </row>
    <row r="18" spans="1:17" s="5" customFormat="1" ht="15.75">
      <c r="A18" s="37">
        <v>2</v>
      </c>
      <c r="B18" s="12" t="s">
        <v>103</v>
      </c>
      <c r="C18" s="37" t="s">
        <v>102</v>
      </c>
      <c r="D18" s="8">
        <f>SUM(E18:O18)</f>
        <v>3330.5023659999993</v>
      </c>
      <c r="E18" s="6">
        <f t="shared" ref="E18:O18" si="4">SUM(E19:E25)+SUM(E37:E53)</f>
        <v>621.23469999999998</v>
      </c>
      <c r="F18" s="6">
        <f t="shared" si="4"/>
        <v>132.91266000000002</v>
      </c>
      <c r="G18" s="6">
        <f t="shared" si="4"/>
        <v>192.85485</v>
      </c>
      <c r="H18" s="6">
        <f t="shared" si="4"/>
        <v>408.08236999999997</v>
      </c>
      <c r="I18" s="6">
        <f t="shared" si="4"/>
        <v>261.97343000000001</v>
      </c>
      <c r="J18" s="97">
        <f t="shared" si="4"/>
        <v>605.32501000000002</v>
      </c>
      <c r="K18" s="6">
        <f t="shared" si="4"/>
        <v>308.2466</v>
      </c>
      <c r="L18" s="6">
        <f t="shared" si="4"/>
        <v>147.37717999999998</v>
      </c>
      <c r="M18" s="97">
        <f t="shared" si="4"/>
        <v>316.71478000000002</v>
      </c>
      <c r="N18" s="6">
        <f t="shared" si="4"/>
        <v>185.40021999999999</v>
      </c>
      <c r="O18" s="6">
        <f t="shared" si="4"/>
        <v>150.38056599999999</v>
      </c>
      <c r="Q18" s="96"/>
    </row>
    <row r="19" spans="1:17" ht="15.75">
      <c r="A19" s="18" t="s">
        <v>101</v>
      </c>
      <c r="B19" s="21" t="s">
        <v>100</v>
      </c>
      <c r="C19" s="18" t="s">
        <v>99</v>
      </c>
      <c r="D19" s="17">
        <f>SUM(E19:O19)</f>
        <v>16.626010000000001</v>
      </c>
      <c r="E19" s="20">
        <v>0.56120000000000003</v>
      </c>
      <c r="F19" s="7"/>
      <c r="G19" s="16"/>
      <c r="H19" s="7"/>
      <c r="I19" s="7"/>
      <c r="J19" s="7">
        <v>0.1</v>
      </c>
      <c r="K19" s="7">
        <v>0.16</v>
      </c>
      <c r="L19" s="7">
        <v>4.4299999999999999E-2</v>
      </c>
      <c r="M19" s="7">
        <v>0.19051000000000001</v>
      </c>
      <c r="N19" s="7"/>
      <c r="O19" s="7">
        <v>15.57</v>
      </c>
    </row>
    <row r="20" spans="1:17" ht="15.75">
      <c r="A20" s="18" t="s">
        <v>98</v>
      </c>
      <c r="B20" s="21" t="s">
        <v>97</v>
      </c>
      <c r="C20" s="18" t="s">
        <v>96</v>
      </c>
      <c r="D20" s="17">
        <f t="shared" ref="D20:D54" si="5">SUM(E20:O20)</f>
        <v>242.6893</v>
      </c>
      <c r="E20" s="16"/>
      <c r="F20" s="7"/>
      <c r="G20" s="16"/>
      <c r="H20" s="7">
        <v>67.609899999999996</v>
      </c>
      <c r="I20" s="7"/>
      <c r="J20" s="7">
        <v>173.22</v>
      </c>
      <c r="K20" s="7"/>
      <c r="L20" s="7"/>
      <c r="M20" s="7"/>
      <c r="N20" s="7"/>
      <c r="O20" s="7">
        <v>1.8593999999999999</v>
      </c>
    </row>
    <row r="21" spans="1:17" ht="15.75">
      <c r="A21" s="18" t="s">
        <v>94</v>
      </c>
      <c r="B21" s="21" t="s">
        <v>93</v>
      </c>
      <c r="C21" s="18" t="s">
        <v>92</v>
      </c>
      <c r="D21" s="17">
        <f t="shared" si="5"/>
        <v>19.66</v>
      </c>
      <c r="E21" s="16"/>
      <c r="F21" s="7"/>
      <c r="G21" s="16"/>
      <c r="H21" s="7"/>
      <c r="I21" s="7"/>
      <c r="J21" s="7">
        <v>19.66</v>
      </c>
      <c r="K21" s="7"/>
      <c r="L21" s="7"/>
      <c r="M21" s="7"/>
      <c r="N21" s="7"/>
      <c r="O21" s="16"/>
    </row>
    <row r="22" spans="1:17" ht="15.75">
      <c r="A22" s="18" t="s">
        <v>91</v>
      </c>
      <c r="B22" s="21" t="s">
        <v>90</v>
      </c>
      <c r="C22" s="18" t="s">
        <v>89</v>
      </c>
      <c r="D22" s="17">
        <f t="shared" si="5"/>
        <v>10.146539999999998</v>
      </c>
      <c r="E22" s="16"/>
      <c r="F22" s="7">
        <v>0.05</v>
      </c>
      <c r="G22" s="7">
        <v>0.21</v>
      </c>
      <c r="H22" s="7">
        <v>2.7640000000000001E-2</v>
      </c>
      <c r="I22" s="7"/>
      <c r="J22" s="7">
        <v>0.49109999999999998</v>
      </c>
      <c r="K22" s="7">
        <v>7.1765999999999996</v>
      </c>
      <c r="L22" s="7">
        <v>0.49640000000000001</v>
      </c>
      <c r="M22" s="7"/>
      <c r="N22" s="7">
        <v>1.6222000000000001</v>
      </c>
      <c r="O22" s="16">
        <v>7.2599999999999998E-2</v>
      </c>
    </row>
    <row r="23" spans="1:17" ht="15.75">
      <c r="A23" s="18" t="s">
        <v>88</v>
      </c>
      <c r="B23" s="21" t="s">
        <v>87</v>
      </c>
      <c r="C23" s="18" t="s">
        <v>86</v>
      </c>
      <c r="D23" s="17">
        <f t="shared" si="5"/>
        <v>376.58722999999998</v>
      </c>
      <c r="E23" s="20">
        <v>19.592700000000001</v>
      </c>
      <c r="F23" s="7">
        <v>4.34</v>
      </c>
      <c r="G23" s="7">
        <v>18.547499999999999</v>
      </c>
      <c r="H23" s="7">
        <v>166.31142</v>
      </c>
      <c r="I23" s="7">
        <v>0.97990999999999995</v>
      </c>
      <c r="J23" s="7">
        <v>77.942899999999995</v>
      </c>
      <c r="K23" s="7">
        <v>1.2573000000000001</v>
      </c>
      <c r="L23" s="7">
        <v>0.01</v>
      </c>
      <c r="M23" s="7">
        <v>77.644900000000007</v>
      </c>
      <c r="N23" s="7">
        <v>0.63419999999999999</v>
      </c>
      <c r="O23" s="20">
        <v>9.3263999999999996</v>
      </c>
    </row>
    <row r="24" spans="1:17" ht="15.75">
      <c r="A24" s="18" t="s">
        <v>85</v>
      </c>
      <c r="B24" s="21" t="s">
        <v>84</v>
      </c>
      <c r="C24" s="18" t="s">
        <v>83</v>
      </c>
      <c r="D24" s="17">
        <f t="shared" si="5"/>
        <v>5.6059799999999997</v>
      </c>
      <c r="E24" s="16"/>
      <c r="F24" s="7"/>
      <c r="G24" s="16"/>
      <c r="H24" s="7"/>
      <c r="I24" s="7"/>
      <c r="J24" s="7">
        <v>5.6059799999999997</v>
      </c>
      <c r="K24" s="7"/>
      <c r="L24" s="7"/>
      <c r="M24" s="7"/>
      <c r="N24" s="7"/>
      <c r="O24" s="16"/>
    </row>
    <row r="25" spans="1:17" ht="15.75">
      <c r="A25" s="18" t="s">
        <v>82</v>
      </c>
      <c r="B25" s="21" t="s">
        <v>81</v>
      </c>
      <c r="C25" s="18" t="s">
        <v>80</v>
      </c>
      <c r="D25" s="17">
        <f t="shared" si="5"/>
        <v>1126.8593300000002</v>
      </c>
      <c r="E25" s="16">
        <f>SUM(E26:E36)</f>
        <v>208.6962</v>
      </c>
      <c r="F25" s="16">
        <f>SUM(F26:F36)</f>
        <v>68.088099999999997</v>
      </c>
      <c r="G25" s="16">
        <f t="shared" ref="G25:O25" si="6">SUM(G26:G36)</f>
        <v>92.274799999999999</v>
      </c>
      <c r="H25" s="16">
        <f t="shared" si="6"/>
        <v>65.516109999999983</v>
      </c>
      <c r="I25" s="16">
        <f t="shared" si="6"/>
        <v>124.38838</v>
      </c>
      <c r="J25" s="16">
        <f t="shared" si="6"/>
        <v>107.25543000000002</v>
      </c>
      <c r="K25" s="16">
        <f t="shared" si="6"/>
        <v>137.71455</v>
      </c>
      <c r="L25" s="16">
        <f t="shared" si="6"/>
        <v>83.402549999999977</v>
      </c>
      <c r="M25" s="16">
        <f t="shared" si="6"/>
        <v>64.545360000000002</v>
      </c>
      <c r="N25" s="16">
        <f t="shared" si="6"/>
        <v>106.21210000000001</v>
      </c>
      <c r="O25" s="16">
        <f t="shared" si="6"/>
        <v>68.765749999999997</v>
      </c>
    </row>
    <row r="26" spans="1:17" s="23" customFormat="1" ht="15.75">
      <c r="A26" s="29"/>
      <c r="B26" s="28" t="s">
        <v>79</v>
      </c>
      <c r="C26" s="27" t="s">
        <v>78</v>
      </c>
      <c r="D26" s="26">
        <f t="shared" si="5"/>
        <v>709.55740000000003</v>
      </c>
      <c r="E26" s="26">
        <v>143.33920000000001</v>
      </c>
      <c r="F26" s="25">
        <v>45.51</v>
      </c>
      <c r="G26" s="25">
        <v>60.5548</v>
      </c>
      <c r="H26" s="25">
        <v>42.066099999999999</v>
      </c>
      <c r="I26" s="25">
        <v>49.43</v>
      </c>
      <c r="J26" s="25">
        <v>80.587100000000007</v>
      </c>
      <c r="K26" s="25">
        <v>65.602900000000005</v>
      </c>
      <c r="L26" s="25">
        <v>52.3125</v>
      </c>
      <c r="M26" s="25">
        <v>50.354500000000002</v>
      </c>
      <c r="N26" s="25">
        <v>76.517200000000003</v>
      </c>
      <c r="O26" s="25">
        <v>43.283099999999997</v>
      </c>
    </row>
    <row r="27" spans="1:17" s="23" customFormat="1" ht="15.75">
      <c r="A27" s="29"/>
      <c r="B27" s="28" t="s">
        <v>77</v>
      </c>
      <c r="C27" s="27" t="s">
        <v>76</v>
      </c>
      <c r="D27" s="26">
        <f t="shared" si="5"/>
        <v>351.38909999999998</v>
      </c>
      <c r="E27" s="26">
        <v>62.422800000000002</v>
      </c>
      <c r="F27" s="25">
        <v>19.305</v>
      </c>
      <c r="G27" s="25">
        <v>26.01</v>
      </c>
      <c r="H27" s="25">
        <v>21.99</v>
      </c>
      <c r="I27" s="25">
        <v>64.16</v>
      </c>
      <c r="J27" s="25">
        <v>21.1508</v>
      </c>
      <c r="K27" s="25">
        <v>63.533299999999997</v>
      </c>
      <c r="L27" s="25">
        <v>25.48</v>
      </c>
      <c r="M27" s="25">
        <v>11.664</v>
      </c>
      <c r="N27" s="25">
        <v>25.435099999999998</v>
      </c>
      <c r="O27" s="25">
        <v>10.238099999999999</v>
      </c>
    </row>
    <row r="28" spans="1:17" s="23" customFormat="1" ht="15.75">
      <c r="A28" s="29"/>
      <c r="B28" s="28" t="s">
        <v>75</v>
      </c>
      <c r="C28" s="31" t="s">
        <v>74</v>
      </c>
      <c r="D28" s="26">
        <f t="shared" si="5"/>
        <v>2.5161100000000003</v>
      </c>
      <c r="E28" s="24">
        <v>0.28010000000000002</v>
      </c>
      <c r="F28" s="25">
        <v>0.15570000000000001</v>
      </c>
      <c r="G28" s="25">
        <v>0.41</v>
      </c>
      <c r="H28" s="25">
        <v>6.5300000000000002E-3</v>
      </c>
      <c r="I28" s="25">
        <v>0.44932</v>
      </c>
      <c r="J28" s="25">
        <v>0.25480000000000003</v>
      </c>
      <c r="K28" s="25">
        <v>0.22689999999999999</v>
      </c>
      <c r="L28" s="25">
        <v>8.3519999999999997E-2</v>
      </c>
      <c r="M28" s="25">
        <v>1.864E-2</v>
      </c>
      <c r="N28" s="25">
        <v>0.58760000000000001</v>
      </c>
      <c r="O28" s="25">
        <v>4.2999999999999997E-2</v>
      </c>
    </row>
    <row r="29" spans="1:17" s="23" customFormat="1" ht="15.75">
      <c r="A29" s="32"/>
      <c r="B29" s="28" t="s">
        <v>72</v>
      </c>
      <c r="C29" s="31" t="s">
        <v>71</v>
      </c>
      <c r="D29" s="26">
        <f t="shared" si="5"/>
        <v>0.41341</v>
      </c>
      <c r="E29" s="24">
        <v>2.3699999999999999E-2</v>
      </c>
      <c r="F29" s="25">
        <v>1.29E-2</v>
      </c>
      <c r="G29" s="25">
        <v>0.02</v>
      </c>
      <c r="H29" s="25">
        <v>2.6280000000000001E-2</v>
      </c>
      <c r="I29" s="25">
        <v>1.678E-2</v>
      </c>
      <c r="J29" s="25">
        <v>1.6E-2</v>
      </c>
      <c r="K29" s="25">
        <v>0.01</v>
      </c>
      <c r="L29" s="25">
        <v>2.1430000000000001E-2</v>
      </c>
      <c r="M29" s="25">
        <v>4.8219999999999999E-2</v>
      </c>
      <c r="N29" s="25">
        <v>1.03E-2</v>
      </c>
      <c r="O29" s="25">
        <v>0.20780000000000001</v>
      </c>
    </row>
    <row r="30" spans="1:17" s="23" customFormat="1" ht="15.75">
      <c r="A30" s="32"/>
      <c r="B30" s="28" t="s">
        <v>70</v>
      </c>
      <c r="C30" s="27" t="s">
        <v>69</v>
      </c>
      <c r="D30" s="26">
        <f t="shared" si="5"/>
        <v>8.8789599999999993</v>
      </c>
      <c r="E30" s="30"/>
      <c r="F30" s="25"/>
      <c r="G30" s="25">
        <v>0.1</v>
      </c>
      <c r="H30" s="25"/>
      <c r="I30" s="25">
        <v>7.0402899999999997</v>
      </c>
      <c r="J30" s="25">
        <v>2.76E-2</v>
      </c>
      <c r="K30" s="25"/>
      <c r="L30" s="25"/>
      <c r="M30" s="25"/>
      <c r="N30" s="25"/>
      <c r="O30" s="24">
        <v>1.7110700000000001</v>
      </c>
    </row>
    <row r="31" spans="1:17" s="23" customFormat="1" ht="15.75">
      <c r="A31" s="29"/>
      <c r="B31" s="28" t="s">
        <v>68</v>
      </c>
      <c r="C31" s="27" t="s">
        <v>67</v>
      </c>
      <c r="D31" s="26">
        <f t="shared" si="5"/>
        <v>4.5183600000000004</v>
      </c>
      <c r="E31" s="24">
        <v>0.42</v>
      </c>
      <c r="F31" s="25">
        <v>0.3745</v>
      </c>
      <c r="G31" s="25">
        <v>0.28000000000000003</v>
      </c>
      <c r="H31" s="25">
        <v>0.14226</v>
      </c>
      <c r="I31" s="25">
        <v>7.0000000000000007E-2</v>
      </c>
      <c r="J31" s="25">
        <v>0.17380000000000001</v>
      </c>
      <c r="K31" s="25">
        <v>0.18</v>
      </c>
      <c r="L31" s="25">
        <v>7.0000000000000007E-2</v>
      </c>
      <c r="M31" s="25">
        <v>0.12</v>
      </c>
      <c r="N31" s="25">
        <v>0.13120000000000001</v>
      </c>
      <c r="O31" s="25">
        <v>2.5566</v>
      </c>
    </row>
    <row r="32" spans="1:17" s="23" customFormat="1" ht="15.75">
      <c r="A32" s="32"/>
      <c r="B32" s="28" t="s">
        <v>66</v>
      </c>
      <c r="C32" s="27" t="s">
        <v>65</v>
      </c>
      <c r="D32" s="26">
        <f t="shared" si="5"/>
        <v>31.887219999999999</v>
      </c>
      <c r="E32" s="24">
        <v>2.0004</v>
      </c>
      <c r="F32" s="25">
        <v>1.93</v>
      </c>
      <c r="G32" s="25">
        <v>3.36</v>
      </c>
      <c r="H32" s="25">
        <v>1.1033200000000001</v>
      </c>
      <c r="I32" s="25">
        <v>2.54</v>
      </c>
      <c r="J32" s="25">
        <v>3.74</v>
      </c>
      <c r="K32" s="25">
        <v>4.0199999999999996</v>
      </c>
      <c r="L32" s="25">
        <v>2.3104</v>
      </c>
      <c r="M32" s="25">
        <v>1.71</v>
      </c>
      <c r="N32" s="25">
        <v>2.3399000000000001</v>
      </c>
      <c r="O32" s="25">
        <v>6.8331999999999997</v>
      </c>
    </row>
    <row r="33" spans="1:15" s="23" customFormat="1" ht="15.75">
      <c r="A33" s="32"/>
      <c r="B33" s="28" t="s">
        <v>64</v>
      </c>
      <c r="C33" s="27" t="s">
        <v>63</v>
      </c>
      <c r="D33" s="26">
        <f t="shared" si="5"/>
        <v>12.7774</v>
      </c>
      <c r="E33" s="30"/>
      <c r="F33" s="25">
        <v>0.67</v>
      </c>
      <c r="G33" s="25">
        <v>1.29</v>
      </c>
      <c r="H33" s="25"/>
      <c r="I33" s="25">
        <v>0.61</v>
      </c>
      <c r="J33" s="25">
        <v>0.92</v>
      </c>
      <c r="K33" s="25">
        <v>3.84</v>
      </c>
      <c r="L33" s="25">
        <v>1.32</v>
      </c>
      <c r="M33" s="25">
        <v>0.63</v>
      </c>
      <c r="N33" s="25">
        <v>1.0709</v>
      </c>
      <c r="O33" s="25">
        <v>2.4264999999999999</v>
      </c>
    </row>
    <row r="34" spans="1:15" s="23" customFormat="1" ht="15.75">
      <c r="A34" s="29"/>
      <c r="B34" s="28" t="s">
        <v>62</v>
      </c>
      <c r="C34" s="31" t="s">
        <v>61</v>
      </c>
      <c r="D34" s="26">
        <f t="shared" si="5"/>
        <v>0</v>
      </c>
      <c r="E34" s="30"/>
      <c r="F34" s="25"/>
      <c r="G34" s="30"/>
      <c r="H34" s="25"/>
      <c r="I34" s="25"/>
      <c r="J34" s="25"/>
      <c r="K34" s="25"/>
      <c r="L34" s="25"/>
      <c r="M34" s="25"/>
      <c r="N34" s="25"/>
      <c r="O34" s="30"/>
    </row>
    <row r="35" spans="1:15" s="23" customFormat="1" ht="15.75">
      <c r="A35" s="29"/>
      <c r="B35" s="28" t="s">
        <v>60</v>
      </c>
      <c r="C35" s="31" t="s">
        <v>59</v>
      </c>
      <c r="D35" s="26">
        <f t="shared" si="5"/>
        <v>2.2199999999999998</v>
      </c>
      <c r="E35" s="30"/>
      <c r="F35" s="25"/>
      <c r="G35" s="30"/>
      <c r="H35" s="25"/>
      <c r="I35" s="25"/>
      <c r="J35" s="25"/>
      <c r="K35" s="25"/>
      <c r="L35" s="25">
        <v>1.28</v>
      </c>
      <c r="M35" s="25"/>
      <c r="N35" s="25"/>
      <c r="O35" s="25">
        <v>0.94</v>
      </c>
    </row>
    <row r="36" spans="1:15" s="23" customFormat="1" ht="15.75">
      <c r="A36" s="29"/>
      <c r="B36" s="28" t="s">
        <v>58</v>
      </c>
      <c r="C36" s="27" t="s">
        <v>57</v>
      </c>
      <c r="D36" s="26">
        <f t="shared" si="5"/>
        <v>2.7013699999999998</v>
      </c>
      <c r="E36" s="24">
        <v>0.21</v>
      </c>
      <c r="F36" s="25">
        <v>0.13</v>
      </c>
      <c r="G36" s="24">
        <v>0.25</v>
      </c>
      <c r="H36" s="25">
        <v>0.18162</v>
      </c>
      <c r="I36" s="25">
        <v>7.1989999999999998E-2</v>
      </c>
      <c r="J36" s="25">
        <v>0.38533000000000001</v>
      </c>
      <c r="K36" s="25">
        <v>0.30145</v>
      </c>
      <c r="L36" s="25">
        <v>0.52470000000000006</v>
      </c>
      <c r="M36" s="25"/>
      <c r="N36" s="25">
        <v>0.11990000000000001</v>
      </c>
      <c r="O36" s="24">
        <v>0.52637999999999996</v>
      </c>
    </row>
    <row r="37" spans="1:15" ht="15.75">
      <c r="A37" s="18" t="s">
        <v>56</v>
      </c>
      <c r="B37" s="21" t="s">
        <v>55</v>
      </c>
      <c r="C37" s="18" t="s">
        <v>54</v>
      </c>
      <c r="D37" s="17">
        <f t="shared" si="5"/>
        <v>43.228899999999996</v>
      </c>
      <c r="E37" s="7">
        <v>28.0381</v>
      </c>
      <c r="F37" s="7"/>
      <c r="G37" s="7">
        <v>0.54</v>
      </c>
      <c r="H37" s="7"/>
      <c r="I37" s="7"/>
      <c r="J37" s="7">
        <v>0.44083</v>
      </c>
      <c r="K37" s="7">
        <v>3.44</v>
      </c>
      <c r="L37" s="7"/>
      <c r="M37" s="7">
        <v>0.86677000000000004</v>
      </c>
      <c r="N37" s="7">
        <v>9.5831999999999997</v>
      </c>
      <c r="O37" s="7">
        <v>0.32</v>
      </c>
    </row>
    <row r="38" spans="1:15" ht="15.75">
      <c r="A38" s="18" t="s">
        <v>53</v>
      </c>
      <c r="B38" s="21" t="s">
        <v>52</v>
      </c>
      <c r="C38" s="18" t="s">
        <v>51</v>
      </c>
      <c r="D38" s="17">
        <f t="shared" si="5"/>
        <v>130.55420000000001</v>
      </c>
      <c r="E38" s="7">
        <v>100.0742</v>
      </c>
      <c r="F38" s="7"/>
      <c r="G38" s="16"/>
      <c r="H38" s="7">
        <v>1.31</v>
      </c>
      <c r="I38" s="7"/>
      <c r="J38" s="7"/>
      <c r="K38" s="7"/>
      <c r="L38" s="7"/>
      <c r="M38" s="7">
        <v>29.17</v>
      </c>
      <c r="N38" s="7"/>
      <c r="O38" s="16"/>
    </row>
    <row r="39" spans="1:15" ht="15.75">
      <c r="A39" s="18" t="s">
        <v>50</v>
      </c>
      <c r="B39" s="21" t="s">
        <v>49</v>
      </c>
      <c r="C39" s="18" t="s">
        <v>48</v>
      </c>
      <c r="D39" s="17">
        <f t="shared" si="5"/>
        <v>7.2300000000000003E-2</v>
      </c>
      <c r="E39" s="16"/>
      <c r="F39" s="7"/>
      <c r="G39" s="16"/>
      <c r="H39" s="7"/>
      <c r="I39" s="7"/>
      <c r="J39" s="7"/>
      <c r="K39" s="7"/>
      <c r="L39" s="7"/>
      <c r="M39" s="7"/>
      <c r="N39" s="7">
        <v>7.2300000000000003E-2</v>
      </c>
      <c r="O39" s="16"/>
    </row>
    <row r="40" spans="1:15" ht="15.75">
      <c r="A40" s="18" t="s">
        <v>47</v>
      </c>
      <c r="B40" s="19" t="s">
        <v>46</v>
      </c>
      <c r="C40" s="18" t="s">
        <v>45</v>
      </c>
      <c r="D40" s="17">
        <f t="shared" si="5"/>
        <v>495.13563999999997</v>
      </c>
      <c r="E40" s="7">
        <v>55.61</v>
      </c>
      <c r="F40" s="7">
        <v>35.82</v>
      </c>
      <c r="G40" s="7">
        <v>46.85</v>
      </c>
      <c r="H40" s="7">
        <v>43.353099999999998</v>
      </c>
      <c r="I40" s="7">
        <v>56.45</v>
      </c>
      <c r="J40" s="7">
        <v>71.674199999999999</v>
      </c>
      <c r="K40" s="7">
        <v>54.511400000000002</v>
      </c>
      <c r="L40" s="7">
        <v>53.734099999999998</v>
      </c>
      <c r="M40" s="7">
        <v>31.099340000000002</v>
      </c>
      <c r="N40" s="7">
        <v>46.033499999999997</v>
      </c>
      <c r="O40" s="16"/>
    </row>
    <row r="41" spans="1:15" ht="15.75">
      <c r="A41" s="18" t="s">
        <v>44</v>
      </c>
      <c r="B41" s="19" t="s">
        <v>43</v>
      </c>
      <c r="C41" s="18" t="s">
        <v>42</v>
      </c>
      <c r="D41" s="17">
        <f t="shared" si="5"/>
        <v>43.759500000000003</v>
      </c>
      <c r="E41" s="16"/>
      <c r="F41" s="7"/>
      <c r="G41" s="16"/>
      <c r="H41" s="7"/>
      <c r="I41" s="7"/>
      <c r="J41" s="7"/>
      <c r="K41" s="7"/>
      <c r="L41" s="7"/>
      <c r="M41" s="7"/>
      <c r="N41" s="7"/>
      <c r="O41" s="7">
        <v>43.759500000000003</v>
      </c>
    </row>
    <row r="42" spans="1:15" ht="15.75">
      <c r="A42" s="18" t="s">
        <v>41</v>
      </c>
      <c r="B42" s="21" t="s">
        <v>40</v>
      </c>
      <c r="C42" s="18" t="s">
        <v>39</v>
      </c>
      <c r="D42" s="17">
        <f t="shared" si="5"/>
        <v>6.8051200000000005</v>
      </c>
      <c r="E42" s="20">
        <v>0.23449999999999999</v>
      </c>
      <c r="F42" s="7">
        <v>0.23330000000000001</v>
      </c>
      <c r="G42" s="20">
        <v>0.62378</v>
      </c>
      <c r="H42" s="7">
        <v>0.23002</v>
      </c>
      <c r="I42" s="7">
        <v>0.23830999999999999</v>
      </c>
      <c r="J42" s="7">
        <v>0.87239999999999995</v>
      </c>
      <c r="K42" s="7">
        <v>0.23215</v>
      </c>
      <c r="L42" s="7">
        <v>0.33002999999999999</v>
      </c>
      <c r="M42" s="7">
        <v>0.4</v>
      </c>
      <c r="N42" s="7">
        <v>0.32302999999999998</v>
      </c>
      <c r="O42" s="7">
        <v>3.0876000000000001</v>
      </c>
    </row>
    <row r="43" spans="1:15" ht="15.75">
      <c r="A43" s="22" t="s">
        <v>28</v>
      </c>
      <c r="B43" s="21" t="s">
        <v>38</v>
      </c>
      <c r="C43" s="18" t="s">
        <v>37</v>
      </c>
      <c r="D43" s="17">
        <f t="shared" si="5"/>
        <v>0</v>
      </c>
      <c r="E43" s="16"/>
      <c r="F43" s="7"/>
      <c r="G43" s="16"/>
      <c r="H43" s="7"/>
      <c r="I43" s="7"/>
      <c r="J43" s="7"/>
      <c r="K43" s="7"/>
      <c r="L43" s="7"/>
      <c r="M43" s="7"/>
      <c r="N43" s="7"/>
      <c r="O43" s="16"/>
    </row>
    <row r="44" spans="1:15" ht="15.75">
      <c r="A44" s="22" t="s">
        <v>25</v>
      </c>
      <c r="B44" s="19" t="s">
        <v>36</v>
      </c>
      <c r="C44" s="18" t="s">
        <v>35</v>
      </c>
      <c r="D44" s="17">
        <f t="shared" si="5"/>
        <v>0</v>
      </c>
      <c r="E44" s="16"/>
      <c r="F44" s="7"/>
      <c r="G44" s="16"/>
      <c r="H44" s="7"/>
      <c r="I44" s="7"/>
      <c r="J44" s="7"/>
      <c r="K44" s="7"/>
      <c r="L44" s="7"/>
      <c r="M44" s="7"/>
      <c r="N44" s="7"/>
      <c r="O44" s="16"/>
    </row>
    <row r="45" spans="1:15" ht="15.75">
      <c r="A45" s="18" t="s">
        <v>34</v>
      </c>
      <c r="B45" s="21" t="s">
        <v>33</v>
      </c>
      <c r="C45" s="18" t="s">
        <v>32</v>
      </c>
      <c r="D45" s="17">
        <f t="shared" si="5"/>
        <v>9.8156499999999998</v>
      </c>
      <c r="E45" s="20">
        <v>0.25309999999999999</v>
      </c>
      <c r="F45" s="7">
        <v>0.46</v>
      </c>
      <c r="G45" s="7">
        <v>0.98</v>
      </c>
      <c r="H45" s="7">
        <v>0.9</v>
      </c>
      <c r="I45" s="7">
        <v>0.76</v>
      </c>
      <c r="J45" s="7">
        <v>2.31</v>
      </c>
      <c r="K45" s="7">
        <v>1.52</v>
      </c>
      <c r="L45" s="7">
        <v>0.65</v>
      </c>
      <c r="M45" s="7">
        <v>0.39</v>
      </c>
      <c r="N45" s="7">
        <v>1.19</v>
      </c>
      <c r="O45" s="20">
        <v>0.40255000000000002</v>
      </c>
    </row>
    <row r="46" spans="1:15" ht="15.75">
      <c r="A46" s="18" t="s">
        <v>31</v>
      </c>
      <c r="B46" s="21" t="s">
        <v>30</v>
      </c>
      <c r="C46" s="18" t="s">
        <v>29</v>
      </c>
      <c r="D46" s="17">
        <f t="shared" si="5"/>
        <v>119.91466599999998</v>
      </c>
      <c r="E46" s="20">
        <v>24.79</v>
      </c>
      <c r="F46" s="7">
        <v>3.4091999999999998</v>
      </c>
      <c r="G46" s="20">
        <v>12.44477</v>
      </c>
      <c r="H46" s="7">
        <v>13.35</v>
      </c>
      <c r="I46" s="7">
        <v>6.7499900000000004</v>
      </c>
      <c r="J46" s="7">
        <v>19.890239999999999</v>
      </c>
      <c r="K46" s="7">
        <v>9.8298500000000004</v>
      </c>
      <c r="L46" s="7">
        <v>4.13</v>
      </c>
      <c r="M46" s="7">
        <v>9.18</v>
      </c>
      <c r="N46" s="7">
        <v>10.32287</v>
      </c>
      <c r="O46" s="20">
        <v>5.8177459999999996</v>
      </c>
    </row>
    <row r="47" spans="1:15" ht="15.75">
      <c r="A47" s="18" t="s">
        <v>28</v>
      </c>
      <c r="B47" s="21" t="s">
        <v>27</v>
      </c>
      <c r="C47" s="18" t="s">
        <v>26</v>
      </c>
      <c r="D47" s="17">
        <f t="shared" si="5"/>
        <v>118.36060000000001</v>
      </c>
      <c r="E47" s="16"/>
      <c r="F47" s="7">
        <v>0.25466</v>
      </c>
      <c r="G47" s="7">
        <v>0.12</v>
      </c>
      <c r="H47" s="7"/>
      <c r="I47" s="7"/>
      <c r="J47" s="7">
        <v>92.86</v>
      </c>
      <c r="K47" s="7">
        <v>25.12594</v>
      </c>
      <c r="L47" s="7"/>
      <c r="M47" s="7"/>
      <c r="N47" s="7"/>
      <c r="O47" s="16"/>
    </row>
    <row r="48" spans="1:15" ht="15.75">
      <c r="A48" s="18" t="s">
        <v>25</v>
      </c>
      <c r="B48" s="19" t="s">
        <v>24</v>
      </c>
      <c r="C48" s="18" t="s">
        <v>23</v>
      </c>
      <c r="D48" s="17">
        <f t="shared" si="5"/>
        <v>10.184299999999999</v>
      </c>
      <c r="E48" s="20">
        <v>1.9547000000000001</v>
      </c>
      <c r="F48" s="7">
        <v>0.32329999999999998</v>
      </c>
      <c r="G48" s="20">
        <v>0.35220000000000001</v>
      </c>
      <c r="H48" s="7">
        <v>0.94</v>
      </c>
      <c r="I48" s="7">
        <v>1.26</v>
      </c>
      <c r="J48" s="7">
        <v>2.54</v>
      </c>
      <c r="K48" s="7">
        <v>0.56000000000000005</v>
      </c>
      <c r="L48" s="7">
        <v>0.37</v>
      </c>
      <c r="M48" s="7">
        <v>0.83</v>
      </c>
      <c r="N48" s="7">
        <v>0.83</v>
      </c>
      <c r="O48" s="7">
        <v>0.22409999999999999</v>
      </c>
    </row>
    <row r="49" spans="1:15" ht="15.75">
      <c r="A49" s="18" t="s">
        <v>22</v>
      </c>
      <c r="B49" s="19" t="s">
        <v>21</v>
      </c>
      <c r="C49" s="18" t="s">
        <v>20</v>
      </c>
      <c r="D49" s="17">
        <f t="shared" si="5"/>
        <v>4.3220999999999998</v>
      </c>
      <c r="E49" s="16"/>
      <c r="F49" s="7">
        <v>5.8299999999999998E-2</v>
      </c>
      <c r="G49" s="16"/>
      <c r="H49" s="7">
        <v>7.0000000000000007E-2</v>
      </c>
      <c r="I49" s="7">
        <v>0.01</v>
      </c>
      <c r="J49" s="7"/>
      <c r="K49" s="7">
        <v>2.84</v>
      </c>
      <c r="L49" s="7">
        <v>0.51</v>
      </c>
      <c r="M49" s="7">
        <v>7.0000000000000007E-2</v>
      </c>
      <c r="N49" s="7">
        <v>0.02</v>
      </c>
      <c r="O49" s="7">
        <v>0.74380000000000002</v>
      </c>
    </row>
    <row r="50" spans="1:15" ht="15.75">
      <c r="A50" s="18" t="s">
        <v>19</v>
      </c>
      <c r="B50" s="21" t="s">
        <v>18</v>
      </c>
      <c r="C50" s="18" t="s">
        <v>17</v>
      </c>
      <c r="D50" s="17">
        <f t="shared" si="5"/>
        <v>13.533899999999999</v>
      </c>
      <c r="E50" s="20">
        <v>1.48</v>
      </c>
      <c r="F50" s="7">
        <v>0.5484</v>
      </c>
      <c r="G50" s="20">
        <v>0.79630000000000001</v>
      </c>
      <c r="H50" s="7">
        <v>2.30016</v>
      </c>
      <c r="I50" s="7">
        <v>1.6474800000000001</v>
      </c>
      <c r="J50" s="7">
        <v>1.97441</v>
      </c>
      <c r="K50" s="7">
        <v>0.35630000000000001</v>
      </c>
      <c r="L50" s="7">
        <v>1.5185</v>
      </c>
      <c r="M50" s="7">
        <v>1.4979</v>
      </c>
      <c r="N50" s="7">
        <v>1.04</v>
      </c>
      <c r="O50" s="20">
        <v>0.37445000000000001</v>
      </c>
    </row>
    <row r="51" spans="1:15" ht="15.75">
      <c r="A51" s="18" t="s">
        <v>16</v>
      </c>
      <c r="B51" s="21" t="s">
        <v>15</v>
      </c>
      <c r="C51" s="18" t="s">
        <v>14</v>
      </c>
      <c r="D51" s="17">
        <f t="shared" si="5"/>
        <v>507.82008000000002</v>
      </c>
      <c r="E51" s="7">
        <v>170.31</v>
      </c>
      <c r="F51" s="7">
        <v>19.327400000000001</v>
      </c>
      <c r="G51" s="20">
        <v>19.078700000000001</v>
      </c>
      <c r="H51" s="7">
        <v>30.88</v>
      </c>
      <c r="I51" s="7">
        <v>69.464730000000003</v>
      </c>
      <c r="J51" s="7">
        <v>28.418800000000001</v>
      </c>
      <c r="K51" s="7">
        <v>60.142510000000001</v>
      </c>
      <c r="L51" s="7">
        <v>2.0270999999999999</v>
      </c>
      <c r="M51" s="7">
        <v>100.83</v>
      </c>
      <c r="N51" s="7">
        <v>7.34084</v>
      </c>
      <c r="O51" s="16"/>
    </row>
    <row r="52" spans="1:15" ht="15.75">
      <c r="A52" s="18" t="s">
        <v>13</v>
      </c>
      <c r="B52" s="21" t="s">
        <v>12</v>
      </c>
      <c r="C52" s="18" t="s">
        <v>11</v>
      </c>
      <c r="D52" s="17">
        <f t="shared" si="5"/>
        <v>28.466819999999998</v>
      </c>
      <c r="E52" s="20">
        <v>9.64</v>
      </c>
      <c r="F52" s="7"/>
      <c r="G52" s="20">
        <v>3.6799999999999999E-2</v>
      </c>
      <c r="H52" s="7">
        <v>15.12402</v>
      </c>
      <c r="I52" s="7">
        <v>2.4629999999999999E-2</v>
      </c>
      <c r="J52" s="7">
        <v>6.8720000000000003E-2</v>
      </c>
      <c r="K52" s="7">
        <v>3.38</v>
      </c>
      <c r="L52" s="7"/>
      <c r="M52" s="7"/>
      <c r="N52" s="7">
        <v>0.17598</v>
      </c>
      <c r="O52" s="20">
        <v>1.6670000000000001E-2</v>
      </c>
    </row>
    <row r="53" spans="1:15" ht="15.75">
      <c r="A53" s="18" t="s">
        <v>10</v>
      </c>
      <c r="B53" s="19" t="s">
        <v>9</v>
      </c>
      <c r="C53" s="18" t="s">
        <v>8</v>
      </c>
      <c r="D53" s="17">
        <f t="shared" si="5"/>
        <v>0.35420000000000001</v>
      </c>
      <c r="E53" s="16"/>
      <c r="F53" s="7"/>
      <c r="G53" s="16"/>
      <c r="H53" s="7">
        <v>0.16</v>
      </c>
      <c r="I53" s="7"/>
      <c r="J53" s="7"/>
      <c r="K53" s="7"/>
      <c r="L53" s="7">
        <v>0.1542</v>
      </c>
      <c r="M53" s="7"/>
      <c r="N53" s="7"/>
      <c r="O53" s="7">
        <v>0.04</v>
      </c>
    </row>
    <row r="54" spans="1:15" s="5" customFormat="1" ht="15.75">
      <c r="A54" s="15">
        <v>3</v>
      </c>
      <c r="B54" s="14" t="s">
        <v>7</v>
      </c>
      <c r="C54" s="37" t="s">
        <v>6</v>
      </c>
      <c r="D54" s="8">
        <f t="shared" si="5"/>
        <v>560.23529999999994</v>
      </c>
      <c r="E54" s="13">
        <v>132.952</v>
      </c>
      <c r="F54" s="13">
        <v>33.654899999999998</v>
      </c>
      <c r="G54" s="13">
        <v>18.920000000000002</v>
      </c>
      <c r="H54" s="13">
        <v>160.19</v>
      </c>
      <c r="I54" s="13">
        <v>46.91</v>
      </c>
      <c r="J54" s="13">
        <v>49.82</v>
      </c>
      <c r="K54" s="13">
        <v>7.15</v>
      </c>
      <c r="L54" s="13">
        <v>15.448399999999999</v>
      </c>
      <c r="M54" s="13">
        <v>50.92</v>
      </c>
      <c r="N54" s="13">
        <v>35.869999999999997</v>
      </c>
      <c r="O54" s="13">
        <v>8.4</v>
      </c>
    </row>
    <row r="55" spans="1:15" s="5" customFormat="1" ht="15.75">
      <c r="A55" s="37">
        <v>4</v>
      </c>
      <c r="B55" s="12" t="s">
        <v>5</v>
      </c>
      <c r="C55" s="37" t="s">
        <v>4</v>
      </c>
      <c r="D55" s="11"/>
      <c r="E55" s="6"/>
      <c r="F55" s="7"/>
      <c r="G55" s="6"/>
      <c r="H55" s="7"/>
      <c r="I55" s="7"/>
      <c r="J55" s="7"/>
      <c r="K55" s="7"/>
      <c r="L55" s="7"/>
      <c r="M55" s="7"/>
      <c r="N55" s="7"/>
      <c r="O55" s="6"/>
    </row>
    <row r="56" spans="1:15" s="5" customFormat="1" ht="15.75">
      <c r="A56" s="37">
        <v>5</v>
      </c>
      <c r="B56" s="12" t="s">
        <v>3</v>
      </c>
      <c r="C56" s="37" t="s">
        <v>2</v>
      </c>
      <c r="D56" s="11"/>
      <c r="E56" s="6"/>
      <c r="F56" s="7"/>
      <c r="G56" s="6"/>
      <c r="H56" s="7"/>
      <c r="I56" s="7"/>
      <c r="J56" s="7"/>
      <c r="K56" s="7"/>
      <c r="L56" s="7"/>
      <c r="M56" s="7"/>
      <c r="N56" s="7"/>
      <c r="O56" s="6"/>
    </row>
    <row r="57" spans="1:15" s="5" customFormat="1" ht="15.75">
      <c r="A57" s="9">
        <v>4</v>
      </c>
      <c r="B57" s="10" t="s">
        <v>1</v>
      </c>
      <c r="C57" s="9" t="s">
        <v>0</v>
      </c>
      <c r="D57" s="8">
        <v>218.65977700000002</v>
      </c>
      <c r="E57" s="6"/>
      <c r="F57" s="7"/>
      <c r="G57" s="6"/>
      <c r="H57" s="7"/>
      <c r="I57" s="7"/>
      <c r="J57" s="7"/>
      <c r="K57" s="7"/>
      <c r="L57" s="7"/>
      <c r="M57" s="7"/>
      <c r="N57" s="7"/>
      <c r="O57" s="6">
        <f>O8</f>
        <v>218.66253700000001</v>
      </c>
    </row>
    <row r="58" spans="1:15" ht="15">
      <c r="A58" s="1249"/>
      <c r="B58" s="1249"/>
      <c r="C58" s="1249"/>
      <c r="D58" s="1249"/>
      <c r="E58" s="1249"/>
      <c r="F58" s="1249"/>
      <c r="G58" s="1249"/>
      <c r="H58" s="1249"/>
    </row>
    <row r="61" spans="1:15">
      <c r="D61" s="4"/>
      <c r="F61" s="1"/>
      <c r="H61" s="1"/>
      <c r="I61" s="1"/>
      <c r="J61" s="1"/>
      <c r="K61" s="1"/>
      <c r="L61" s="1"/>
      <c r="M61" s="1"/>
      <c r="N61" s="1"/>
    </row>
    <row r="62" spans="1:15">
      <c r="D62" s="4"/>
      <c r="F62" s="1"/>
      <c r="H62" s="1"/>
      <c r="I62" s="1"/>
      <c r="J62" s="1"/>
      <c r="K62" s="1"/>
      <c r="L62" s="1"/>
      <c r="M62" s="1"/>
      <c r="N62" s="1"/>
    </row>
  </sheetData>
  <mergeCells count="8">
    <mergeCell ref="A58:H58"/>
    <mergeCell ref="B2:O2"/>
    <mergeCell ref="B3:O3"/>
    <mergeCell ref="A6:A7"/>
    <mergeCell ref="B6:B7"/>
    <mergeCell ref="C6:C7"/>
    <mergeCell ref="D6:D7"/>
    <mergeCell ref="E6:O6"/>
  </mergeCells>
  <pageMargins left="0.7" right="0.7" top="0.75" bottom="0.75" header="0.3" footer="0.3"/>
  <pageSetup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R26"/>
  <sheetViews>
    <sheetView workbookViewId="0">
      <selection activeCell="H14" sqref="H14"/>
    </sheetView>
  </sheetViews>
  <sheetFormatPr defaultColWidth="9.140625" defaultRowHeight="15.75"/>
  <cols>
    <col min="1" max="1" width="5.140625" style="1107" customWidth="1"/>
    <col min="2" max="2" width="38.28515625" style="1107" customWidth="1"/>
    <col min="3" max="3" width="8" style="1107" customWidth="1"/>
    <col min="4" max="4" width="8.85546875" style="1107" customWidth="1"/>
    <col min="5" max="5" width="8.7109375" style="1107" customWidth="1"/>
    <col min="6" max="14" width="8.42578125" style="1107" customWidth="1"/>
    <col min="15" max="15" width="11.42578125" style="1107" customWidth="1"/>
    <col min="16" max="254" width="9.140625" style="1107"/>
    <col min="255" max="255" width="5.140625" style="1107" customWidth="1"/>
    <col min="256" max="256" width="38.28515625" style="1107" customWidth="1"/>
    <col min="257" max="257" width="8" style="1107" customWidth="1"/>
    <col min="258" max="258" width="8.85546875" style="1107" customWidth="1"/>
    <col min="259" max="259" width="8.7109375" style="1107" customWidth="1"/>
    <col min="260" max="260" width="7.140625" style="1107" customWidth="1"/>
    <col min="261" max="261" width="6.5703125" style="1107" customWidth="1"/>
    <col min="262" max="262" width="7.28515625" style="1107" customWidth="1"/>
    <col min="263" max="263" width="7.42578125" style="1107" customWidth="1"/>
    <col min="264" max="264" width="6.5703125" style="1107" customWidth="1"/>
    <col min="265" max="265" width="7.42578125" style="1107" customWidth="1"/>
    <col min="266" max="266" width="8.140625" style="1107" customWidth="1"/>
    <col min="267" max="267" width="7.7109375" style="1107" customWidth="1"/>
    <col min="268" max="268" width="7.28515625" style="1107" customWidth="1"/>
    <col min="269" max="269" width="11.42578125" style="1107" customWidth="1"/>
    <col min="270" max="510" width="9.140625" style="1107"/>
    <col min="511" max="511" width="5.140625" style="1107" customWidth="1"/>
    <col min="512" max="512" width="38.28515625" style="1107" customWidth="1"/>
    <col min="513" max="513" width="8" style="1107" customWidth="1"/>
    <col min="514" max="514" width="8.85546875" style="1107" customWidth="1"/>
    <col min="515" max="515" width="8.7109375" style="1107" customWidth="1"/>
    <col min="516" max="516" width="7.140625" style="1107" customWidth="1"/>
    <col min="517" max="517" width="6.5703125" style="1107" customWidth="1"/>
    <col min="518" max="518" width="7.28515625" style="1107" customWidth="1"/>
    <col min="519" max="519" width="7.42578125" style="1107" customWidth="1"/>
    <col min="520" max="520" width="6.5703125" style="1107" customWidth="1"/>
    <col min="521" max="521" width="7.42578125" style="1107" customWidth="1"/>
    <col min="522" max="522" width="8.140625" style="1107" customWidth="1"/>
    <col min="523" max="523" width="7.7109375" style="1107" customWidth="1"/>
    <col min="524" max="524" width="7.28515625" style="1107" customWidth="1"/>
    <col min="525" max="525" width="11.42578125" style="1107" customWidth="1"/>
    <col min="526" max="766" width="9.140625" style="1107"/>
    <col min="767" max="767" width="5.140625" style="1107" customWidth="1"/>
    <col min="768" max="768" width="38.28515625" style="1107" customWidth="1"/>
    <col min="769" max="769" width="8" style="1107" customWidth="1"/>
    <col min="770" max="770" width="8.85546875" style="1107" customWidth="1"/>
    <col min="771" max="771" width="8.7109375" style="1107" customWidth="1"/>
    <col min="772" max="772" width="7.140625" style="1107" customWidth="1"/>
    <col min="773" max="773" width="6.5703125" style="1107" customWidth="1"/>
    <col min="774" max="774" width="7.28515625" style="1107" customWidth="1"/>
    <col min="775" max="775" width="7.42578125" style="1107" customWidth="1"/>
    <col min="776" max="776" width="6.5703125" style="1107" customWidth="1"/>
    <col min="777" max="777" width="7.42578125" style="1107" customWidth="1"/>
    <col min="778" max="778" width="8.140625" style="1107" customWidth="1"/>
    <col min="779" max="779" width="7.7109375" style="1107" customWidth="1"/>
    <col min="780" max="780" width="7.28515625" style="1107" customWidth="1"/>
    <col min="781" max="781" width="11.42578125" style="1107" customWidth="1"/>
    <col min="782" max="1022" width="9.140625" style="1107"/>
    <col min="1023" max="1023" width="5.140625" style="1107" customWidth="1"/>
    <col min="1024" max="1024" width="38.28515625" style="1107" customWidth="1"/>
    <col min="1025" max="1025" width="8" style="1107" customWidth="1"/>
    <col min="1026" max="1026" width="8.85546875" style="1107" customWidth="1"/>
    <col min="1027" max="1027" width="8.7109375" style="1107" customWidth="1"/>
    <col min="1028" max="1028" width="7.140625" style="1107" customWidth="1"/>
    <col min="1029" max="1029" width="6.5703125" style="1107" customWidth="1"/>
    <col min="1030" max="1030" width="7.28515625" style="1107" customWidth="1"/>
    <col min="1031" max="1031" width="7.42578125" style="1107" customWidth="1"/>
    <col min="1032" max="1032" width="6.5703125" style="1107" customWidth="1"/>
    <col min="1033" max="1033" width="7.42578125" style="1107" customWidth="1"/>
    <col min="1034" max="1034" width="8.140625" style="1107" customWidth="1"/>
    <col min="1035" max="1035" width="7.7109375" style="1107" customWidth="1"/>
    <col min="1036" max="1036" width="7.28515625" style="1107" customWidth="1"/>
    <col min="1037" max="1037" width="11.42578125" style="1107" customWidth="1"/>
    <col min="1038" max="1278" width="9.140625" style="1107"/>
    <col min="1279" max="1279" width="5.140625" style="1107" customWidth="1"/>
    <col min="1280" max="1280" width="38.28515625" style="1107" customWidth="1"/>
    <col min="1281" max="1281" width="8" style="1107" customWidth="1"/>
    <col min="1282" max="1282" width="8.85546875" style="1107" customWidth="1"/>
    <col min="1283" max="1283" width="8.7109375" style="1107" customWidth="1"/>
    <col min="1284" max="1284" width="7.140625" style="1107" customWidth="1"/>
    <col min="1285" max="1285" width="6.5703125" style="1107" customWidth="1"/>
    <col min="1286" max="1286" width="7.28515625" style="1107" customWidth="1"/>
    <col min="1287" max="1287" width="7.42578125" style="1107" customWidth="1"/>
    <col min="1288" max="1288" width="6.5703125" style="1107" customWidth="1"/>
    <col min="1289" max="1289" width="7.42578125" style="1107" customWidth="1"/>
    <col min="1290" max="1290" width="8.140625" style="1107" customWidth="1"/>
    <col min="1291" max="1291" width="7.7109375" style="1107" customWidth="1"/>
    <col min="1292" max="1292" width="7.28515625" style="1107" customWidth="1"/>
    <col min="1293" max="1293" width="11.42578125" style="1107" customWidth="1"/>
    <col min="1294" max="1534" width="9.140625" style="1107"/>
    <col min="1535" max="1535" width="5.140625" style="1107" customWidth="1"/>
    <col min="1536" max="1536" width="38.28515625" style="1107" customWidth="1"/>
    <col min="1537" max="1537" width="8" style="1107" customWidth="1"/>
    <col min="1538" max="1538" width="8.85546875" style="1107" customWidth="1"/>
    <col min="1539" max="1539" width="8.7109375" style="1107" customWidth="1"/>
    <col min="1540" max="1540" width="7.140625" style="1107" customWidth="1"/>
    <col min="1541" max="1541" width="6.5703125" style="1107" customWidth="1"/>
    <col min="1542" max="1542" width="7.28515625" style="1107" customWidth="1"/>
    <col min="1543" max="1543" width="7.42578125" style="1107" customWidth="1"/>
    <col min="1544" max="1544" width="6.5703125" style="1107" customWidth="1"/>
    <col min="1545" max="1545" width="7.42578125" style="1107" customWidth="1"/>
    <col min="1546" max="1546" width="8.140625" style="1107" customWidth="1"/>
    <col min="1547" max="1547" width="7.7109375" style="1107" customWidth="1"/>
    <col min="1548" max="1548" width="7.28515625" style="1107" customWidth="1"/>
    <col min="1549" max="1549" width="11.42578125" style="1107" customWidth="1"/>
    <col min="1550" max="1790" width="9.140625" style="1107"/>
    <col min="1791" max="1791" width="5.140625" style="1107" customWidth="1"/>
    <col min="1792" max="1792" width="38.28515625" style="1107" customWidth="1"/>
    <col min="1793" max="1793" width="8" style="1107" customWidth="1"/>
    <col min="1794" max="1794" width="8.85546875" style="1107" customWidth="1"/>
    <col min="1795" max="1795" width="8.7109375" style="1107" customWidth="1"/>
    <col min="1796" max="1796" width="7.140625" style="1107" customWidth="1"/>
    <col min="1797" max="1797" width="6.5703125" style="1107" customWidth="1"/>
    <col min="1798" max="1798" width="7.28515625" style="1107" customWidth="1"/>
    <col min="1799" max="1799" width="7.42578125" style="1107" customWidth="1"/>
    <col min="1800" max="1800" width="6.5703125" style="1107" customWidth="1"/>
    <col min="1801" max="1801" width="7.42578125" style="1107" customWidth="1"/>
    <col min="1802" max="1802" width="8.140625" style="1107" customWidth="1"/>
    <col min="1803" max="1803" width="7.7109375" style="1107" customWidth="1"/>
    <col min="1804" max="1804" width="7.28515625" style="1107" customWidth="1"/>
    <col min="1805" max="1805" width="11.42578125" style="1107" customWidth="1"/>
    <col min="1806" max="2046" width="9.140625" style="1107"/>
    <col min="2047" max="2047" width="5.140625" style="1107" customWidth="1"/>
    <col min="2048" max="2048" width="38.28515625" style="1107" customWidth="1"/>
    <col min="2049" max="2049" width="8" style="1107" customWidth="1"/>
    <col min="2050" max="2050" width="8.85546875" style="1107" customWidth="1"/>
    <col min="2051" max="2051" width="8.7109375" style="1107" customWidth="1"/>
    <col min="2052" max="2052" width="7.140625" style="1107" customWidth="1"/>
    <col min="2053" max="2053" width="6.5703125" style="1107" customWidth="1"/>
    <col min="2054" max="2054" width="7.28515625" style="1107" customWidth="1"/>
    <col min="2055" max="2055" width="7.42578125" style="1107" customWidth="1"/>
    <col min="2056" max="2056" width="6.5703125" style="1107" customWidth="1"/>
    <col min="2057" max="2057" width="7.42578125" style="1107" customWidth="1"/>
    <col min="2058" max="2058" width="8.140625" style="1107" customWidth="1"/>
    <col min="2059" max="2059" width="7.7109375" style="1107" customWidth="1"/>
    <col min="2060" max="2060" width="7.28515625" style="1107" customWidth="1"/>
    <col min="2061" max="2061" width="11.42578125" style="1107" customWidth="1"/>
    <col min="2062" max="2302" width="9.140625" style="1107"/>
    <col min="2303" max="2303" width="5.140625" style="1107" customWidth="1"/>
    <col min="2304" max="2304" width="38.28515625" style="1107" customWidth="1"/>
    <col min="2305" max="2305" width="8" style="1107" customWidth="1"/>
    <col min="2306" max="2306" width="8.85546875" style="1107" customWidth="1"/>
    <col min="2307" max="2307" width="8.7109375" style="1107" customWidth="1"/>
    <col min="2308" max="2308" width="7.140625" style="1107" customWidth="1"/>
    <col min="2309" max="2309" width="6.5703125" style="1107" customWidth="1"/>
    <col min="2310" max="2310" width="7.28515625" style="1107" customWidth="1"/>
    <col min="2311" max="2311" width="7.42578125" style="1107" customWidth="1"/>
    <col min="2312" max="2312" width="6.5703125" style="1107" customWidth="1"/>
    <col min="2313" max="2313" width="7.42578125" style="1107" customWidth="1"/>
    <col min="2314" max="2314" width="8.140625" style="1107" customWidth="1"/>
    <col min="2315" max="2315" width="7.7109375" style="1107" customWidth="1"/>
    <col min="2316" max="2316" width="7.28515625" style="1107" customWidth="1"/>
    <col min="2317" max="2317" width="11.42578125" style="1107" customWidth="1"/>
    <col min="2318" max="2558" width="9.140625" style="1107"/>
    <col min="2559" max="2559" width="5.140625" style="1107" customWidth="1"/>
    <col min="2560" max="2560" width="38.28515625" style="1107" customWidth="1"/>
    <col min="2561" max="2561" width="8" style="1107" customWidth="1"/>
    <col min="2562" max="2562" width="8.85546875" style="1107" customWidth="1"/>
    <col min="2563" max="2563" width="8.7109375" style="1107" customWidth="1"/>
    <col min="2564" max="2564" width="7.140625" style="1107" customWidth="1"/>
    <col min="2565" max="2565" width="6.5703125" style="1107" customWidth="1"/>
    <col min="2566" max="2566" width="7.28515625" style="1107" customWidth="1"/>
    <col min="2567" max="2567" width="7.42578125" style="1107" customWidth="1"/>
    <col min="2568" max="2568" width="6.5703125" style="1107" customWidth="1"/>
    <col min="2569" max="2569" width="7.42578125" style="1107" customWidth="1"/>
    <col min="2570" max="2570" width="8.140625" style="1107" customWidth="1"/>
    <col min="2571" max="2571" width="7.7109375" style="1107" customWidth="1"/>
    <col min="2572" max="2572" width="7.28515625" style="1107" customWidth="1"/>
    <col min="2573" max="2573" width="11.42578125" style="1107" customWidth="1"/>
    <col min="2574" max="2814" width="9.140625" style="1107"/>
    <col min="2815" max="2815" width="5.140625" style="1107" customWidth="1"/>
    <col min="2816" max="2816" width="38.28515625" style="1107" customWidth="1"/>
    <col min="2817" max="2817" width="8" style="1107" customWidth="1"/>
    <col min="2818" max="2818" width="8.85546875" style="1107" customWidth="1"/>
    <col min="2819" max="2819" width="8.7109375" style="1107" customWidth="1"/>
    <col min="2820" max="2820" width="7.140625" style="1107" customWidth="1"/>
    <col min="2821" max="2821" width="6.5703125" style="1107" customWidth="1"/>
    <col min="2822" max="2822" width="7.28515625" style="1107" customWidth="1"/>
    <col min="2823" max="2823" width="7.42578125" style="1107" customWidth="1"/>
    <col min="2824" max="2824" width="6.5703125" style="1107" customWidth="1"/>
    <col min="2825" max="2825" width="7.42578125" style="1107" customWidth="1"/>
    <col min="2826" max="2826" width="8.140625" style="1107" customWidth="1"/>
    <col min="2827" max="2827" width="7.7109375" style="1107" customWidth="1"/>
    <col min="2828" max="2828" width="7.28515625" style="1107" customWidth="1"/>
    <col min="2829" max="2829" width="11.42578125" style="1107" customWidth="1"/>
    <col min="2830" max="3070" width="9.140625" style="1107"/>
    <col min="3071" max="3071" width="5.140625" style="1107" customWidth="1"/>
    <col min="3072" max="3072" width="38.28515625" style="1107" customWidth="1"/>
    <col min="3073" max="3073" width="8" style="1107" customWidth="1"/>
    <col min="3074" max="3074" width="8.85546875" style="1107" customWidth="1"/>
    <col min="3075" max="3075" width="8.7109375" style="1107" customWidth="1"/>
    <col min="3076" max="3076" width="7.140625" style="1107" customWidth="1"/>
    <col min="3077" max="3077" width="6.5703125" style="1107" customWidth="1"/>
    <col min="3078" max="3078" width="7.28515625" style="1107" customWidth="1"/>
    <col min="3079" max="3079" width="7.42578125" style="1107" customWidth="1"/>
    <col min="3080" max="3080" width="6.5703125" style="1107" customWidth="1"/>
    <col min="3081" max="3081" width="7.42578125" style="1107" customWidth="1"/>
    <col min="3082" max="3082" width="8.140625" style="1107" customWidth="1"/>
    <col min="3083" max="3083" width="7.7109375" style="1107" customWidth="1"/>
    <col min="3084" max="3084" width="7.28515625" style="1107" customWidth="1"/>
    <col min="3085" max="3085" width="11.42578125" style="1107" customWidth="1"/>
    <col min="3086" max="3326" width="9.140625" style="1107"/>
    <col min="3327" max="3327" width="5.140625" style="1107" customWidth="1"/>
    <col min="3328" max="3328" width="38.28515625" style="1107" customWidth="1"/>
    <col min="3329" max="3329" width="8" style="1107" customWidth="1"/>
    <col min="3330" max="3330" width="8.85546875" style="1107" customWidth="1"/>
    <col min="3331" max="3331" width="8.7109375" style="1107" customWidth="1"/>
    <col min="3332" max="3332" width="7.140625" style="1107" customWidth="1"/>
    <col min="3333" max="3333" width="6.5703125" style="1107" customWidth="1"/>
    <col min="3334" max="3334" width="7.28515625" style="1107" customWidth="1"/>
    <col min="3335" max="3335" width="7.42578125" style="1107" customWidth="1"/>
    <col min="3336" max="3336" width="6.5703125" style="1107" customWidth="1"/>
    <col min="3337" max="3337" width="7.42578125" style="1107" customWidth="1"/>
    <col min="3338" max="3338" width="8.140625" style="1107" customWidth="1"/>
    <col min="3339" max="3339" width="7.7109375" style="1107" customWidth="1"/>
    <col min="3340" max="3340" width="7.28515625" style="1107" customWidth="1"/>
    <col min="3341" max="3341" width="11.42578125" style="1107" customWidth="1"/>
    <col min="3342" max="3582" width="9.140625" style="1107"/>
    <col min="3583" max="3583" width="5.140625" style="1107" customWidth="1"/>
    <col min="3584" max="3584" width="38.28515625" style="1107" customWidth="1"/>
    <col min="3585" max="3585" width="8" style="1107" customWidth="1"/>
    <col min="3586" max="3586" width="8.85546875" style="1107" customWidth="1"/>
    <col min="3587" max="3587" width="8.7109375" style="1107" customWidth="1"/>
    <col min="3588" max="3588" width="7.140625" style="1107" customWidth="1"/>
    <col min="3589" max="3589" width="6.5703125" style="1107" customWidth="1"/>
    <col min="3590" max="3590" width="7.28515625" style="1107" customWidth="1"/>
    <col min="3591" max="3591" width="7.42578125" style="1107" customWidth="1"/>
    <col min="3592" max="3592" width="6.5703125" style="1107" customWidth="1"/>
    <col min="3593" max="3593" width="7.42578125" style="1107" customWidth="1"/>
    <col min="3594" max="3594" width="8.140625" style="1107" customWidth="1"/>
    <col min="3595" max="3595" width="7.7109375" style="1107" customWidth="1"/>
    <col min="3596" max="3596" width="7.28515625" style="1107" customWidth="1"/>
    <col min="3597" max="3597" width="11.42578125" style="1107" customWidth="1"/>
    <col min="3598" max="3838" width="9.140625" style="1107"/>
    <col min="3839" max="3839" width="5.140625" style="1107" customWidth="1"/>
    <col min="3840" max="3840" width="38.28515625" style="1107" customWidth="1"/>
    <col min="3841" max="3841" width="8" style="1107" customWidth="1"/>
    <col min="3842" max="3842" width="8.85546875" style="1107" customWidth="1"/>
    <col min="3843" max="3843" width="8.7109375" style="1107" customWidth="1"/>
    <col min="3844" max="3844" width="7.140625" style="1107" customWidth="1"/>
    <col min="3845" max="3845" width="6.5703125" style="1107" customWidth="1"/>
    <col min="3846" max="3846" width="7.28515625" style="1107" customWidth="1"/>
    <col min="3847" max="3847" width="7.42578125" style="1107" customWidth="1"/>
    <col min="3848" max="3848" width="6.5703125" style="1107" customWidth="1"/>
    <col min="3849" max="3849" width="7.42578125" style="1107" customWidth="1"/>
    <col min="3850" max="3850" width="8.140625" style="1107" customWidth="1"/>
    <col min="3851" max="3851" width="7.7109375" style="1107" customWidth="1"/>
    <col min="3852" max="3852" width="7.28515625" style="1107" customWidth="1"/>
    <col min="3853" max="3853" width="11.42578125" style="1107" customWidth="1"/>
    <col min="3854" max="4094" width="9.140625" style="1107"/>
    <col min="4095" max="4095" width="5.140625" style="1107" customWidth="1"/>
    <col min="4096" max="4096" width="38.28515625" style="1107" customWidth="1"/>
    <col min="4097" max="4097" width="8" style="1107" customWidth="1"/>
    <col min="4098" max="4098" width="8.85546875" style="1107" customWidth="1"/>
    <col min="4099" max="4099" width="8.7109375" style="1107" customWidth="1"/>
    <col min="4100" max="4100" width="7.140625" style="1107" customWidth="1"/>
    <col min="4101" max="4101" width="6.5703125" style="1107" customWidth="1"/>
    <col min="4102" max="4102" width="7.28515625" style="1107" customWidth="1"/>
    <col min="4103" max="4103" width="7.42578125" style="1107" customWidth="1"/>
    <col min="4104" max="4104" width="6.5703125" style="1107" customWidth="1"/>
    <col min="4105" max="4105" width="7.42578125" style="1107" customWidth="1"/>
    <col min="4106" max="4106" width="8.140625" style="1107" customWidth="1"/>
    <col min="4107" max="4107" width="7.7109375" style="1107" customWidth="1"/>
    <col min="4108" max="4108" width="7.28515625" style="1107" customWidth="1"/>
    <col min="4109" max="4109" width="11.42578125" style="1107" customWidth="1"/>
    <col min="4110" max="4350" width="9.140625" style="1107"/>
    <col min="4351" max="4351" width="5.140625" style="1107" customWidth="1"/>
    <col min="4352" max="4352" width="38.28515625" style="1107" customWidth="1"/>
    <col min="4353" max="4353" width="8" style="1107" customWidth="1"/>
    <col min="4354" max="4354" width="8.85546875" style="1107" customWidth="1"/>
    <col min="4355" max="4355" width="8.7109375" style="1107" customWidth="1"/>
    <col min="4356" max="4356" width="7.140625" style="1107" customWidth="1"/>
    <col min="4357" max="4357" width="6.5703125" style="1107" customWidth="1"/>
    <col min="4358" max="4358" width="7.28515625" style="1107" customWidth="1"/>
    <col min="4359" max="4359" width="7.42578125" style="1107" customWidth="1"/>
    <col min="4360" max="4360" width="6.5703125" style="1107" customWidth="1"/>
    <col min="4361" max="4361" width="7.42578125" style="1107" customWidth="1"/>
    <col min="4362" max="4362" width="8.140625" style="1107" customWidth="1"/>
    <col min="4363" max="4363" width="7.7109375" style="1107" customWidth="1"/>
    <col min="4364" max="4364" width="7.28515625" style="1107" customWidth="1"/>
    <col min="4365" max="4365" width="11.42578125" style="1107" customWidth="1"/>
    <col min="4366" max="4606" width="9.140625" style="1107"/>
    <col min="4607" max="4607" width="5.140625" style="1107" customWidth="1"/>
    <col min="4608" max="4608" width="38.28515625" style="1107" customWidth="1"/>
    <col min="4609" max="4609" width="8" style="1107" customWidth="1"/>
    <col min="4610" max="4610" width="8.85546875" style="1107" customWidth="1"/>
    <col min="4611" max="4611" width="8.7109375" style="1107" customWidth="1"/>
    <col min="4612" max="4612" width="7.140625" style="1107" customWidth="1"/>
    <col min="4613" max="4613" width="6.5703125" style="1107" customWidth="1"/>
    <col min="4614" max="4614" width="7.28515625" style="1107" customWidth="1"/>
    <col min="4615" max="4615" width="7.42578125" style="1107" customWidth="1"/>
    <col min="4616" max="4616" width="6.5703125" style="1107" customWidth="1"/>
    <col min="4617" max="4617" width="7.42578125" style="1107" customWidth="1"/>
    <col min="4618" max="4618" width="8.140625" style="1107" customWidth="1"/>
    <col min="4619" max="4619" width="7.7109375" style="1107" customWidth="1"/>
    <col min="4620" max="4620" width="7.28515625" style="1107" customWidth="1"/>
    <col min="4621" max="4621" width="11.42578125" style="1107" customWidth="1"/>
    <col min="4622" max="4862" width="9.140625" style="1107"/>
    <col min="4863" max="4863" width="5.140625" style="1107" customWidth="1"/>
    <col min="4864" max="4864" width="38.28515625" style="1107" customWidth="1"/>
    <col min="4865" max="4865" width="8" style="1107" customWidth="1"/>
    <col min="4866" max="4866" width="8.85546875" style="1107" customWidth="1"/>
    <col min="4867" max="4867" width="8.7109375" style="1107" customWidth="1"/>
    <col min="4868" max="4868" width="7.140625" style="1107" customWidth="1"/>
    <col min="4869" max="4869" width="6.5703125" style="1107" customWidth="1"/>
    <col min="4870" max="4870" width="7.28515625" style="1107" customWidth="1"/>
    <col min="4871" max="4871" width="7.42578125" style="1107" customWidth="1"/>
    <col min="4872" max="4872" width="6.5703125" style="1107" customWidth="1"/>
    <col min="4873" max="4873" width="7.42578125" style="1107" customWidth="1"/>
    <col min="4874" max="4874" width="8.140625" style="1107" customWidth="1"/>
    <col min="4875" max="4875" width="7.7109375" style="1107" customWidth="1"/>
    <col min="4876" max="4876" width="7.28515625" style="1107" customWidth="1"/>
    <col min="4877" max="4877" width="11.42578125" style="1107" customWidth="1"/>
    <col min="4878" max="5118" width="9.140625" style="1107"/>
    <col min="5119" max="5119" width="5.140625" style="1107" customWidth="1"/>
    <col min="5120" max="5120" width="38.28515625" style="1107" customWidth="1"/>
    <col min="5121" max="5121" width="8" style="1107" customWidth="1"/>
    <col min="5122" max="5122" width="8.85546875" style="1107" customWidth="1"/>
    <col min="5123" max="5123" width="8.7109375" style="1107" customWidth="1"/>
    <col min="5124" max="5124" width="7.140625" style="1107" customWidth="1"/>
    <col min="5125" max="5125" width="6.5703125" style="1107" customWidth="1"/>
    <col min="5126" max="5126" width="7.28515625" style="1107" customWidth="1"/>
    <col min="5127" max="5127" width="7.42578125" style="1107" customWidth="1"/>
    <col min="5128" max="5128" width="6.5703125" style="1107" customWidth="1"/>
    <col min="5129" max="5129" width="7.42578125" style="1107" customWidth="1"/>
    <col min="5130" max="5130" width="8.140625" style="1107" customWidth="1"/>
    <col min="5131" max="5131" width="7.7109375" style="1107" customWidth="1"/>
    <col min="5132" max="5132" width="7.28515625" style="1107" customWidth="1"/>
    <col min="5133" max="5133" width="11.42578125" style="1107" customWidth="1"/>
    <col min="5134" max="5374" width="9.140625" style="1107"/>
    <col min="5375" max="5375" width="5.140625" style="1107" customWidth="1"/>
    <col min="5376" max="5376" width="38.28515625" style="1107" customWidth="1"/>
    <col min="5377" max="5377" width="8" style="1107" customWidth="1"/>
    <col min="5378" max="5378" width="8.85546875" style="1107" customWidth="1"/>
    <col min="5379" max="5379" width="8.7109375" style="1107" customWidth="1"/>
    <col min="5380" max="5380" width="7.140625" style="1107" customWidth="1"/>
    <col min="5381" max="5381" width="6.5703125" style="1107" customWidth="1"/>
    <col min="5382" max="5382" width="7.28515625" style="1107" customWidth="1"/>
    <col min="5383" max="5383" width="7.42578125" style="1107" customWidth="1"/>
    <col min="5384" max="5384" width="6.5703125" style="1107" customWidth="1"/>
    <col min="5385" max="5385" width="7.42578125" style="1107" customWidth="1"/>
    <col min="5386" max="5386" width="8.140625" style="1107" customWidth="1"/>
    <col min="5387" max="5387" width="7.7109375" style="1107" customWidth="1"/>
    <col min="5388" max="5388" width="7.28515625" style="1107" customWidth="1"/>
    <col min="5389" max="5389" width="11.42578125" style="1107" customWidth="1"/>
    <col min="5390" max="5630" width="9.140625" style="1107"/>
    <col min="5631" max="5631" width="5.140625" style="1107" customWidth="1"/>
    <col min="5632" max="5632" width="38.28515625" style="1107" customWidth="1"/>
    <col min="5633" max="5633" width="8" style="1107" customWidth="1"/>
    <col min="5634" max="5634" width="8.85546875" style="1107" customWidth="1"/>
    <col min="5635" max="5635" width="8.7109375" style="1107" customWidth="1"/>
    <col min="5636" max="5636" width="7.140625" style="1107" customWidth="1"/>
    <col min="5637" max="5637" width="6.5703125" style="1107" customWidth="1"/>
    <col min="5638" max="5638" width="7.28515625" style="1107" customWidth="1"/>
    <col min="5639" max="5639" width="7.42578125" style="1107" customWidth="1"/>
    <col min="5640" max="5640" width="6.5703125" style="1107" customWidth="1"/>
    <col min="5641" max="5641" width="7.42578125" style="1107" customWidth="1"/>
    <col min="5642" max="5642" width="8.140625" style="1107" customWidth="1"/>
    <col min="5643" max="5643" width="7.7109375" style="1107" customWidth="1"/>
    <col min="5644" max="5644" width="7.28515625" style="1107" customWidth="1"/>
    <col min="5645" max="5645" width="11.42578125" style="1107" customWidth="1"/>
    <col min="5646" max="5886" width="9.140625" style="1107"/>
    <col min="5887" max="5887" width="5.140625" style="1107" customWidth="1"/>
    <col min="5888" max="5888" width="38.28515625" style="1107" customWidth="1"/>
    <col min="5889" max="5889" width="8" style="1107" customWidth="1"/>
    <col min="5890" max="5890" width="8.85546875" style="1107" customWidth="1"/>
    <col min="5891" max="5891" width="8.7109375" style="1107" customWidth="1"/>
    <col min="5892" max="5892" width="7.140625" style="1107" customWidth="1"/>
    <col min="5893" max="5893" width="6.5703125" style="1107" customWidth="1"/>
    <col min="5894" max="5894" width="7.28515625" style="1107" customWidth="1"/>
    <col min="5895" max="5895" width="7.42578125" style="1107" customWidth="1"/>
    <col min="5896" max="5896" width="6.5703125" style="1107" customWidth="1"/>
    <col min="5897" max="5897" width="7.42578125" style="1107" customWidth="1"/>
    <col min="5898" max="5898" width="8.140625" style="1107" customWidth="1"/>
    <col min="5899" max="5899" width="7.7109375" style="1107" customWidth="1"/>
    <col min="5900" max="5900" width="7.28515625" style="1107" customWidth="1"/>
    <col min="5901" max="5901" width="11.42578125" style="1107" customWidth="1"/>
    <col min="5902" max="6142" width="9.140625" style="1107"/>
    <col min="6143" max="6143" width="5.140625" style="1107" customWidth="1"/>
    <col min="6144" max="6144" width="38.28515625" style="1107" customWidth="1"/>
    <col min="6145" max="6145" width="8" style="1107" customWidth="1"/>
    <col min="6146" max="6146" width="8.85546875" style="1107" customWidth="1"/>
    <col min="6147" max="6147" width="8.7109375" style="1107" customWidth="1"/>
    <col min="6148" max="6148" width="7.140625" style="1107" customWidth="1"/>
    <col min="6149" max="6149" width="6.5703125" style="1107" customWidth="1"/>
    <col min="6150" max="6150" width="7.28515625" style="1107" customWidth="1"/>
    <col min="6151" max="6151" width="7.42578125" style="1107" customWidth="1"/>
    <col min="6152" max="6152" width="6.5703125" style="1107" customWidth="1"/>
    <col min="6153" max="6153" width="7.42578125" style="1107" customWidth="1"/>
    <col min="6154" max="6154" width="8.140625" style="1107" customWidth="1"/>
    <col min="6155" max="6155" width="7.7109375" style="1107" customWidth="1"/>
    <col min="6156" max="6156" width="7.28515625" style="1107" customWidth="1"/>
    <col min="6157" max="6157" width="11.42578125" style="1107" customWidth="1"/>
    <col min="6158" max="6398" width="9.140625" style="1107"/>
    <col min="6399" max="6399" width="5.140625" style="1107" customWidth="1"/>
    <col min="6400" max="6400" width="38.28515625" style="1107" customWidth="1"/>
    <col min="6401" max="6401" width="8" style="1107" customWidth="1"/>
    <col min="6402" max="6402" width="8.85546875" style="1107" customWidth="1"/>
    <col min="6403" max="6403" width="8.7109375" style="1107" customWidth="1"/>
    <col min="6404" max="6404" width="7.140625" style="1107" customWidth="1"/>
    <col min="6405" max="6405" width="6.5703125" style="1107" customWidth="1"/>
    <col min="6406" max="6406" width="7.28515625" style="1107" customWidth="1"/>
    <col min="6407" max="6407" width="7.42578125" style="1107" customWidth="1"/>
    <col min="6408" max="6408" width="6.5703125" style="1107" customWidth="1"/>
    <col min="6409" max="6409" width="7.42578125" style="1107" customWidth="1"/>
    <col min="6410" max="6410" width="8.140625" style="1107" customWidth="1"/>
    <col min="6411" max="6411" width="7.7109375" style="1107" customWidth="1"/>
    <col min="6412" max="6412" width="7.28515625" style="1107" customWidth="1"/>
    <col min="6413" max="6413" width="11.42578125" style="1107" customWidth="1"/>
    <col min="6414" max="6654" width="9.140625" style="1107"/>
    <col min="6655" max="6655" width="5.140625" style="1107" customWidth="1"/>
    <col min="6656" max="6656" width="38.28515625" style="1107" customWidth="1"/>
    <col min="6657" max="6657" width="8" style="1107" customWidth="1"/>
    <col min="6658" max="6658" width="8.85546875" style="1107" customWidth="1"/>
    <col min="6659" max="6659" width="8.7109375" style="1107" customWidth="1"/>
    <col min="6660" max="6660" width="7.140625" style="1107" customWidth="1"/>
    <col min="6661" max="6661" width="6.5703125" style="1107" customWidth="1"/>
    <col min="6662" max="6662" width="7.28515625" style="1107" customWidth="1"/>
    <col min="6663" max="6663" width="7.42578125" style="1107" customWidth="1"/>
    <col min="6664" max="6664" width="6.5703125" style="1107" customWidth="1"/>
    <col min="6665" max="6665" width="7.42578125" style="1107" customWidth="1"/>
    <col min="6666" max="6666" width="8.140625" style="1107" customWidth="1"/>
    <col min="6667" max="6667" width="7.7109375" style="1107" customWidth="1"/>
    <col min="6668" max="6668" width="7.28515625" style="1107" customWidth="1"/>
    <col min="6669" max="6669" width="11.42578125" style="1107" customWidth="1"/>
    <col min="6670" max="6910" width="9.140625" style="1107"/>
    <col min="6911" max="6911" width="5.140625" style="1107" customWidth="1"/>
    <col min="6912" max="6912" width="38.28515625" style="1107" customWidth="1"/>
    <col min="6913" max="6913" width="8" style="1107" customWidth="1"/>
    <col min="6914" max="6914" width="8.85546875" style="1107" customWidth="1"/>
    <col min="6915" max="6915" width="8.7109375" style="1107" customWidth="1"/>
    <col min="6916" max="6916" width="7.140625" style="1107" customWidth="1"/>
    <col min="6917" max="6917" width="6.5703125" style="1107" customWidth="1"/>
    <col min="6918" max="6918" width="7.28515625" style="1107" customWidth="1"/>
    <col min="6919" max="6919" width="7.42578125" style="1107" customWidth="1"/>
    <col min="6920" max="6920" width="6.5703125" style="1107" customWidth="1"/>
    <col min="6921" max="6921" width="7.42578125" style="1107" customWidth="1"/>
    <col min="6922" max="6922" width="8.140625" style="1107" customWidth="1"/>
    <col min="6923" max="6923" width="7.7109375" style="1107" customWidth="1"/>
    <col min="6924" max="6924" width="7.28515625" style="1107" customWidth="1"/>
    <col min="6925" max="6925" width="11.42578125" style="1107" customWidth="1"/>
    <col min="6926" max="7166" width="9.140625" style="1107"/>
    <col min="7167" max="7167" width="5.140625" style="1107" customWidth="1"/>
    <col min="7168" max="7168" width="38.28515625" style="1107" customWidth="1"/>
    <col min="7169" max="7169" width="8" style="1107" customWidth="1"/>
    <col min="7170" max="7170" width="8.85546875" style="1107" customWidth="1"/>
    <col min="7171" max="7171" width="8.7109375" style="1107" customWidth="1"/>
    <col min="7172" max="7172" width="7.140625" style="1107" customWidth="1"/>
    <col min="7173" max="7173" width="6.5703125" style="1107" customWidth="1"/>
    <col min="7174" max="7174" width="7.28515625" style="1107" customWidth="1"/>
    <col min="7175" max="7175" width="7.42578125" style="1107" customWidth="1"/>
    <col min="7176" max="7176" width="6.5703125" style="1107" customWidth="1"/>
    <col min="7177" max="7177" width="7.42578125" style="1107" customWidth="1"/>
    <col min="7178" max="7178" width="8.140625" style="1107" customWidth="1"/>
    <col min="7179" max="7179" width="7.7109375" style="1107" customWidth="1"/>
    <col min="7180" max="7180" width="7.28515625" style="1107" customWidth="1"/>
    <col min="7181" max="7181" width="11.42578125" style="1107" customWidth="1"/>
    <col min="7182" max="7422" width="9.140625" style="1107"/>
    <col min="7423" max="7423" width="5.140625" style="1107" customWidth="1"/>
    <col min="7424" max="7424" width="38.28515625" style="1107" customWidth="1"/>
    <col min="7425" max="7425" width="8" style="1107" customWidth="1"/>
    <col min="7426" max="7426" width="8.85546875" style="1107" customWidth="1"/>
    <col min="7427" max="7427" width="8.7109375" style="1107" customWidth="1"/>
    <col min="7428" max="7428" width="7.140625" style="1107" customWidth="1"/>
    <col min="7429" max="7429" width="6.5703125" style="1107" customWidth="1"/>
    <col min="7430" max="7430" width="7.28515625" style="1107" customWidth="1"/>
    <col min="7431" max="7431" width="7.42578125" style="1107" customWidth="1"/>
    <col min="7432" max="7432" width="6.5703125" style="1107" customWidth="1"/>
    <col min="7433" max="7433" width="7.42578125" style="1107" customWidth="1"/>
    <col min="7434" max="7434" width="8.140625" style="1107" customWidth="1"/>
    <col min="7435" max="7435" width="7.7109375" style="1107" customWidth="1"/>
    <col min="7436" max="7436" width="7.28515625" style="1107" customWidth="1"/>
    <col min="7437" max="7437" width="11.42578125" style="1107" customWidth="1"/>
    <col min="7438" max="7678" width="9.140625" style="1107"/>
    <col min="7679" max="7679" width="5.140625" style="1107" customWidth="1"/>
    <col min="7680" max="7680" width="38.28515625" style="1107" customWidth="1"/>
    <col min="7681" max="7681" width="8" style="1107" customWidth="1"/>
    <col min="7682" max="7682" width="8.85546875" style="1107" customWidth="1"/>
    <col min="7683" max="7683" width="8.7109375" style="1107" customWidth="1"/>
    <col min="7684" max="7684" width="7.140625" style="1107" customWidth="1"/>
    <col min="7685" max="7685" width="6.5703125" style="1107" customWidth="1"/>
    <col min="7686" max="7686" width="7.28515625" style="1107" customWidth="1"/>
    <col min="7687" max="7687" width="7.42578125" style="1107" customWidth="1"/>
    <col min="7688" max="7688" width="6.5703125" style="1107" customWidth="1"/>
    <col min="7689" max="7689" width="7.42578125" style="1107" customWidth="1"/>
    <col min="7690" max="7690" width="8.140625" style="1107" customWidth="1"/>
    <col min="7691" max="7691" width="7.7109375" style="1107" customWidth="1"/>
    <col min="7692" max="7692" width="7.28515625" style="1107" customWidth="1"/>
    <col min="7693" max="7693" width="11.42578125" style="1107" customWidth="1"/>
    <col min="7694" max="7934" width="9.140625" style="1107"/>
    <col min="7935" max="7935" width="5.140625" style="1107" customWidth="1"/>
    <col min="7936" max="7936" width="38.28515625" style="1107" customWidth="1"/>
    <col min="7937" max="7937" width="8" style="1107" customWidth="1"/>
    <col min="7938" max="7938" width="8.85546875" style="1107" customWidth="1"/>
    <col min="7939" max="7939" width="8.7109375" style="1107" customWidth="1"/>
    <col min="7940" max="7940" width="7.140625" style="1107" customWidth="1"/>
    <col min="7941" max="7941" width="6.5703125" style="1107" customWidth="1"/>
    <col min="7942" max="7942" width="7.28515625" style="1107" customWidth="1"/>
    <col min="7943" max="7943" width="7.42578125" style="1107" customWidth="1"/>
    <col min="7944" max="7944" width="6.5703125" style="1107" customWidth="1"/>
    <col min="7945" max="7945" width="7.42578125" style="1107" customWidth="1"/>
    <col min="7946" max="7946" width="8.140625" style="1107" customWidth="1"/>
    <col min="7947" max="7947" width="7.7109375" style="1107" customWidth="1"/>
    <col min="7948" max="7948" width="7.28515625" style="1107" customWidth="1"/>
    <col min="7949" max="7949" width="11.42578125" style="1107" customWidth="1"/>
    <col min="7950" max="8190" width="9.140625" style="1107"/>
    <col min="8191" max="8191" width="5.140625" style="1107" customWidth="1"/>
    <col min="8192" max="8192" width="38.28515625" style="1107" customWidth="1"/>
    <col min="8193" max="8193" width="8" style="1107" customWidth="1"/>
    <col min="8194" max="8194" width="8.85546875" style="1107" customWidth="1"/>
    <col min="8195" max="8195" width="8.7109375" style="1107" customWidth="1"/>
    <col min="8196" max="8196" width="7.140625" style="1107" customWidth="1"/>
    <col min="8197" max="8197" width="6.5703125" style="1107" customWidth="1"/>
    <col min="8198" max="8198" width="7.28515625" style="1107" customWidth="1"/>
    <col min="8199" max="8199" width="7.42578125" style="1107" customWidth="1"/>
    <col min="8200" max="8200" width="6.5703125" style="1107" customWidth="1"/>
    <col min="8201" max="8201" width="7.42578125" style="1107" customWidth="1"/>
    <col min="8202" max="8202" width="8.140625" style="1107" customWidth="1"/>
    <col min="8203" max="8203" width="7.7109375" style="1107" customWidth="1"/>
    <col min="8204" max="8204" width="7.28515625" style="1107" customWidth="1"/>
    <col min="8205" max="8205" width="11.42578125" style="1107" customWidth="1"/>
    <col min="8206" max="8446" width="9.140625" style="1107"/>
    <col min="8447" max="8447" width="5.140625" style="1107" customWidth="1"/>
    <col min="8448" max="8448" width="38.28515625" style="1107" customWidth="1"/>
    <col min="8449" max="8449" width="8" style="1107" customWidth="1"/>
    <col min="8450" max="8450" width="8.85546875" style="1107" customWidth="1"/>
    <col min="8451" max="8451" width="8.7109375" style="1107" customWidth="1"/>
    <col min="8452" max="8452" width="7.140625" style="1107" customWidth="1"/>
    <col min="8453" max="8453" width="6.5703125" style="1107" customWidth="1"/>
    <col min="8454" max="8454" width="7.28515625" style="1107" customWidth="1"/>
    <col min="8455" max="8455" width="7.42578125" style="1107" customWidth="1"/>
    <col min="8456" max="8456" width="6.5703125" style="1107" customWidth="1"/>
    <col min="8457" max="8457" width="7.42578125" style="1107" customWidth="1"/>
    <col min="8458" max="8458" width="8.140625" style="1107" customWidth="1"/>
    <col min="8459" max="8459" width="7.7109375" style="1107" customWidth="1"/>
    <col min="8460" max="8460" width="7.28515625" style="1107" customWidth="1"/>
    <col min="8461" max="8461" width="11.42578125" style="1107" customWidth="1"/>
    <col min="8462" max="8702" width="9.140625" style="1107"/>
    <col min="8703" max="8703" width="5.140625" style="1107" customWidth="1"/>
    <col min="8704" max="8704" width="38.28515625" style="1107" customWidth="1"/>
    <col min="8705" max="8705" width="8" style="1107" customWidth="1"/>
    <col min="8706" max="8706" width="8.85546875" style="1107" customWidth="1"/>
    <col min="8707" max="8707" width="8.7109375" style="1107" customWidth="1"/>
    <col min="8708" max="8708" width="7.140625" style="1107" customWidth="1"/>
    <col min="8709" max="8709" width="6.5703125" style="1107" customWidth="1"/>
    <col min="8710" max="8710" width="7.28515625" style="1107" customWidth="1"/>
    <col min="8711" max="8711" width="7.42578125" style="1107" customWidth="1"/>
    <col min="8712" max="8712" width="6.5703125" style="1107" customWidth="1"/>
    <col min="8713" max="8713" width="7.42578125" style="1107" customWidth="1"/>
    <col min="8714" max="8714" width="8.140625" style="1107" customWidth="1"/>
    <col min="8715" max="8715" width="7.7109375" style="1107" customWidth="1"/>
    <col min="8716" max="8716" width="7.28515625" style="1107" customWidth="1"/>
    <col min="8717" max="8717" width="11.42578125" style="1107" customWidth="1"/>
    <col min="8718" max="8958" width="9.140625" style="1107"/>
    <col min="8959" max="8959" width="5.140625" style="1107" customWidth="1"/>
    <col min="8960" max="8960" width="38.28515625" style="1107" customWidth="1"/>
    <col min="8961" max="8961" width="8" style="1107" customWidth="1"/>
    <col min="8962" max="8962" width="8.85546875" style="1107" customWidth="1"/>
    <col min="8963" max="8963" width="8.7109375" style="1107" customWidth="1"/>
    <col min="8964" max="8964" width="7.140625" style="1107" customWidth="1"/>
    <col min="8965" max="8965" width="6.5703125" style="1107" customWidth="1"/>
    <col min="8966" max="8966" width="7.28515625" style="1107" customWidth="1"/>
    <col min="8967" max="8967" width="7.42578125" style="1107" customWidth="1"/>
    <col min="8968" max="8968" width="6.5703125" style="1107" customWidth="1"/>
    <col min="8969" max="8969" width="7.42578125" style="1107" customWidth="1"/>
    <col min="8970" max="8970" width="8.140625" style="1107" customWidth="1"/>
    <col min="8971" max="8971" width="7.7109375" style="1107" customWidth="1"/>
    <col min="8972" max="8972" width="7.28515625" style="1107" customWidth="1"/>
    <col min="8973" max="8973" width="11.42578125" style="1107" customWidth="1"/>
    <col min="8974" max="9214" width="9.140625" style="1107"/>
    <col min="9215" max="9215" width="5.140625" style="1107" customWidth="1"/>
    <col min="9216" max="9216" width="38.28515625" style="1107" customWidth="1"/>
    <col min="9217" max="9217" width="8" style="1107" customWidth="1"/>
    <col min="9218" max="9218" width="8.85546875" style="1107" customWidth="1"/>
    <col min="9219" max="9219" width="8.7109375" style="1107" customWidth="1"/>
    <col min="9220" max="9220" width="7.140625" style="1107" customWidth="1"/>
    <col min="9221" max="9221" width="6.5703125" style="1107" customWidth="1"/>
    <col min="9222" max="9222" width="7.28515625" style="1107" customWidth="1"/>
    <col min="9223" max="9223" width="7.42578125" style="1107" customWidth="1"/>
    <col min="9224" max="9224" width="6.5703125" style="1107" customWidth="1"/>
    <col min="9225" max="9225" width="7.42578125" style="1107" customWidth="1"/>
    <col min="9226" max="9226" width="8.140625" style="1107" customWidth="1"/>
    <col min="9227" max="9227" width="7.7109375" style="1107" customWidth="1"/>
    <col min="9228" max="9228" width="7.28515625" style="1107" customWidth="1"/>
    <col min="9229" max="9229" width="11.42578125" style="1107" customWidth="1"/>
    <col min="9230" max="9470" width="9.140625" style="1107"/>
    <col min="9471" max="9471" width="5.140625" style="1107" customWidth="1"/>
    <col min="9472" max="9472" width="38.28515625" style="1107" customWidth="1"/>
    <col min="9473" max="9473" width="8" style="1107" customWidth="1"/>
    <col min="9474" max="9474" width="8.85546875" style="1107" customWidth="1"/>
    <col min="9475" max="9475" width="8.7109375" style="1107" customWidth="1"/>
    <col min="9476" max="9476" width="7.140625" style="1107" customWidth="1"/>
    <col min="9477" max="9477" width="6.5703125" style="1107" customWidth="1"/>
    <col min="9478" max="9478" width="7.28515625" style="1107" customWidth="1"/>
    <col min="9479" max="9479" width="7.42578125" style="1107" customWidth="1"/>
    <col min="9480" max="9480" width="6.5703125" style="1107" customWidth="1"/>
    <col min="9481" max="9481" width="7.42578125" style="1107" customWidth="1"/>
    <col min="9482" max="9482" width="8.140625" style="1107" customWidth="1"/>
    <col min="9483" max="9483" width="7.7109375" style="1107" customWidth="1"/>
    <col min="9484" max="9484" width="7.28515625" style="1107" customWidth="1"/>
    <col min="9485" max="9485" width="11.42578125" style="1107" customWidth="1"/>
    <col min="9486" max="9726" width="9.140625" style="1107"/>
    <col min="9727" max="9727" width="5.140625" style="1107" customWidth="1"/>
    <col min="9728" max="9728" width="38.28515625" style="1107" customWidth="1"/>
    <col min="9729" max="9729" width="8" style="1107" customWidth="1"/>
    <col min="9730" max="9730" width="8.85546875" style="1107" customWidth="1"/>
    <col min="9731" max="9731" width="8.7109375" style="1107" customWidth="1"/>
    <col min="9732" max="9732" width="7.140625" style="1107" customWidth="1"/>
    <col min="9733" max="9733" width="6.5703125" style="1107" customWidth="1"/>
    <col min="9734" max="9734" width="7.28515625" style="1107" customWidth="1"/>
    <col min="9735" max="9735" width="7.42578125" style="1107" customWidth="1"/>
    <col min="9736" max="9736" width="6.5703125" style="1107" customWidth="1"/>
    <col min="9737" max="9737" width="7.42578125" style="1107" customWidth="1"/>
    <col min="9738" max="9738" width="8.140625" style="1107" customWidth="1"/>
    <col min="9739" max="9739" width="7.7109375" style="1107" customWidth="1"/>
    <col min="9740" max="9740" width="7.28515625" style="1107" customWidth="1"/>
    <col min="9741" max="9741" width="11.42578125" style="1107" customWidth="1"/>
    <col min="9742" max="9982" width="9.140625" style="1107"/>
    <col min="9983" max="9983" width="5.140625" style="1107" customWidth="1"/>
    <col min="9984" max="9984" width="38.28515625" style="1107" customWidth="1"/>
    <col min="9985" max="9985" width="8" style="1107" customWidth="1"/>
    <col min="9986" max="9986" width="8.85546875" style="1107" customWidth="1"/>
    <col min="9987" max="9987" width="8.7109375" style="1107" customWidth="1"/>
    <col min="9988" max="9988" width="7.140625" style="1107" customWidth="1"/>
    <col min="9989" max="9989" width="6.5703125" style="1107" customWidth="1"/>
    <col min="9990" max="9990" width="7.28515625" style="1107" customWidth="1"/>
    <col min="9991" max="9991" width="7.42578125" style="1107" customWidth="1"/>
    <col min="9992" max="9992" width="6.5703125" style="1107" customWidth="1"/>
    <col min="9993" max="9993" width="7.42578125" style="1107" customWidth="1"/>
    <col min="9994" max="9994" width="8.140625" style="1107" customWidth="1"/>
    <col min="9995" max="9995" width="7.7109375" style="1107" customWidth="1"/>
    <col min="9996" max="9996" width="7.28515625" style="1107" customWidth="1"/>
    <col min="9997" max="9997" width="11.42578125" style="1107" customWidth="1"/>
    <col min="9998" max="10238" width="9.140625" style="1107"/>
    <col min="10239" max="10239" width="5.140625" style="1107" customWidth="1"/>
    <col min="10240" max="10240" width="38.28515625" style="1107" customWidth="1"/>
    <col min="10241" max="10241" width="8" style="1107" customWidth="1"/>
    <col min="10242" max="10242" width="8.85546875" style="1107" customWidth="1"/>
    <col min="10243" max="10243" width="8.7109375" style="1107" customWidth="1"/>
    <col min="10244" max="10244" width="7.140625" style="1107" customWidth="1"/>
    <col min="10245" max="10245" width="6.5703125" style="1107" customWidth="1"/>
    <col min="10246" max="10246" width="7.28515625" style="1107" customWidth="1"/>
    <col min="10247" max="10247" width="7.42578125" style="1107" customWidth="1"/>
    <col min="10248" max="10248" width="6.5703125" style="1107" customWidth="1"/>
    <col min="10249" max="10249" width="7.42578125" style="1107" customWidth="1"/>
    <col min="10250" max="10250" width="8.140625" style="1107" customWidth="1"/>
    <col min="10251" max="10251" width="7.7109375" style="1107" customWidth="1"/>
    <col min="10252" max="10252" width="7.28515625" style="1107" customWidth="1"/>
    <col min="10253" max="10253" width="11.42578125" style="1107" customWidth="1"/>
    <col min="10254" max="10494" width="9.140625" style="1107"/>
    <col min="10495" max="10495" width="5.140625" style="1107" customWidth="1"/>
    <col min="10496" max="10496" width="38.28515625" style="1107" customWidth="1"/>
    <col min="10497" max="10497" width="8" style="1107" customWidth="1"/>
    <col min="10498" max="10498" width="8.85546875" style="1107" customWidth="1"/>
    <col min="10499" max="10499" width="8.7109375" style="1107" customWidth="1"/>
    <col min="10500" max="10500" width="7.140625" style="1107" customWidth="1"/>
    <col min="10501" max="10501" width="6.5703125" style="1107" customWidth="1"/>
    <col min="10502" max="10502" width="7.28515625" style="1107" customWidth="1"/>
    <col min="10503" max="10503" width="7.42578125" style="1107" customWidth="1"/>
    <col min="10504" max="10504" width="6.5703125" style="1107" customWidth="1"/>
    <col min="10505" max="10505" width="7.42578125" style="1107" customWidth="1"/>
    <col min="10506" max="10506" width="8.140625" style="1107" customWidth="1"/>
    <col min="10507" max="10507" width="7.7109375" style="1107" customWidth="1"/>
    <col min="10508" max="10508" width="7.28515625" style="1107" customWidth="1"/>
    <col min="10509" max="10509" width="11.42578125" style="1107" customWidth="1"/>
    <col min="10510" max="10750" width="9.140625" style="1107"/>
    <col min="10751" max="10751" width="5.140625" style="1107" customWidth="1"/>
    <col min="10752" max="10752" width="38.28515625" style="1107" customWidth="1"/>
    <col min="10753" max="10753" width="8" style="1107" customWidth="1"/>
    <col min="10754" max="10754" width="8.85546875" style="1107" customWidth="1"/>
    <col min="10755" max="10755" width="8.7109375" style="1107" customWidth="1"/>
    <col min="10756" max="10756" width="7.140625" style="1107" customWidth="1"/>
    <col min="10757" max="10757" width="6.5703125" style="1107" customWidth="1"/>
    <col min="10758" max="10758" width="7.28515625" style="1107" customWidth="1"/>
    <col min="10759" max="10759" width="7.42578125" style="1107" customWidth="1"/>
    <col min="10760" max="10760" width="6.5703125" style="1107" customWidth="1"/>
    <col min="10761" max="10761" width="7.42578125" style="1107" customWidth="1"/>
    <col min="10762" max="10762" width="8.140625" style="1107" customWidth="1"/>
    <col min="10763" max="10763" width="7.7109375" style="1107" customWidth="1"/>
    <col min="10764" max="10764" width="7.28515625" style="1107" customWidth="1"/>
    <col min="10765" max="10765" width="11.42578125" style="1107" customWidth="1"/>
    <col min="10766" max="11006" width="9.140625" style="1107"/>
    <col min="11007" max="11007" width="5.140625" style="1107" customWidth="1"/>
    <col min="11008" max="11008" width="38.28515625" style="1107" customWidth="1"/>
    <col min="11009" max="11009" width="8" style="1107" customWidth="1"/>
    <col min="11010" max="11010" width="8.85546875" style="1107" customWidth="1"/>
    <col min="11011" max="11011" width="8.7109375" style="1107" customWidth="1"/>
    <col min="11012" max="11012" width="7.140625" style="1107" customWidth="1"/>
    <col min="11013" max="11013" width="6.5703125" style="1107" customWidth="1"/>
    <col min="11014" max="11014" width="7.28515625" style="1107" customWidth="1"/>
    <col min="11015" max="11015" width="7.42578125" style="1107" customWidth="1"/>
    <col min="11016" max="11016" width="6.5703125" style="1107" customWidth="1"/>
    <col min="11017" max="11017" width="7.42578125" style="1107" customWidth="1"/>
    <col min="11018" max="11018" width="8.140625" style="1107" customWidth="1"/>
    <col min="11019" max="11019" width="7.7109375" style="1107" customWidth="1"/>
    <col min="11020" max="11020" width="7.28515625" style="1107" customWidth="1"/>
    <col min="11021" max="11021" width="11.42578125" style="1107" customWidth="1"/>
    <col min="11022" max="11262" width="9.140625" style="1107"/>
    <col min="11263" max="11263" width="5.140625" style="1107" customWidth="1"/>
    <col min="11264" max="11264" width="38.28515625" style="1107" customWidth="1"/>
    <col min="11265" max="11265" width="8" style="1107" customWidth="1"/>
    <col min="11266" max="11266" width="8.85546875" style="1107" customWidth="1"/>
    <col min="11267" max="11267" width="8.7109375" style="1107" customWidth="1"/>
    <col min="11268" max="11268" width="7.140625" style="1107" customWidth="1"/>
    <col min="11269" max="11269" width="6.5703125" style="1107" customWidth="1"/>
    <col min="11270" max="11270" width="7.28515625" style="1107" customWidth="1"/>
    <col min="11271" max="11271" width="7.42578125" style="1107" customWidth="1"/>
    <col min="11272" max="11272" width="6.5703125" style="1107" customWidth="1"/>
    <col min="11273" max="11273" width="7.42578125" style="1107" customWidth="1"/>
    <col min="11274" max="11274" width="8.140625" style="1107" customWidth="1"/>
    <col min="11275" max="11275" width="7.7109375" style="1107" customWidth="1"/>
    <col min="11276" max="11276" width="7.28515625" style="1107" customWidth="1"/>
    <col min="11277" max="11277" width="11.42578125" style="1107" customWidth="1"/>
    <col min="11278" max="11518" width="9.140625" style="1107"/>
    <col min="11519" max="11519" width="5.140625" style="1107" customWidth="1"/>
    <col min="11520" max="11520" width="38.28515625" style="1107" customWidth="1"/>
    <col min="11521" max="11521" width="8" style="1107" customWidth="1"/>
    <col min="11522" max="11522" width="8.85546875" style="1107" customWidth="1"/>
    <col min="11523" max="11523" width="8.7109375" style="1107" customWidth="1"/>
    <col min="11524" max="11524" width="7.140625" style="1107" customWidth="1"/>
    <col min="11525" max="11525" width="6.5703125" style="1107" customWidth="1"/>
    <col min="11526" max="11526" width="7.28515625" style="1107" customWidth="1"/>
    <col min="11527" max="11527" width="7.42578125" style="1107" customWidth="1"/>
    <col min="11528" max="11528" width="6.5703125" style="1107" customWidth="1"/>
    <col min="11529" max="11529" width="7.42578125" style="1107" customWidth="1"/>
    <col min="11530" max="11530" width="8.140625" style="1107" customWidth="1"/>
    <col min="11531" max="11531" width="7.7109375" style="1107" customWidth="1"/>
    <col min="11532" max="11532" width="7.28515625" style="1107" customWidth="1"/>
    <col min="11533" max="11533" width="11.42578125" style="1107" customWidth="1"/>
    <col min="11534" max="11774" width="9.140625" style="1107"/>
    <col min="11775" max="11775" width="5.140625" style="1107" customWidth="1"/>
    <col min="11776" max="11776" width="38.28515625" style="1107" customWidth="1"/>
    <col min="11777" max="11777" width="8" style="1107" customWidth="1"/>
    <col min="11778" max="11778" width="8.85546875" style="1107" customWidth="1"/>
    <col min="11779" max="11779" width="8.7109375" style="1107" customWidth="1"/>
    <col min="11780" max="11780" width="7.140625" style="1107" customWidth="1"/>
    <col min="11781" max="11781" width="6.5703125" style="1107" customWidth="1"/>
    <col min="11782" max="11782" width="7.28515625" style="1107" customWidth="1"/>
    <col min="11783" max="11783" width="7.42578125" style="1107" customWidth="1"/>
    <col min="11784" max="11784" width="6.5703125" style="1107" customWidth="1"/>
    <col min="11785" max="11785" width="7.42578125" style="1107" customWidth="1"/>
    <col min="11786" max="11786" width="8.140625" style="1107" customWidth="1"/>
    <col min="11787" max="11787" width="7.7109375" style="1107" customWidth="1"/>
    <col min="11788" max="11788" width="7.28515625" style="1107" customWidth="1"/>
    <col min="11789" max="11789" width="11.42578125" style="1107" customWidth="1"/>
    <col min="11790" max="12030" width="9.140625" style="1107"/>
    <col min="12031" max="12031" width="5.140625" style="1107" customWidth="1"/>
    <col min="12032" max="12032" width="38.28515625" style="1107" customWidth="1"/>
    <col min="12033" max="12033" width="8" style="1107" customWidth="1"/>
    <col min="12034" max="12034" width="8.85546875" style="1107" customWidth="1"/>
    <col min="12035" max="12035" width="8.7109375" style="1107" customWidth="1"/>
    <col min="12036" max="12036" width="7.140625" style="1107" customWidth="1"/>
    <col min="12037" max="12037" width="6.5703125" style="1107" customWidth="1"/>
    <col min="12038" max="12038" width="7.28515625" style="1107" customWidth="1"/>
    <col min="12039" max="12039" width="7.42578125" style="1107" customWidth="1"/>
    <col min="12040" max="12040" width="6.5703125" style="1107" customWidth="1"/>
    <col min="12041" max="12041" width="7.42578125" style="1107" customWidth="1"/>
    <col min="12042" max="12042" width="8.140625" style="1107" customWidth="1"/>
    <col min="12043" max="12043" width="7.7109375" style="1107" customWidth="1"/>
    <col min="12044" max="12044" width="7.28515625" style="1107" customWidth="1"/>
    <col min="12045" max="12045" width="11.42578125" style="1107" customWidth="1"/>
    <col min="12046" max="12286" width="9.140625" style="1107"/>
    <col min="12287" max="12287" width="5.140625" style="1107" customWidth="1"/>
    <col min="12288" max="12288" width="38.28515625" style="1107" customWidth="1"/>
    <col min="12289" max="12289" width="8" style="1107" customWidth="1"/>
    <col min="12290" max="12290" width="8.85546875" style="1107" customWidth="1"/>
    <col min="12291" max="12291" width="8.7109375" style="1107" customWidth="1"/>
    <col min="12292" max="12292" width="7.140625" style="1107" customWidth="1"/>
    <col min="12293" max="12293" width="6.5703125" style="1107" customWidth="1"/>
    <col min="12294" max="12294" width="7.28515625" style="1107" customWidth="1"/>
    <col min="12295" max="12295" width="7.42578125" style="1107" customWidth="1"/>
    <col min="12296" max="12296" width="6.5703125" style="1107" customWidth="1"/>
    <col min="12297" max="12297" width="7.42578125" style="1107" customWidth="1"/>
    <col min="12298" max="12298" width="8.140625" style="1107" customWidth="1"/>
    <col min="12299" max="12299" width="7.7109375" style="1107" customWidth="1"/>
    <col min="12300" max="12300" width="7.28515625" style="1107" customWidth="1"/>
    <col min="12301" max="12301" width="11.42578125" style="1107" customWidth="1"/>
    <col min="12302" max="12542" width="9.140625" style="1107"/>
    <col min="12543" max="12543" width="5.140625" style="1107" customWidth="1"/>
    <col min="12544" max="12544" width="38.28515625" style="1107" customWidth="1"/>
    <col min="12545" max="12545" width="8" style="1107" customWidth="1"/>
    <col min="12546" max="12546" width="8.85546875" style="1107" customWidth="1"/>
    <col min="12547" max="12547" width="8.7109375" style="1107" customWidth="1"/>
    <col min="12548" max="12548" width="7.140625" style="1107" customWidth="1"/>
    <col min="12549" max="12549" width="6.5703125" style="1107" customWidth="1"/>
    <col min="12550" max="12550" width="7.28515625" style="1107" customWidth="1"/>
    <col min="12551" max="12551" width="7.42578125" style="1107" customWidth="1"/>
    <col min="12552" max="12552" width="6.5703125" style="1107" customWidth="1"/>
    <col min="12553" max="12553" width="7.42578125" style="1107" customWidth="1"/>
    <col min="12554" max="12554" width="8.140625" style="1107" customWidth="1"/>
    <col min="12555" max="12555" width="7.7109375" style="1107" customWidth="1"/>
    <col min="12556" max="12556" width="7.28515625" style="1107" customWidth="1"/>
    <col min="12557" max="12557" width="11.42578125" style="1107" customWidth="1"/>
    <col min="12558" max="12798" width="9.140625" style="1107"/>
    <col min="12799" max="12799" width="5.140625" style="1107" customWidth="1"/>
    <col min="12800" max="12800" width="38.28515625" style="1107" customWidth="1"/>
    <col min="12801" max="12801" width="8" style="1107" customWidth="1"/>
    <col min="12802" max="12802" width="8.85546875" style="1107" customWidth="1"/>
    <col min="12803" max="12803" width="8.7109375" style="1107" customWidth="1"/>
    <col min="12804" max="12804" width="7.140625" style="1107" customWidth="1"/>
    <col min="12805" max="12805" width="6.5703125" style="1107" customWidth="1"/>
    <col min="12806" max="12806" width="7.28515625" style="1107" customWidth="1"/>
    <col min="12807" max="12807" width="7.42578125" style="1107" customWidth="1"/>
    <col min="12808" max="12808" width="6.5703125" style="1107" customWidth="1"/>
    <col min="12809" max="12809" width="7.42578125" style="1107" customWidth="1"/>
    <col min="12810" max="12810" width="8.140625" style="1107" customWidth="1"/>
    <col min="12811" max="12811" width="7.7109375" style="1107" customWidth="1"/>
    <col min="12812" max="12812" width="7.28515625" style="1107" customWidth="1"/>
    <col min="12813" max="12813" width="11.42578125" style="1107" customWidth="1"/>
    <col min="12814" max="13054" width="9.140625" style="1107"/>
    <col min="13055" max="13055" width="5.140625" style="1107" customWidth="1"/>
    <col min="13056" max="13056" width="38.28515625" style="1107" customWidth="1"/>
    <col min="13057" max="13057" width="8" style="1107" customWidth="1"/>
    <col min="13058" max="13058" width="8.85546875" style="1107" customWidth="1"/>
    <col min="13059" max="13059" width="8.7109375" style="1107" customWidth="1"/>
    <col min="13060" max="13060" width="7.140625" style="1107" customWidth="1"/>
    <col min="13061" max="13061" width="6.5703125" style="1107" customWidth="1"/>
    <col min="13062" max="13062" width="7.28515625" style="1107" customWidth="1"/>
    <col min="13063" max="13063" width="7.42578125" style="1107" customWidth="1"/>
    <col min="13064" max="13064" width="6.5703125" style="1107" customWidth="1"/>
    <col min="13065" max="13065" width="7.42578125" style="1107" customWidth="1"/>
    <col min="13066" max="13066" width="8.140625" style="1107" customWidth="1"/>
    <col min="13067" max="13067" width="7.7109375" style="1107" customWidth="1"/>
    <col min="13068" max="13068" width="7.28515625" style="1107" customWidth="1"/>
    <col min="13069" max="13069" width="11.42578125" style="1107" customWidth="1"/>
    <col min="13070" max="13310" width="9.140625" style="1107"/>
    <col min="13311" max="13311" width="5.140625" style="1107" customWidth="1"/>
    <col min="13312" max="13312" width="38.28515625" style="1107" customWidth="1"/>
    <col min="13313" max="13313" width="8" style="1107" customWidth="1"/>
    <col min="13314" max="13314" width="8.85546875" style="1107" customWidth="1"/>
    <col min="13315" max="13315" width="8.7109375" style="1107" customWidth="1"/>
    <col min="13316" max="13316" width="7.140625" style="1107" customWidth="1"/>
    <col min="13317" max="13317" width="6.5703125" style="1107" customWidth="1"/>
    <col min="13318" max="13318" width="7.28515625" style="1107" customWidth="1"/>
    <col min="13319" max="13319" width="7.42578125" style="1107" customWidth="1"/>
    <col min="13320" max="13320" width="6.5703125" style="1107" customWidth="1"/>
    <col min="13321" max="13321" width="7.42578125" style="1107" customWidth="1"/>
    <col min="13322" max="13322" width="8.140625" style="1107" customWidth="1"/>
    <col min="13323" max="13323" width="7.7109375" style="1107" customWidth="1"/>
    <col min="13324" max="13324" width="7.28515625" style="1107" customWidth="1"/>
    <col min="13325" max="13325" width="11.42578125" style="1107" customWidth="1"/>
    <col min="13326" max="13566" width="9.140625" style="1107"/>
    <col min="13567" max="13567" width="5.140625" style="1107" customWidth="1"/>
    <col min="13568" max="13568" width="38.28515625" style="1107" customWidth="1"/>
    <col min="13569" max="13569" width="8" style="1107" customWidth="1"/>
    <col min="13570" max="13570" width="8.85546875" style="1107" customWidth="1"/>
    <col min="13571" max="13571" width="8.7109375" style="1107" customWidth="1"/>
    <col min="13572" max="13572" width="7.140625" style="1107" customWidth="1"/>
    <col min="13573" max="13573" width="6.5703125" style="1107" customWidth="1"/>
    <col min="13574" max="13574" width="7.28515625" style="1107" customWidth="1"/>
    <col min="13575" max="13575" width="7.42578125" style="1107" customWidth="1"/>
    <col min="13576" max="13576" width="6.5703125" style="1107" customWidth="1"/>
    <col min="13577" max="13577" width="7.42578125" style="1107" customWidth="1"/>
    <col min="13578" max="13578" width="8.140625" style="1107" customWidth="1"/>
    <col min="13579" max="13579" width="7.7109375" style="1107" customWidth="1"/>
    <col min="13580" max="13580" width="7.28515625" style="1107" customWidth="1"/>
    <col min="13581" max="13581" width="11.42578125" style="1107" customWidth="1"/>
    <col min="13582" max="13822" width="9.140625" style="1107"/>
    <col min="13823" max="13823" width="5.140625" style="1107" customWidth="1"/>
    <col min="13824" max="13824" width="38.28515625" style="1107" customWidth="1"/>
    <col min="13825" max="13825" width="8" style="1107" customWidth="1"/>
    <col min="13826" max="13826" width="8.85546875" style="1107" customWidth="1"/>
    <col min="13827" max="13827" width="8.7109375" style="1107" customWidth="1"/>
    <col min="13828" max="13828" width="7.140625" style="1107" customWidth="1"/>
    <col min="13829" max="13829" width="6.5703125" style="1107" customWidth="1"/>
    <col min="13830" max="13830" width="7.28515625" style="1107" customWidth="1"/>
    <col min="13831" max="13831" width="7.42578125" style="1107" customWidth="1"/>
    <col min="13832" max="13832" width="6.5703125" style="1107" customWidth="1"/>
    <col min="13833" max="13833" width="7.42578125" style="1107" customWidth="1"/>
    <col min="13834" max="13834" width="8.140625" style="1107" customWidth="1"/>
    <col min="13835" max="13835" width="7.7109375" style="1107" customWidth="1"/>
    <col min="13836" max="13836" width="7.28515625" style="1107" customWidth="1"/>
    <col min="13837" max="13837" width="11.42578125" style="1107" customWidth="1"/>
    <col min="13838" max="14078" width="9.140625" style="1107"/>
    <col min="14079" max="14079" width="5.140625" style="1107" customWidth="1"/>
    <col min="14080" max="14080" width="38.28515625" style="1107" customWidth="1"/>
    <col min="14081" max="14081" width="8" style="1107" customWidth="1"/>
    <col min="14082" max="14082" width="8.85546875" style="1107" customWidth="1"/>
    <col min="14083" max="14083" width="8.7109375" style="1107" customWidth="1"/>
    <col min="14084" max="14084" width="7.140625" style="1107" customWidth="1"/>
    <col min="14085" max="14085" width="6.5703125" style="1107" customWidth="1"/>
    <col min="14086" max="14086" width="7.28515625" style="1107" customWidth="1"/>
    <col min="14087" max="14087" width="7.42578125" style="1107" customWidth="1"/>
    <col min="14088" max="14088" width="6.5703125" style="1107" customWidth="1"/>
    <col min="14089" max="14089" width="7.42578125" style="1107" customWidth="1"/>
    <col min="14090" max="14090" width="8.140625" style="1107" customWidth="1"/>
    <col min="14091" max="14091" width="7.7109375" style="1107" customWidth="1"/>
    <col min="14092" max="14092" width="7.28515625" style="1107" customWidth="1"/>
    <col min="14093" max="14093" width="11.42578125" style="1107" customWidth="1"/>
    <col min="14094" max="14334" width="9.140625" style="1107"/>
    <col min="14335" max="14335" width="5.140625" style="1107" customWidth="1"/>
    <col min="14336" max="14336" width="38.28515625" style="1107" customWidth="1"/>
    <col min="14337" max="14337" width="8" style="1107" customWidth="1"/>
    <col min="14338" max="14338" width="8.85546875" style="1107" customWidth="1"/>
    <col min="14339" max="14339" width="8.7109375" style="1107" customWidth="1"/>
    <col min="14340" max="14340" width="7.140625" style="1107" customWidth="1"/>
    <col min="14341" max="14341" width="6.5703125" style="1107" customWidth="1"/>
    <col min="14342" max="14342" width="7.28515625" style="1107" customWidth="1"/>
    <col min="14343" max="14343" width="7.42578125" style="1107" customWidth="1"/>
    <col min="14344" max="14344" width="6.5703125" style="1107" customWidth="1"/>
    <col min="14345" max="14345" width="7.42578125" style="1107" customWidth="1"/>
    <col min="14346" max="14346" width="8.140625" style="1107" customWidth="1"/>
    <col min="14347" max="14347" width="7.7109375" style="1107" customWidth="1"/>
    <col min="14348" max="14348" width="7.28515625" style="1107" customWidth="1"/>
    <col min="14349" max="14349" width="11.42578125" style="1107" customWidth="1"/>
    <col min="14350" max="14590" width="9.140625" style="1107"/>
    <col min="14591" max="14591" width="5.140625" style="1107" customWidth="1"/>
    <col min="14592" max="14592" width="38.28515625" style="1107" customWidth="1"/>
    <col min="14593" max="14593" width="8" style="1107" customWidth="1"/>
    <col min="14594" max="14594" width="8.85546875" style="1107" customWidth="1"/>
    <col min="14595" max="14595" width="8.7109375" style="1107" customWidth="1"/>
    <col min="14596" max="14596" width="7.140625" style="1107" customWidth="1"/>
    <col min="14597" max="14597" width="6.5703125" style="1107" customWidth="1"/>
    <col min="14598" max="14598" width="7.28515625" style="1107" customWidth="1"/>
    <col min="14599" max="14599" width="7.42578125" style="1107" customWidth="1"/>
    <col min="14600" max="14600" width="6.5703125" style="1107" customWidth="1"/>
    <col min="14601" max="14601" width="7.42578125" style="1107" customWidth="1"/>
    <col min="14602" max="14602" width="8.140625" style="1107" customWidth="1"/>
    <col min="14603" max="14603" width="7.7109375" style="1107" customWidth="1"/>
    <col min="14604" max="14604" width="7.28515625" style="1107" customWidth="1"/>
    <col min="14605" max="14605" width="11.42578125" style="1107" customWidth="1"/>
    <col min="14606" max="14846" width="9.140625" style="1107"/>
    <col min="14847" max="14847" width="5.140625" style="1107" customWidth="1"/>
    <col min="14848" max="14848" width="38.28515625" style="1107" customWidth="1"/>
    <col min="14849" max="14849" width="8" style="1107" customWidth="1"/>
    <col min="14850" max="14850" width="8.85546875" style="1107" customWidth="1"/>
    <col min="14851" max="14851" width="8.7109375" style="1107" customWidth="1"/>
    <col min="14852" max="14852" width="7.140625" style="1107" customWidth="1"/>
    <col min="14853" max="14853" width="6.5703125" style="1107" customWidth="1"/>
    <col min="14854" max="14854" width="7.28515625" style="1107" customWidth="1"/>
    <col min="14855" max="14855" width="7.42578125" style="1107" customWidth="1"/>
    <col min="14856" max="14856" width="6.5703125" style="1107" customWidth="1"/>
    <col min="14857" max="14857" width="7.42578125" style="1107" customWidth="1"/>
    <col min="14858" max="14858" width="8.140625" style="1107" customWidth="1"/>
    <col min="14859" max="14859" width="7.7109375" style="1107" customWidth="1"/>
    <col min="14860" max="14860" width="7.28515625" style="1107" customWidth="1"/>
    <col min="14861" max="14861" width="11.42578125" style="1107" customWidth="1"/>
    <col min="14862" max="15102" width="9.140625" style="1107"/>
    <col min="15103" max="15103" width="5.140625" style="1107" customWidth="1"/>
    <col min="15104" max="15104" width="38.28515625" style="1107" customWidth="1"/>
    <col min="15105" max="15105" width="8" style="1107" customWidth="1"/>
    <col min="15106" max="15106" width="8.85546875" style="1107" customWidth="1"/>
    <col min="15107" max="15107" width="8.7109375" style="1107" customWidth="1"/>
    <col min="15108" max="15108" width="7.140625" style="1107" customWidth="1"/>
    <col min="15109" max="15109" width="6.5703125" style="1107" customWidth="1"/>
    <col min="15110" max="15110" width="7.28515625" style="1107" customWidth="1"/>
    <col min="15111" max="15111" width="7.42578125" style="1107" customWidth="1"/>
    <col min="15112" max="15112" width="6.5703125" style="1107" customWidth="1"/>
    <col min="15113" max="15113" width="7.42578125" style="1107" customWidth="1"/>
    <col min="15114" max="15114" width="8.140625" style="1107" customWidth="1"/>
    <col min="15115" max="15115" width="7.7109375" style="1107" customWidth="1"/>
    <col min="15116" max="15116" width="7.28515625" style="1107" customWidth="1"/>
    <col min="15117" max="15117" width="11.42578125" style="1107" customWidth="1"/>
    <col min="15118" max="15358" width="9.140625" style="1107"/>
    <col min="15359" max="15359" width="5.140625" style="1107" customWidth="1"/>
    <col min="15360" max="15360" width="38.28515625" style="1107" customWidth="1"/>
    <col min="15361" max="15361" width="8" style="1107" customWidth="1"/>
    <col min="15362" max="15362" width="8.85546875" style="1107" customWidth="1"/>
    <col min="15363" max="15363" width="8.7109375" style="1107" customWidth="1"/>
    <col min="15364" max="15364" width="7.140625" style="1107" customWidth="1"/>
    <col min="15365" max="15365" width="6.5703125" style="1107" customWidth="1"/>
    <col min="15366" max="15366" width="7.28515625" style="1107" customWidth="1"/>
    <col min="15367" max="15367" width="7.42578125" style="1107" customWidth="1"/>
    <col min="15368" max="15368" width="6.5703125" style="1107" customWidth="1"/>
    <col min="15369" max="15369" width="7.42578125" style="1107" customWidth="1"/>
    <col min="15370" max="15370" width="8.140625" style="1107" customWidth="1"/>
    <col min="15371" max="15371" width="7.7109375" style="1107" customWidth="1"/>
    <col min="15372" max="15372" width="7.28515625" style="1107" customWidth="1"/>
    <col min="15373" max="15373" width="11.42578125" style="1107" customWidth="1"/>
    <col min="15374" max="15614" width="9.140625" style="1107"/>
    <col min="15615" max="15615" width="5.140625" style="1107" customWidth="1"/>
    <col min="15616" max="15616" width="38.28515625" style="1107" customWidth="1"/>
    <col min="15617" max="15617" width="8" style="1107" customWidth="1"/>
    <col min="15618" max="15618" width="8.85546875" style="1107" customWidth="1"/>
    <col min="15619" max="15619" width="8.7109375" style="1107" customWidth="1"/>
    <col min="15620" max="15620" width="7.140625" style="1107" customWidth="1"/>
    <col min="15621" max="15621" width="6.5703125" style="1107" customWidth="1"/>
    <col min="15622" max="15622" width="7.28515625" style="1107" customWidth="1"/>
    <col min="15623" max="15623" width="7.42578125" style="1107" customWidth="1"/>
    <col min="15624" max="15624" width="6.5703125" style="1107" customWidth="1"/>
    <col min="15625" max="15625" width="7.42578125" style="1107" customWidth="1"/>
    <col min="15626" max="15626" width="8.140625" style="1107" customWidth="1"/>
    <col min="15627" max="15627" width="7.7109375" style="1107" customWidth="1"/>
    <col min="15628" max="15628" width="7.28515625" style="1107" customWidth="1"/>
    <col min="15629" max="15629" width="11.42578125" style="1107" customWidth="1"/>
    <col min="15630" max="15870" width="9.140625" style="1107"/>
    <col min="15871" max="15871" width="5.140625" style="1107" customWidth="1"/>
    <col min="15872" max="15872" width="38.28515625" style="1107" customWidth="1"/>
    <col min="15873" max="15873" width="8" style="1107" customWidth="1"/>
    <col min="15874" max="15874" width="8.85546875" style="1107" customWidth="1"/>
    <col min="15875" max="15875" width="8.7109375" style="1107" customWidth="1"/>
    <col min="15876" max="15876" width="7.140625" style="1107" customWidth="1"/>
    <col min="15877" max="15877" width="6.5703125" style="1107" customWidth="1"/>
    <col min="15878" max="15878" width="7.28515625" style="1107" customWidth="1"/>
    <col min="15879" max="15879" width="7.42578125" style="1107" customWidth="1"/>
    <col min="15880" max="15880" width="6.5703125" style="1107" customWidth="1"/>
    <col min="15881" max="15881" width="7.42578125" style="1107" customWidth="1"/>
    <col min="15882" max="15882" width="8.140625" style="1107" customWidth="1"/>
    <col min="15883" max="15883" width="7.7109375" style="1107" customWidth="1"/>
    <col min="15884" max="15884" width="7.28515625" style="1107" customWidth="1"/>
    <col min="15885" max="15885" width="11.42578125" style="1107" customWidth="1"/>
    <col min="15886" max="16126" width="9.140625" style="1107"/>
    <col min="16127" max="16127" width="5.140625" style="1107" customWidth="1"/>
    <col min="16128" max="16128" width="38.28515625" style="1107" customWidth="1"/>
    <col min="16129" max="16129" width="8" style="1107" customWidth="1"/>
    <col min="16130" max="16130" width="8.85546875" style="1107" customWidth="1"/>
    <col min="16131" max="16131" width="8.7109375" style="1107" customWidth="1"/>
    <col min="16132" max="16132" width="7.140625" style="1107" customWidth="1"/>
    <col min="16133" max="16133" width="6.5703125" style="1107" customWidth="1"/>
    <col min="16134" max="16134" width="7.28515625" style="1107" customWidth="1"/>
    <col min="16135" max="16135" width="7.42578125" style="1107" customWidth="1"/>
    <col min="16136" max="16136" width="6.5703125" style="1107" customWidth="1"/>
    <col min="16137" max="16137" width="7.42578125" style="1107" customWidth="1"/>
    <col min="16138" max="16138" width="8.140625" style="1107" customWidth="1"/>
    <col min="16139" max="16139" width="7.7109375" style="1107" customWidth="1"/>
    <col min="16140" max="16140" width="7.28515625" style="1107" customWidth="1"/>
    <col min="16141" max="16141" width="11.42578125" style="1107" customWidth="1"/>
    <col min="16142" max="16384" width="9.140625" style="1107"/>
  </cols>
  <sheetData>
    <row r="1" spans="1:18">
      <c r="A1" s="1354" t="s">
        <v>1300</v>
      </c>
      <c r="B1" s="1354"/>
      <c r="C1" s="1354"/>
      <c r="D1" s="1354"/>
      <c r="E1" s="1354"/>
      <c r="F1" s="1354"/>
      <c r="G1" s="1354"/>
      <c r="H1" s="1354"/>
    </row>
    <row r="2" spans="1:18" ht="15.75" customHeight="1">
      <c r="A2" s="1355" t="s">
        <v>1301</v>
      </c>
      <c r="B2" s="1355"/>
      <c r="C2" s="1355"/>
      <c r="D2" s="1355"/>
      <c r="E2" s="1355"/>
      <c r="F2" s="1355"/>
      <c r="G2" s="1355"/>
      <c r="H2" s="1355"/>
      <c r="I2" s="1355"/>
      <c r="J2" s="1355"/>
      <c r="K2" s="1355"/>
      <c r="L2" s="1355"/>
      <c r="M2" s="1355"/>
      <c r="N2" s="1355"/>
      <c r="O2" s="1355"/>
    </row>
    <row r="3" spans="1:18" ht="15.75" customHeight="1">
      <c r="A3" s="1356" t="s">
        <v>1264</v>
      </c>
      <c r="B3" s="1356"/>
      <c r="C3" s="1356"/>
      <c r="D3" s="1356"/>
      <c r="E3" s="1356"/>
      <c r="F3" s="1356"/>
      <c r="G3" s="1356"/>
      <c r="H3" s="1356"/>
      <c r="I3" s="1356"/>
      <c r="J3" s="1356"/>
      <c r="K3" s="1356"/>
      <c r="L3" s="1356"/>
      <c r="M3" s="1356"/>
      <c r="N3" s="1356"/>
      <c r="O3" s="1356"/>
    </row>
    <row r="4" spans="1:18" ht="15.75" customHeight="1">
      <c r="A4" s="1357" t="s">
        <v>1258</v>
      </c>
      <c r="B4" s="1358" t="s">
        <v>144</v>
      </c>
      <c r="C4" s="1358" t="s">
        <v>143</v>
      </c>
      <c r="D4" s="1359" t="s">
        <v>142</v>
      </c>
      <c r="E4" s="1359" t="s">
        <v>1302</v>
      </c>
      <c r="F4" s="1359"/>
      <c r="G4" s="1359"/>
      <c r="H4" s="1359"/>
      <c r="I4" s="1359"/>
      <c r="J4" s="1359"/>
      <c r="K4" s="1359"/>
      <c r="L4" s="1359"/>
      <c r="M4" s="1359"/>
      <c r="N4" s="1359"/>
      <c r="O4" s="1359"/>
    </row>
    <row r="5" spans="1:18" ht="27.75" customHeight="1">
      <c r="A5" s="1357"/>
      <c r="B5" s="1358"/>
      <c r="C5" s="1358"/>
      <c r="D5" s="1359"/>
      <c r="E5" s="962" t="s">
        <v>140</v>
      </c>
      <c r="F5" s="962" t="s">
        <v>139</v>
      </c>
      <c r="G5" s="962" t="s">
        <v>138</v>
      </c>
      <c r="H5" s="962" t="s">
        <v>137</v>
      </c>
      <c r="I5" s="962" t="s">
        <v>136</v>
      </c>
      <c r="J5" s="962" t="s">
        <v>135</v>
      </c>
      <c r="K5" s="962" t="s">
        <v>134</v>
      </c>
      <c r="L5" s="962" t="s">
        <v>133</v>
      </c>
      <c r="M5" s="963" t="s">
        <v>1303</v>
      </c>
      <c r="N5" s="962" t="s">
        <v>131</v>
      </c>
      <c r="O5" s="962" t="s">
        <v>130</v>
      </c>
    </row>
    <row r="6" spans="1:18" s="943" customFormat="1" ht="19.149999999999999" customHeight="1">
      <c r="A6" s="1108">
        <v>1</v>
      </c>
      <c r="B6" s="964" t="s">
        <v>128</v>
      </c>
      <c r="C6" s="1108" t="s">
        <v>127</v>
      </c>
      <c r="D6" s="1214">
        <v>250.08</v>
      </c>
      <c r="E6" s="1214">
        <v>5.3500000000000334</v>
      </c>
      <c r="F6" s="1214">
        <v>10.73</v>
      </c>
      <c r="G6" s="1214">
        <v>12.579999999999998</v>
      </c>
      <c r="H6" s="1214">
        <v>8.9400000000000102</v>
      </c>
      <c r="I6" s="1214">
        <v>31.239999999999966</v>
      </c>
      <c r="J6" s="1214">
        <v>24.770000000000024</v>
      </c>
      <c r="K6" s="1214">
        <v>65.36999999999999</v>
      </c>
      <c r="L6" s="1214">
        <v>27.200000000000006</v>
      </c>
      <c r="M6" s="1214">
        <v>23.019999999999982</v>
      </c>
      <c r="N6" s="1214">
        <v>8.8199999999999861</v>
      </c>
      <c r="O6" s="1214">
        <v>32.06</v>
      </c>
    </row>
    <row r="7" spans="1:18" ht="19.149999999999999" customHeight="1">
      <c r="A7" s="955" t="s">
        <v>126</v>
      </c>
      <c r="B7" s="956" t="s">
        <v>125</v>
      </c>
      <c r="C7" s="965" t="s">
        <v>124</v>
      </c>
      <c r="D7" s="969">
        <v>228.19</v>
      </c>
      <c r="E7" s="969">
        <v>0.81000000000003658</v>
      </c>
      <c r="F7" s="969">
        <v>10.700000000000001</v>
      </c>
      <c r="G7" s="969">
        <v>12.110000000000001</v>
      </c>
      <c r="H7" s="969">
        <v>8.8000000000000114</v>
      </c>
      <c r="I7" s="969">
        <v>26.96999999999997</v>
      </c>
      <c r="J7" s="969">
        <v>19.650000000000023</v>
      </c>
      <c r="K7" s="969">
        <v>63.37</v>
      </c>
      <c r="L7" s="969">
        <v>27.040000000000006</v>
      </c>
      <c r="M7" s="969">
        <v>22.769999999999982</v>
      </c>
      <c r="N7" s="969">
        <v>8.7199999999999829</v>
      </c>
      <c r="O7" s="969">
        <v>27.25</v>
      </c>
      <c r="P7" s="942"/>
    </row>
    <row r="8" spans="1:18" s="944" customFormat="1" ht="19.149999999999999" customHeight="1">
      <c r="A8" s="960"/>
      <c r="B8" s="961" t="s">
        <v>123</v>
      </c>
      <c r="C8" s="966" t="s">
        <v>122</v>
      </c>
      <c r="D8" s="1215">
        <v>215.7</v>
      </c>
      <c r="E8" s="1215">
        <v>0.64000000000002066</v>
      </c>
      <c r="F8" s="1215">
        <v>10.57</v>
      </c>
      <c r="G8" s="1215">
        <v>12.090000000000002</v>
      </c>
      <c r="H8" s="1215">
        <v>4.0699999999999941</v>
      </c>
      <c r="I8" s="1215">
        <v>26.96999999999997</v>
      </c>
      <c r="J8" s="1215">
        <v>19.209999999999997</v>
      </c>
      <c r="K8" s="1215">
        <v>63.27</v>
      </c>
      <c r="L8" s="1215">
        <v>27.040000000000006</v>
      </c>
      <c r="M8" s="1215">
        <v>16.069999999999993</v>
      </c>
      <c r="N8" s="1215">
        <v>8.7199999999999829</v>
      </c>
      <c r="O8" s="1215">
        <v>27.05</v>
      </c>
      <c r="P8" s="1043"/>
      <c r="Q8" s="1043"/>
      <c r="R8" s="1043"/>
    </row>
    <row r="9" spans="1:18" ht="19.149999999999999" customHeight="1">
      <c r="A9" s="955" t="s">
        <v>121</v>
      </c>
      <c r="B9" s="956" t="s">
        <v>120</v>
      </c>
      <c r="C9" s="965" t="s">
        <v>119</v>
      </c>
      <c r="D9" s="969">
        <v>1.4299999999999997</v>
      </c>
      <c r="E9" s="969">
        <v>0.2</v>
      </c>
      <c r="F9" s="969"/>
      <c r="G9" s="969">
        <v>2.0000000000000018E-2</v>
      </c>
      <c r="H9" s="969"/>
      <c r="I9" s="969">
        <v>0.4399999999999995</v>
      </c>
      <c r="J9" s="969">
        <v>0.72000000000000064</v>
      </c>
      <c r="K9" s="969">
        <v>4.9999999999999711E-2</v>
      </c>
      <c r="L9" s="969"/>
      <c r="M9" s="969"/>
      <c r="N9" s="969"/>
      <c r="O9" s="969"/>
      <c r="P9" s="942"/>
    </row>
    <row r="10" spans="1:18" ht="19.149999999999999" customHeight="1">
      <c r="A10" s="955" t="s">
        <v>118</v>
      </c>
      <c r="B10" s="956" t="s">
        <v>117</v>
      </c>
      <c r="C10" s="965" t="s">
        <v>116</v>
      </c>
      <c r="D10" s="969">
        <v>6.9999999999999973</v>
      </c>
      <c r="E10" s="969">
        <v>2.7899999999999978</v>
      </c>
      <c r="F10" s="969">
        <v>1.000000000000012E-2</v>
      </c>
      <c r="G10" s="969">
        <v>9.999999999999859E-2</v>
      </c>
      <c r="H10" s="969">
        <v>0.13999999999999913</v>
      </c>
      <c r="I10" s="969">
        <v>0.75</v>
      </c>
      <c r="J10" s="969">
        <v>2.2799999999999985</v>
      </c>
      <c r="K10" s="969">
        <v>0.90000000000000047</v>
      </c>
      <c r="L10" s="969"/>
      <c r="M10" s="969">
        <v>3.0000000000000776E-2</v>
      </c>
      <c r="N10" s="969"/>
      <c r="O10" s="969"/>
      <c r="P10" s="942"/>
    </row>
    <row r="11" spans="1:18" ht="19.149999999999999" customHeight="1">
      <c r="A11" s="955" t="s">
        <v>115</v>
      </c>
      <c r="B11" s="956" t="s">
        <v>108</v>
      </c>
      <c r="C11" s="965" t="s">
        <v>107</v>
      </c>
      <c r="D11" s="969">
        <v>11.830000000000002</v>
      </c>
      <c r="E11" s="969">
        <v>1.5499999999999985</v>
      </c>
      <c r="F11" s="969">
        <v>1.9999999999999907E-2</v>
      </c>
      <c r="G11" s="969">
        <v>0.35</v>
      </c>
      <c r="H11" s="969"/>
      <c r="I11" s="969">
        <v>1.4499999999999993</v>
      </c>
      <c r="J11" s="969">
        <v>2.1199999999999997</v>
      </c>
      <c r="K11" s="969">
        <v>1.0499999999999992</v>
      </c>
      <c r="L11" s="969">
        <v>0.15999999999999992</v>
      </c>
      <c r="M11" s="969">
        <v>0.22000000000000028</v>
      </c>
      <c r="N11" s="969">
        <v>0.10000000000000298</v>
      </c>
      <c r="O11" s="969">
        <v>4.8100000000000005</v>
      </c>
      <c r="P11" s="942"/>
      <c r="R11" s="942"/>
    </row>
    <row r="12" spans="1:18" ht="19.149999999999999" customHeight="1">
      <c r="A12" s="955" t="s">
        <v>112</v>
      </c>
      <c r="B12" s="956" t="s">
        <v>105</v>
      </c>
      <c r="C12" s="965" t="s">
        <v>104</v>
      </c>
      <c r="D12" s="969">
        <v>1.63</v>
      </c>
      <c r="E12" s="969"/>
      <c r="F12" s="969"/>
      <c r="G12" s="969"/>
      <c r="H12" s="969"/>
      <c r="I12" s="969">
        <v>1.63</v>
      </c>
      <c r="J12" s="969"/>
      <c r="K12" s="969"/>
      <c r="L12" s="969"/>
      <c r="M12" s="969"/>
      <c r="N12" s="969"/>
      <c r="O12" s="969"/>
    </row>
    <row r="13" spans="1:18" s="943" customFormat="1" ht="19.149999999999999" customHeight="1">
      <c r="A13" s="1108">
        <v>2</v>
      </c>
      <c r="B13" s="964" t="s">
        <v>103</v>
      </c>
      <c r="C13" s="1108" t="s">
        <v>102</v>
      </c>
      <c r="D13" s="1214">
        <v>59.484999999999992</v>
      </c>
      <c r="E13" s="1214">
        <v>5.34</v>
      </c>
      <c r="F13" s="1214">
        <v>2.4300000000000006</v>
      </c>
      <c r="G13" s="1214">
        <v>1.6700000000000002</v>
      </c>
      <c r="H13" s="1214">
        <v>0.44000000000000017</v>
      </c>
      <c r="I13" s="1214">
        <v>6.8199999999999994</v>
      </c>
      <c r="J13" s="1214">
        <v>5.1150000000000011</v>
      </c>
      <c r="K13" s="1214">
        <v>11.509999999999996</v>
      </c>
      <c r="L13" s="1214">
        <v>2.68</v>
      </c>
      <c r="M13" s="1214">
        <v>8.91</v>
      </c>
      <c r="N13" s="1214">
        <v>1.4899999999999998</v>
      </c>
      <c r="O13" s="1214">
        <v>13.079999999999998</v>
      </c>
    </row>
    <row r="14" spans="1:18" ht="19.149999999999999" customHeight="1">
      <c r="A14" s="965" t="s">
        <v>101</v>
      </c>
      <c r="B14" s="967" t="s">
        <v>90</v>
      </c>
      <c r="C14" s="965" t="s">
        <v>89</v>
      </c>
      <c r="D14" s="969">
        <v>0.12000000000000001</v>
      </c>
      <c r="E14" s="969"/>
      <c r="F14" s="969"/>
      <c r="G14" s="969"/>
      <c r="H14" s="969"/>
      <c r="I14" s="969"/>
      <c r="J14" s="969"/>
      <c r="K14" s="969"/>
      <c r="L14" s="969">
        <v>0.12000000000000001</v>
      </c>
      <c r="M14" s="969"/>
      <c r="N14" s="969"/>
      <c r="O14" s="969"/>
    </row>
    <row r="15" spans="1:18" ht="19.149999999999999" customHeight="1">
      <c r="A15" s="965" t="s">
        <v>98</v>
      </c>
      <c r="B15" s="967" t="s">
        <v>87</v>
      </c>
      <c r="C15" s="965" t="s">
        <v>86</v>
      </c>
      <c r="D15" s="969">
        <v>5.43</v>
      </c>
      <c r="E15" s="969">
        <v>1.1399999999999999</v>
      </c>
      <c r="F15" s="969"/>
      <c r="G15" s="969"/>
      <c r="H15" s="969">
        <v>0.02</v>
      </c>
      <c r="I15" s="969"/>
      <c r="J15" s="969"/>
      <c r="K15" s="969"/>
      <c r="L15" s="969"/>
      <c r="M15" s="969"/>
      <c r="N15" s="969"/>
      <c r="O15" s="969">
        <v>4.2699999999999996</v>
      </c>
    </row>
    <row r="16" spans="1:18" ht="19.149999999999999" customHeight="1">
      <c r="A16" s="965" t="s">
        <v>94</v>
      </c>
      <c r="B16" s="967" t="s">
        <v>1304</v>
      </c>
      <c r="C16" s="965" t="s">
        <v>26</v>
      </c>
      <c r="D16" s="969">
        <f>K16</f>
        <v>3.35</v>
      </c>
      <c r="E16" s="969"/>
      <c r="F16" s="969"/>
      <c r="G16" s="969"/>
      <c r="H16" s="969"/>
      <c r="I16" s="969"/>
      <c r="J16" s="969"/>
      <c r="K16" s="969">
        <v>3.35</v>
      </c>
      <c r="L16" s="969"/>
      <c r="M16" s="969"/>
      <c r="N16" s="969"/>
      <c r="O16" s="969"/>
    </row>
    <row r="17" spans="1:15" ht="19.149999999999999" customHeight="1">
      <c r="A17" s="965" t="s">
        <v>91</v>
      </c>
      <c r="B17" s="968" t="s">
        <v>81</v>
      </c>
      <c r="C17" s="965" t="s">
        <v>80</v>
      </c>
      <c r="D17" s="969">
        <v>40.98</v>
      </c>
      <c r="E17" s="969">
        <v>0.86999999999999988</v>
      </c>
      <c r="F17" s="969">
        <v>2.4299999999999997</v>
      </c>
      <c r="G17" s="969">
        <v>1.6700000000000002</v>
      </c>
      <c r="H17" s="969">
        <v>0.33000000000000007</v>
      </c>
      <c r="I17" s="969">
        <v>4.6499999999999995</v>
      </c>
      <c r="J17" s="969">
        <v>2.6599999999999993</v>
      </c>
      <c r="K17" s="969">
        <v>7.7999999999999989</v>
      </c>
      <c r="L17" s="969">
        <v>2.5000000000000004</v>
      </c>
      <c r="M17" s="969">
        <v>8.870000000000001</v>
      </c>
      <c r="N17" s="969">
        <v>1.3399999999999999</v>
      </c>
      <c r="O17" s="969">
        <v>7.8599999999999994</v>
      </c>
    </row>
    <row r="18" spans="1:15" s="944" customFormat="1" ht="19.149999999999999" customHeight="1">
      <c r="A18" s="966"/>
      <c r="B18" s="934" t="s">
        <v>334</v>
      </c>
      <c r="C18" s="935" t="s">
        <v>78</v>
      </c>
      <c r="D18" s="1215">
        <v>24.240000000000002</v>
      </c>
      <c r="E18" s="1215">
        <v>0.39999999999999997</v>
      </c>
      <c r="F18" s="1215">
        <v>1.7</v>
      </c>
      <c r="G18" s="1215">
        <v>0.90000000000000013</v>
      </c>
      <c r="H18" s="1215">
        <v>0.14000000000000001</v>
      </c>
      <c r="I18" s="1215">
        <v>1.95</v>
      </c>
      <c r="J18" s="1215">
        <v>1.69</v>
      </c>
      <c r="K18" s="1215">
        <v>3.6099999999999994</v>
      </c>
      <c r="L18" s="1215">
        <v>1.5800000000000003</v>
      </c>
      <c r="M18" s="1215">
        <v>6.87</v>
      </c>
      <c r="N18" s="1215">
        <v>0.69</v>
      </c>
      <c r="O18" s="1215">
        <v>4.71</v>
      </c>
    </row>
    <row r="19" spans="1:15" s="944" customFormat="1" ht="19.149999999999999" customHeight="1">
      <c r="A19" s="966"/>
      <c r="B19" s="934" t="s">
        <v>887</v>
      </c>
      <c r="C19" s="935" t="s">
        <v>76</v>
      </c>
      <c r="D19" s="1215">
        <v>13.48</v>
      </c>
      <c r="E19" s="1215">
        <v>0.17</v>
      </c>
      <c r="F19" s="1215">
        <v>0.69</v>
      </c>
      <c r="G19" s="1215">
        <v>0.70000000000000007</v>
      </c>
      <c r="H19" s="1215">
        <v>0.16</v>
      </c>
      <c r="I19" s="1215">
        <v>2.6399999999999997</v>
      </c>
      <c r="J19" s="1215">
        <v>0.95</v>
      </c>
      <c r="K19" s="1215">
        <v>4.1899999999999995</v>
      </c>
      <c r="L19" s="1215">
        <v>0.92000000000000015</v>
      </c>
      <c r="M19" s="1215"/>
      <c r="N19" s="1215">
        <v>0.64999999999999991</v>
      </c>
      <c r="O19" s="1215">
        <v>2.4099999999999997</v>
      </c>
    </row>
    <row r="20" spans="1:15" s="944" customFormat="1" ht="19.149999999999999" customHeight="1">
      <c r="A20" s="966"/>
      <c r="B20" s="934" t="s">
        <v>1254</v>
      </c>
      <c r="C20" s="936" t="s">
        <v>74</v>
      </c>
      <c r="D20" s="1215">
        <v>6.9999999999999993E-2</v>
      </c>
      <c r="E20" s="1215"/>
      <c r="F20" s="1215"/>
      <c r="G20" s="1215"/>
      <c r="H20" s="1215"/>
      <c r="I20" s="1215">
        <v>0.06</v>
      </c>
      <c r="J20" s="1215">
        <v>0.01</v>
      </c>
      <c r="K20" s="1215"/>
      <c r="L20" s="1215"/>
      <c r="M20" s="1215"/>
      <c r="N20" s="1215"/>
      <c r="O20" s="1215"/>
    </row>
    <row r="21" spans="1:15" s="944" customFormat="1" ht="19.149999999999999" customHeight="1">
      <c r="A21" s="966"/>
      <c r="B21" s="919" t="s">
        <v>49</v>
      </c>
      <c r="C21" s="918" t="s">
        <v>48</v>
      </c>
      <c r="D21" s="1215">
        <v>0.2</v>
      </c>
      <c r="E21" s="1215"/>
      <c r="F21" s="1215"/>
      <c r="G21" s="1215"/>
      <c r="H21" s="1215"/>
      <c r="I21" s="1215"/>
      <c r="J21" s="1215"/>
      <c r="K21" s="1215"/>
      <c r="L21" s="1215"/>
      <c r="M21" s="1215"/>
      <c r="N21" s="1215"/>
      <c r="O21" s="1215">
        <v>0.2</v>
      </c>
    </row>
    <row r="22" spans="1:15" s="944" customFormat="1" ht="19.149999999999999" customHeight="1">
      <c r="A22" s="966"/>
      <c r="B22" s="919" t="s">
        <v>30</v>
      </c>
      <c r="C22" s="918" t="s">
        <v>29</v>
      </c>
      <c r="D22" s="1215">
        <v>2.99</v>
      </c>
      <c r="E22" s="1215">
        <v>0.3</v>
      </c>
      <c r="F22" s="1215">
        <v>0.04</v>
      </c>
      <c r="G22" s="1215">
        <v>7.0000000000000007E-2</v>
      </c>
      <c r="H22" s="1215">
        <v>0.03</v>
      </c>
      <c r="I22" s="1215"/>
      <c r="J22" s="1215">
        <v>0.01</v>
      </c>
      <c r="K22" s="1215"/>
      <c r="L22" s="1215"/>
      <c r="M22" s="1215">
        <v>2</v>
      </c>
      <c r="N22" s="1215"/>
      <c r="O22" s="1215">
        <v>0.54</v>
      </c>
    </row>
    <row r="23" spans="1:15" ht="19.149999999999999" customHeight="1">
      <c r="A23" s="965" t="s">
        <v>88</v>
      </c>
      <c r="B23" s="970" t="s">
        <v>46</v>
      </c>
      <c r="C23" s="965" t="s">
        <v>45</v>
      </c>
      <c r="D23" s="969">
        <v>7.51</v>
      </c>
      <c r="E23" s="969">
        <v>3.2</v>
      </c>
      <c r="F23" s="969"/>
      <c r="G23" s="969"/>
      <c r="H23" s="969">
        <v>0.06</v>
      </c>
      <c r="I23" s="969">
        <v>1.8</v>
      </c>
      <c r="J23" s="969">
        <v>1.85</v>
      </c>
      <c r="K23" s="969">
        <v>0.36000000000000004</v>
      </c>
      <c r="L23" s="969">
        <v>0.06</v>
      </c>
      <c r="M23" s="969">
        <v>0.04</v>
      </c>
      <c r="N23" s="969">
        <v>0.14000000000000001</v>
      </c>
      <c r="O23" s="969"/>
    </row>
    <row r="24" spans="1:15" ht="19.149999999999999" customHeight="1">
      <c r="A24" s="965" t="s">
        <v>85</v>
      </c>
      <c r="B24" s="970" t="s">
        <v>43</v>
      </c>
      <c r="C24" s="965" t="s">
        <v>42</v>
      </c>
      <c r="D24" s="969">
        <v>0.95000000000000007</v>
      </c>
      <c r="E24" s="969"/>
      <c r="F24" s="969"/>
      <c r="G24" s="969"/>
      <c r="H24" s="969"/>
      <c r="I24" s="969"/>
      <c r="J24" s="969"/>
      <c r="K24" s="969"/>
      <c r="L24" s="969"/>
      <c r="M24" s="969"/>
      <c r="N24" s="969"/>
      <c r="O24" s="969">
        <v>0.95000000000000007</v>
      </c>
    </row>
    <row r="25" spans="1:15" ht="19.149999999999999" customHeight="1">
      <c r="A25" s="965" t="s">
        <v>82</v>
      </c>
      <c r="B25" s="967" t="s">
        <v>15</v>
      </c>
      <c r="C25" s="965" t="s">
        <v>14</v>
      </c>
      <c r="D25" s="969">
        <v>1.0049999999999999</v>
      </c>
      <c r="E25" s="969"/>
      <c r="F25" s="969"/>
      <c r="G25" s="969"/>
      <c r="H25" s="969">
        <v>0.03</v>
      </c>
      <c r="I25" s="969">
        <v>0.37</v>
      </c>
      <c r="J25" s="969">
        <v>0.60499999999999998</v>
      </c>
      <c r="K25" s="969"/>
      <c r="L25" s="969"/>
      <c r="M25" s="969"/>
      <c r="N25" s="969"/>
      <c r="O25" s="969"/>
    </row>
    <row r="26" spans="1:15" ht="19.149999999999999" customHeight="1">
      <c r="A26" s="965" t="s">
        <v>56</v>
      </c>
      <c r="B26" s="967" t="s">
        <v>12</v>
      </c>
      <c r="C26" s="965" t="s">
        <v>11</v>
      </c>
      <c r="D26" s="969">
        <v>0.14000000000000001</v>
      </c>
      <c r="E26" s="969">
        <v>0.13</v>
      </c>
      <c r="F26" s="969"/>
      <c r="G26" s="969"/>
      <c r="H26" s="969"/>
      <c r="I26" s="969"/>
      <c r="J26" s="969"/>
      <c r="K26" s="969"/>
      <c r="L26" s="969"/>
      <c r="M26" s="969"/>
      <c r="N26" s="969">
        <v>0.01</v>
      </c>
      <c r="O26" s="969"/>
    </row>
  </sheetData>
  <mergeCells count="8">
    <mergeCell ref="A1:H1"/>
    <mergeCell ref="A2:O2"/>
    <mergeCell ref="A3:O3"/>
    <mergeCell ref="A4:A5"/>
    <mergeCell ref="B4:B5"/>
    <mergeCell ref="C4:C5"/>
    <mergeCell ref="D4:D5"/>
    <mergeCell ref="E4:O4"/>
  </mergeCells>
  <hyperlinks>
    <hyperlink ref="A4" location="Link!A1" display="TT"/>
  </hyperlinks>
  <pageMargins left="0.2" right="0.2" top="0.75" bottom="0.75" header="0.3" footer="0.3"/>
  <pageSetup paperSize="9" scale="90" orientation="landscape"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19"/>
  <sheetViews>
    <sheetView workbookViewId="0">
      <selection activeCell="H8" sqref="H8"/>
    </sheetView>
  </sheetViews>
  <sheetFormatPr defaultColWidth="9.140625" defaultRowHeight="15.75"/>
  <cols>
    <col min="1" max="1" width="5.140625" style="1107" customWidth="1"/>
    <col min="2" max="2" width="34.42578125" style="1107" customWidth="1"/>
    <col min="3" max="3" width="8" style="1107" customWidth="1"/>
    <col min="4" max="4" width="8.85546875" style="1107" customWidth="1"/>
    <col min="5" max="5" width="8.7109375" style="1107" customWidth="1"/>
    <col min="6" max="6" width="7.140625" style="1107" customWidth="1"/>
    <col min="7" max="7" width="6.5703125" style="1107" customWidth="1"/>
    <col min="8" max="8" width="7.28515625" style="1107" customWidth="1"/>
    <col min="9" max="9" width="7.42578125" style="1107" customWidth="1"/>
    <col min="10" max="10" width="6.5703125" style="1107" customWidth="1"/>
    <col min="11" max="11" width="7.42578125" style="1107" customWidth="1"/>
    <col min="12" max="12" width="8.140625" style="1107" customWidth="1"/>
    <col min="13" max="13" width="7.7109375" style="1107" customWidth="1"/>
    <col min="14" max="14" width="7.28515625" style="1107" customWidth="1"/>
    <col min="15" max="15" width="11.42578125" style="1107" customWidth="1"/>
    <col min="16" max="16" width="10.42578125" style="1107" bestFit="1" customWidth="1"/>
    <col min="17" max="255" width="9.140625" style="1107"/>
    <col min="256" max="256" width="5.140625" style="1107" customWidth="1"/>
    <col min="257" max="257" width="34.42578125" style="1107" customWidth="1"/>
    <col min="258" max="258" width="8" style="1107" customWidth="1"/>
    <col min="259" max="259" width="8.85546875" style="1107" customWidth="1"/>
    <col min="260" max="260" width="8.7109375" style="1107" customWidth="1"/>
    <col min="261" max="261" width="7.140625" style="1107" customWidth="1"/>
    <col min="262" max="262" width="6.5703125" style="1107" customWidth="1"/>
    <col min="263" max="263" width="7.28515625" style="1107" customWidth="1"/>
    <col min="264" max="264" width="7.42578125" style="1107" customWidth="1"/>
    <col min="265" max="265" width="6.5703125" style="1107" customWidth="1"/>
    <col min="266" max="266" width="7.42578125" style="1107" customWidth="1"/>
    <col min="267" max="267" width="8.140625" style="1107" customWidth="1"/>
    <col min="268" max="268" width="7.7109375" style="1107" customWidth="1"/>
    <col min="269" max="269" width="7.28515625" style="1107" customWidth="1"/>
    <col min="270" max="270" width="11.42578125" style="1107" customWidth="1"/>
    <col min="271" max="511" width="9.140625" style="1107"/>
    <col min="512" max="512" width="5.140625" style="1107" customWidth="1"/>
    <col min="513" max="513" width="34.42578125" style="1107" customWidth="1"/>
    <col min="514" max="514" width="8" style="1107" customWidth="1"/>
    <col min="515" max="515" width="8.85546875" style="1107" customWidth="1"/>
    <col min="516" max="516" width="8.7109375" style="1107" customWidth="1"/>
    <col min="517" max="517" width="7.140625" style="1107" customWidth="1"/>
    <col min="518" max="518" width="6.5703125" style="1107" customWidth="1"/>
    <col min="519" max="519" width="7.28515625" style="1107" customWidth="1"/>
    <col min="520" max="520" width="7.42578125" style="1107" customWidth="1"/>
    <col min="521" max="521" width="6.5703125" style="1107" customWidth="1"/>
    <col min="522" max="522" width="7.42578125" style="1107" customWidth="1"/>
    <col min="523" max="523" width="8.140625" style="1107" customWidth="1"/>
    <col min="524" max="524" width="7.7109375" style="1107" customWidth="1"/>
    <col min="525" max="525" width="7.28515625" style="1107" customWidth="1"/>
    <col min="526" max="526" width="11.42578125" style="1107" customWidth="1"/>
    <col min="527" max="767" width="9.140625" style="1107"/>
    <col min="768" max="768" width="5.140625" style="1107" customWidth="1"/>
    <col min="769" max="769" width="34.42578125" style="1107" customWidth="1"/>
    <col min="770" max="770" width="8" style="1107" customWidth="1"/>
    <col min="771" max="771" width="8.85546875" style="1107" customWidth="1"/>
    <col min="772" max="772" width="8.7109375" style="1107" customWidth="1"/>
    <col min="773" max="773" width="7.140625" style="1107" customWidth="1"/>
    <col min="774" max="774" width="6.5703125" style="1107" customWidth="1"/>
    <col min="775" max="775" width="7.28515625" style="1107" customWidth="1"/>
    <col min="776" max="776" width="7.42578125" style="1107" customWidth="1"/>
    <col min="777" max="777" width="6.5703125" style="1107" customWidth="1"/>
    <col min="778" max="778" width="7.42578125" style="1107" customWidth="1"/>
    <col min="779" max="779" width="8.140625" style="1107" customWidth="1"/>
    <col min="780" max="780" width="7.7109375" style="1107" customWidth="1"/>
    <col min="781" max="781" width="7.28515625" style="1107" customWidth="1"/>
    <col min="782" max="782" width="11.42578125" style="1107" customWidth="1"/>
    <col min="783" max="1023" width="9.140625" style="1107"/>
    <col min="1024" max="1024" width="5.140625" style="1107" customWidth="1"/>
    <col min="1025" max="1025" width="34.42578125" style="1107" customWidth="1"/>
    <col min="1026" max="1026" width="8" style="1107" customWidth="1"/>
    <col min="1027" max="1027" width="8.85546875" style="1107" customWidth="1"/>
    <col min="1028" max="1028" width="8.7109375" style="1107" customWidth="1"/>
    <col min="1029" max="1029" width="7.140625" style="1107" customWidth="1"/>
    <col min="1030" max="1030" width="6.5703125" style="1107" customWidth="1"/>
    <col min="1031" max="1031" width="7.28515625" style="1107" customWidth="1"/>
    <col min="1032" max="1032" width="7.42578125" style="1107" customWidth="1"/>
    <col min="1033" max="1033" width="6.5703125" style="1107" customWidth="1"/>
    <col min="1034" max="1034" width="7.42578125" style="1107" customWidth="1"/>
    <col min="1035" max="1035" width="8.140625" style="1107" customWidth="1"/>
    <col min="1036" max="1036" width="7.7109375" style="1107" customWidth="1"/>
    <col min="1037" max="1037" width="7.28515625" style="1107" customWidth="1"/>
    <col min="1038" max="1038" width="11.42578125" style="1107" customWidth="1"/>
    <col min="1039" max="1279" width="9.140625" style="1107"/>
    <col min="1280" max="1280" width="5.140625" style="1107" customWidth="1"/>
    <col min="1281" max="1281" width="34.42578125" style="1107" customWidth="1"/>
    <col min="1282" max="1282" width="8" style="1107" customWidth="1"/>
    <col min="1283" max="1283" width="8.85546875" style="1107" customWidth="1"/>
    <col min="1284" max="1284" width="8.7109375" style="1107" customWidth="1"/>
    <col min="1285" max="1285" width="7.140625" style="1107" customWidth="1"/>
    <col min="1286" max="1286" width="6.5703125" style="1107" customWidth="1"/>
    <col min="1287" max="1287" width="7.28515625" style="1107" customWidth="1"/>
    <col min="1288" max="1288" width="7.42578125" style="1107" customWidth="1"/>
    <col min="1289" max="1289" width="6.5703125" style="1107" customWidth="1"/>
    <col min="1290" max="1290" width="7.42578125" style="1107" customWidth="1"/>
    <col min="1291" max="1291" width="8.140625" style="1107" customWidth="1"/>
    <col min="1292" max="1292" width="7.7109375" style="1107" customWidth="1"/>
    <col min="1293" max="1293" width="7.28515625" style="1107" customWidth="1"/>
    <col min="1294" max="1294" width="11.42578125" style="1107" customWidth="1"/>
    <col min="1295" max="1535" width="9.140625" style="1107"/>
    <col min="1536" max="1536" width="5.140625" style="1107" customWidth="1"/>
    <col min="1537" max="1537" width="34.42578125" style="1107" customWidth="1"/>
    <col min="1538" max="1538" width="8" style="1107" customWidth="1"/>
    <col min="1539" max="1539" width="8.85546875" style="1107" customWidth="1"/>
    <col min="1540" max="1540" width="8.7109375" style="1107" customWidth="1"/>
    <col min="1541" max="1541" width="7.140625" style="1107" customWidth="1"/>
    <col min="1542" max="1542" width="6.5703125" style="1107" customWidth="1"/>
    <col min="1543" max="1543" width="7.28515625" style="1107" customWidth="1"/>
    <col min="1544" max="1544" width="7.42578125" style="1107" customWidth="1"/>
    <col min="1545" max="1545" width="6.5703125" style="1107" customWidth="1"/>
    <col min="1546" max="1546" width="7.42578125" style="1107" customWidth="1"/>
    <col min="1547" max="1547" width="8.140625" style="1107" customWidth="1"/>
    <col min="1548" max="1548" width="7.7109375" style="1107" customWidth="1"/>
    <col min="1549" max="1549" width="7.28515625" style="1107" customWidth="1"/>
    <col min="1550" max="1550" width="11.42578125" style="1107" customWidth="1"/>
    <col min="1551" max="1791" width="9.140625" style="1107"/>
    <col min="1792" max="1792" width="5.140625" style="1107" customWidth="1"/>
    <col min="1793" max="1793" width="34.42578125" style="1107" customWidth="1"/>
    <col min="1794" max="1794" width="8" style="1107" customWidth="1"/>
    <col min="1795" max="1795" width="8.85546875" style="1107" customWidth="1"/>
    <col min="1796" max="1796" width="8.7109375" style="1107" customWidth="1"/>
    <col min="1797" max="1797" width="7.140625" style="1107" customWidth="1"/>
    <col min="1798" max="1798" width="6.5703125" style="1107" customWidth="1"/>
    <col min="1799" max="1799" width="7.28515625" style="1107" customWidth="1"/>
    <col min="1800" max="1800" width="7.42578125" style="1107" customWidth="1"/>
    <col min="1801" max="1801" width="6.5703125" style="1107" customWidth="1"/>
    <col min="1802" max="1802" width="7.42578125" style="1107" customWidth="1"/>
    <col min="1803" max="1803" width="8.140625" style="1107" customWidth="1"/>
    <col min="1804" max="1804" width="7.7109375" style="1107" customWidth="1"/>
    <col min="1805" max="1805" width="7.28515625" style="1107" customWidth="1"/>
    <col min="1806" max="1806" width="11.42578125" style="1107" customWidth="1"/>
    <col min="1807" max="2047" width="9.140625" style="1107"/>
    <col min="2048" max="2048" width="5.140625" style="1107" customWidth="1"/>
    <col min="2049" max="2049" width="34.42578125" style="1107" customWidth="1"/>
    <col min="2050" max="2050" width="8" style="1107" customWidth="1"/>
    <col min="2051" max="2051" width="8.85546875" style="1107" customWidth="1"/>
    <col min="2052" max="2052" width="8.7109375" style="1107" customWidth="1"/>
    <col min="2053" max="2053" width="7.140625" style="1107" customWidth="1"/>
    <col min="2054" max="2054" width="6.5703125" style="1107" customWidth="1"/>
    <col min="2055" max="2055" width="7.28515625" style="1107" customWidth="1"/>
    <col min="2056" max="2056" width="7.42578125" style="1107" customWidth="1"/>
    <col min="2057" max="2057" width="6.5703125" style="1107" customWidth="1"/>
    <col min="2058" max="2058" width="7.42578125" style="1107" customWidth="1"/>
    <col min="2059" max="2059" width="8.140625" style="1107" customWidth="1"/>
    <col min="2060" max="2060" width="7.7109375" style="1107" customWidth="1"/>
    <col min="2061" max="2061" width="7.28515625" style="1107" customWidth="1"/>
    <col min="2062" max="2062" width="11.42578125" style="1107" customWidth="1"/>
    <col min="2063" max="2303" width="9.140625" style="1107"/>
    <col min="2304" max="2304" width="5.140625" style="1107" customWidth="1"/>
    <col min="2305" max="2305" width="34.42578125" style="1107" customWidth="1"/>
    <col min="2306" max="2306" width="8" style="1107" customWidth="1"/>
    <col min="2307" max="2307" width="8.85546875" style="1107" customWidth="1"/>
    <col min="2308" max="2308" width="8.7109375" style="1107" customWidth="1"/>
    <col min="2309" max="2309" width="7.140625" style="1107" customWidth="1"/>
    <col min="2310" max="2310" width="6.5703125" style="1107" customWidth="1"/>
    <col min="2311" max="2311" width="7.28515625" style="1107" customWidth="1"/>
    <col min="2312" max="2312" width="7.42578125" style="1107" customWidth="1"/>
    <col min="2313" max="2313" width="6.5703125" style="1107" customWidth="1"/>
    <col min="2314" max="2314" width="7.42578125" style="1107" customWidth="1"/>
    <col min="2315" max="2315" width="8.140625" style="1107" customWidth="1"/>
    <col min="2316" max="2316" width="7.7109375" style="1107" customWidth="1"/>
    <col min="2317" max="2317" width="7.28515625" style="1107" customWidth="1"/>
    <col min="2318" max="2318" width="11.42578125" style="1107" customWidth="1"/>
    <col min="2319" max="2559" width="9.140625" style="1107"/>
    <col min="2560" max="2560" width="5.140625" style="1107" customWidth="1"/>
    <col min="2561" max="2561" width="34.42578125" style="1107" customWidth="1"/>
    <col min="2562" max="2562" width="8" style="1107" customWidth="1"/>
    <col min="2563" max="2563" width="8.85546875" style="1107" customWidth="1"/>
    <col min="2564" max="2564" width="8.7109375" style="1107" customWidth="1"/>
    <col min="2565" max="2565" width="7.140625" style="1107" customWidth="1"/>
    <col min="2566" max="2566" width="6.5703125" style="1107" customWidth="1"/>
    <col min="2567" max="2567" width="7.28515625" style="1107" customWidth="1"/>
    <col min="2568" max="2568" width="7.42578125" style="1107" customWidth="1"/>
    <col min="2569" max="2569" width="6.5703125" style="1107" customWidth="1"/>
    <col min="2570" max="2570" width="7.42578125" style="1107" customWidth="1"/>
    <col min="2571" max="2571" width="8.140625" style="1107" customWidth="1"/>
    <col min="2572" max="2572" width="7.7109375" style="1107" customWidth="1"/>
    <col min="2573" max="2573" width="7.28515625" style="1107" customWidth="1"/>
    <col min="2574" max="2574" width="11.42578125" style="1107" customWidth="1"/>
    <col min="2575" max="2815" width="9.140625" style="1107"/>
    <col min="2816" max="2816" width="5.140625" style="1107" customWidth="1"/>
    <col min="2817" max="2817" width="34.42578125" style="1107" customWidth="1"/>
    <col min="2818" max="2818" width="8" style="1107" customWidth="1"/>
    <col min="2819" max="2819" width="8.85546875" style="1107" customWidth="1"/>
    <col min="2820" max="2820" width="8.7109375" style="1107" customWidth="1"/>
    <col min="2821" max="2821" width="7.140625" style="1107" customWidth="1"/>
    <col min="2822" max="2822" width="6.5703125" style="1107" customWidth="1"/>
    <col min="2823" max="2823" width="7.28515625" style="1107" customWidth="1"/>
    <col min="2824" max="2824" width="7.42578125" style="1107" customWidth="1"/>
    <col min="2825" max="2825" width="6.5703125" style="1107" customWidth="1"/>
    <col min="2826" max="2826" width="7.42578125" style="1107" customWidth="1"/>
    <col min="2827" max="2827" width="8.140625" style="1107" customWidth="1"/>
    <col min="2828" max="2828" width="7.7109375" style="1107" customWidth="1"/>
    <col min="2829" max="2829" width="7.28515625" style="1107" customWidth="1"/>
    <col min="2830" max="2830" width="11.42578125" style="1107" customWidth="1"/>
    <col min="2831" max="3071" width="9.140625" style="1107"/>
    <col min="3072" max="3072" width="5.140625" style="1107" customWidth="1"/>
    <col min="3073" max="3073" width="34.42578125" style="1107" customWidth="1"/>
    <col min="3074" max="3074" width="8" style="1107" customWidth="1"/>
    <col min="3075" max="3075" width="8.85546875" style="1107" customWidth="1"/>
    <col min="3076" max="3076" width="8.7109375" style="1107" customWidth="1"/>
    <col min="3077" max="3077" width="7.140625" style="1107" customWidth="1"/>
    <col min="3078" max="3078" width="6.5703125" style="1107" customWidth="1"/>
    <col min="3079" max="3079" width="7.28515625" style="1107" customWidth="1"/>
    <col min="3080" max="3080" width="7.42578125" style="1107" customWidth="1"/>
    <col min="3081" max="3081" width="6.5703125" style="1107" customWidth="1"/>
    <col min="3082" max="3082" width="7.42578125" style="1107" customWidth="1"/>
    <col min="3083" max="3083" width="8.140625" style="1107" customWidth="1"/>
    <col min="3084" max="3084" width="7.7109375" style="1107" customWidth="1"/>
    <col min="3085" max="3085" width="7.28515625" style="1107" customWidth="1"/>
    <col min="3086" max="3086" width="11.42578125" style="1107" customWidth="1"/>
    <col min="3087" max="3327" width="9.140625" style="1107"/>
    <col min="3328" max="3328" width="5.140625" style="1107" customWidth="1"/>
    <col min="3329" max="3329" width="34.42578125" style="1107" customWidth="1"/>
    <col min="3330" max="3330" width="8" style="1107" customWidth="1"/>
    <col min="3331" max="3331" width="8.85546875" style="1107" customWidth="1"/>
    <col min="3332" max="3332" width="8.7109375" style="1107" customWidth="1"/>
    <col min="3333" max="3333" width="7.140625" style="1107" customWidth="1"/>
    <col min="3334" max="3334" width="6.5703125" style="1107" customWidth="1"/>
    <col min="3335" max="3335" width="7.28515625" style="1107" customWidth="1"/>
    <col min="3336" max="3336" width="7.42578125" style="1107" customWidth="1"/>
    <col min="3337" max="3337" width="6.5703125" style="1107" customWidth="1"/>
    <col min="3338" max="3338" width="7.42578125" style="1107" customWidth="1"/>
    <col min="3339" max="3339" width="8.140625" style="1107" customWidth="1"/>
    <col min="3340" max="3340" width="7.7109375" style="1107" customWidth="1"/>
    <col min="3341" max="3341" width="7.28515625" style="1107" customWidth="1"/>
    <col min="3342" max="3342" width="11.42578125" style="1107" customWidth="1"/>
    <col min="3343" max="3583" width="9.140625" style="1107"/>
    <col min="3584" max="3584" width="5.140625" style="1107" customWidth="1"/>
    <col min="3585" max="3585" width="34.42578125" style="1107" customWidth="1"/>
    <col min="3586" max="3586" width="8" style="1107" customWidth="1"/>
    <col min="3587" max="3587" width="8.85546875" style="1107" customWidth="1"/>
    <col min="3588" max="3588" width="8.7109375" style="1107" customWidth="1"/>
    <col min="3589" max="3589" width="7.140625" style="1107" customWidth="1"/>
    <col min="3590" max="3590" width="6.5703125" style="1107" customWidth="1"/>
    <col min="3591" max="3591" width="7.28515625" style="1107" customWidth="1"/>
    <col min="3592" max="3592" width="7.42578125" style="1107" customWidth="1"/>
    <col min="3593" max="3593" width="6.5703125" style="1107" customWidth="1"/>
    <col min="3594" max="3594" width="7.42578125" style="1107" customWidth="1"/>
    <col min="3595" max="3595" width="8.140625" style="1107" customWidth="1"/>
    <col min="3596" max="3596" width="7.7109375" style="1107" customWidth="1"/>
    <col min="3597" max="3597" width="7.28515625" style="1107" customWidth="1"/>
    <col min="3598" max="3598" width="11.42578125" style="1107" customWidth="1"/>
    <col min="3599" max="3839" width="9.140625" style="1107"/>
    <col min="3840" max="3840" width="5.140625" style="1107" customWidth="1"/>
    <col min="3841" max="3841" width="34.42578125" style="1107" customWidth="1"/>
    <col min="3842" max="3842" width="8" style="1107" customWidth="1"/>
    <col min="3843" max="3843" width="8.85546875" style="1107" customWidth="1"/>
    <col min="3844" max="3844" width="8.7109375" style="1107" customWidth="1"/>
    <col min="3845" max="3845" width="7.140625" style="1107" customWidth="1"/>
    <col min="3846" max="3846" width="6.5703125" style="1107" customWidth="1"/>
    <col min="3847" max="3847" width="7.28515625" style="1107" customWidth="1"/>
    <col min="3848" max="3848" width="7.42578125" style="1107" customWidth="1"/>
    <col min="3849" max="3849" width="6.5703125" style="1107" customWidth="1"/>
    <col min="3850" max="3850" width="7.42578125" style="1107" customWidth="1"/>
    <col min="3851" max="3851" width="8.140625" style="1107" customWidth="1"/>
    <col min="3852" max="3852" width="7.7109375" style="1107" customWidth="1"/>
    <col min="3853" max="3853" width="7.28515625" style="1107" customWidth="1"/>
    <col min="3854" max="3854" width="11.42578125" style="1107" customWidth="1"/>
    <col min="3855" max="4095" width="9.140625" style="1107"/>
    <col min="4096" max="4096" width="5.140625" style="1107" customWidth="1"/>
    <col min="4097" max="4097" width="34.42578125" style="1107" customWidth="1"/>
    <col min="4098" max="4098" width="8" style="1107" customWidth="1"/>
    <col min="4099" max="4099" width="8.85546875" style="1107" customWidth="1"/>
    <col min="4100" max="4100" width="8.7109375" style="1107" customWidth="1"/>
    <col min="4101" max="4101" width="7.140625" style="1107" customWidth="1"/>
    <col min="4102" max="4102" width="6.5703125" style="1107" customWidth="1"/>
    <col min="4103" max="4103" width="7.28515625" style="1107" customWidth="1"/>
    <col min="4104" max="4104" width="7.42578125" style="1107" customWidth="1"/>
    <col min="4105" max="4105" width="6.5703125" style="1107" customWidth="1"/>
    <col min="4106" max="4106" width="7.42578125" style="1107" customWidth="1"/>
    <col min="4107" max="4107" width="8.140625" style="1107" customWidth="1"/>
    <col min="4108" max="4108" width="7.7109375" style="1107" customWidth="1"/>
    <col min="4109" max="4109" width="7.28515625" style="1107" customWidth="1"/>
    <col min="4110" max="4110" width="11.42578125" style="1107" customWidth="1"/>
    <col min="4111" max="4351" width="9.140625" style="1107"/>
    <col min="4352" max="4352" width="5.140625" style="1107" customWidth="1"/>
    <col min="4353" max="4353" width="34.42578125" style="1107" customWidth="1"/>
    <col min="4354" max="4354" width="8" style="1107" customWidth="1"/>
    <col min="4355" max="4355" width="8.85546875" style="1107" customWidth="1"/>
    <col min="4356" max="4356" width="8.7109375" style="1107" customWidth="1"/>
    <col min="4357" max="4357" width="7.140625" style="1107" customWidth="1"/>
    <col min="4358" max="4358" width="6.5703125" style="1107" customWidth="1"/>
    <col min="4359" max="4359" width="7.28515625" style="1107" customWidth="1"/>
    <col min="4360" max="4360" width="7.42578125" style="1107" customWidth="1"/>
    <col min="4361" max="4361" width="6.5703125" style="1107" customWidth="1"/>
    <col min="4362" max="4362" width="7.42578125" style="1107" customWidth="1"/>
    <col min="4363" max="4363" width="8.140625" style="1107" customWidth="1"/>
    <col min="4364" max="4364" width="7.7109375" style="1107" customWidth="1"/>
    <col min="4365" max="4365" width="7.28515625" style="1107" customWidth="1"/>
    <col min="4366" max="4366" width="11.42578125" style="1107" customWidth="1"/>
    <col min="4367" max="4607" width="9.140625" style="1107"/>
    <col min="4608" max="4608" width="5.140625" style="1107" customWidth="1"/>
    <col min="4609" max="4609" width="34.42578125" style="1107" customWidth="1"/>
    <col min="4610" max="4610" width="8" style="1107" customWidth="1"/>
    <col min="4611" max="4611" width="8.85546875" style="1107" customWidth="1"/>
    <col min="4612" max="4612" width="8.7109375" style="1107" customWidth="1"/>
    <col min="4613" max="4613" width="7.140625" style="1107" customWidth="1"/>
    <col min="4614" max="4614" width="6.5703125" style="1107" customWidth="1"/>
    <col min="4615" max="4615" width="7.28515625" style="1107" customWidth="1"/>
    <col min="4616" max="4616" width="7.42578125" style="1107" customWidth="1"/>
    <col min="4617" max="4617" width="6.5703125" style="1107" customWidth="1"/>
    <col min="4618" max="4618" width="7.42578125" style="1107" customWidth="1"/>
    <col min="4619" max="4619" width="8.140625" style="1107" customWidth="1"/>
    <col min="4620" max="4620" width="7.7109375" style="1107" customWidth="1"/>
    <col min="4621" max="4621" width="7.28515625" style="1107" customWidth="1"/>
    <col min="4622" max="4622" width="11.42578125" style="1107" customWidth="1"/>
    <col min="4623" max="4863" width="9.140625" style="1107"/>
    <col min="4864" max="4864" width="5.140625" style="1107" customWidth="1"/>
    <col min="4865" max="4865" width="34.42578125" style="1107" customWidth="1"/>
    <col min="4866" max="4866" width="8" style="1107" customWidth="1"/>
    <col min="4867" max="4867" width="8.85546875" style="1107" customWidth="1"/>
    <col min="4868" max="4868" width="8.7109375" style="1107" customWidth="1"/>
    <col min="4869" max="4869" width="7.140625" style="1107" customWidth="1"/>
    <col min="4870" max="4870" width="6.5703125" style="1107" customWidth="1"/>
    <col min="4871" max="4871" width="7.28515625" style="1107" customWidth="1"/>
    <col min="4872" max="4872" width="7.42578125" style="1107" customWidth="1"/>
    <col min="4873" max="4873" width="6.5703125" style="1107" customWidth="1"/>
    <col min="4874" max="4874" width="7.42578125" style="1107" customWidth="1"/>
    <col min="4875" max="4875" width="8.140625" style="1107" customWidth="1"/>
    <col min="4876" max="4876" width="7.7109375" style="1107" customWidth="1"/>
    <col min="4877" max="4877" width="7.28515625" style="1107" customWidth="1"/>
    <col min="4878" max="4878" width="11.42578125" style="1107" customWidth="1"/>
    <col min="4879" max="5119" width="9.140625" style="1107"/>
    <col min="5120" max="5120" width="5.140625" style="1107" customWidth="1"/>
    <col min="5121" max="5121" width="34.42578125" style="1107" customWidth="1"/>
    <col min="5122" max="5122" width="8" style="1107" customWidth="1"/>
    <col min="5123" max="5123" width="8.85546875" style="1107" customWidth="1"/>
    <col min="5124" max="5124" width="8.7109375" style="1107" customWidth="1"/>
    <col min="5125" max="5125" width="7.140625" style="1107" customWidth="1"/>
    <col min="5126" max="5126" width="6.5703125" style="1107" customWidth="1"/>
    <col min="5127" max="5127" width="7.28515625" style="1107" customWidth="1"/>
    <col min="5128" max="5128" width="7.42578125" style="1107" customWidth="1"/>
    <col min="5129" max="5129" width="6.5703125" style="1107" customWidth="1"/>
    <col min="5130" max="5130" width="7.42578125" style="1107" customWidth="1"/>
    <col min="5131" max="5131" width="8.140625" style="1107" customWidth="1"/>
    <col min="5132" max="5132" width="7.7109375" style="1107" customWidth="1"/>
    <col min="5133" max="5133" width="7.28515625" style="1107" customWidth="1"/>
    <col min="5134" max="5134" width="11.42578125" style="1107" customWidth="1"/>
    <col min="5135" max="5375" width="9.140625" style="1107"/>
    <col min="5376" max="5376" width="5.140625" style="1107" customWidth="1"/>
    <col min="5377" max="5377" width="34.42578125" style="1107" customWidth="1"/>
    <col min="5378" max="5378" width="8" style="1107" customWidth="1"/>
    <col min="5379" max="5379" width="8.85546875" style="1107" customWidth="1"/>
    <col min="5380" max="5380" width="8.7109375" style="1107" customWidth="1"/>
    <col min="5381" max="5381" width="7.140625" style="1107" customWidth="1"/>
    <col min="5382" max="5382" width="6.5703125" style="1107" customWidth="1"/>
    <col min="5383" max="5383" width="7.28515625" style="1107" customWidth="1"/>
    <col min="5384" max="5384" width="7.42578125" style="1107" customWidth="1"/>
    <col min="5385" max="5385" width="6.5703125" style="1107" customWidth="1"/>
    <col min="5386" max="5386" width="7.42578125" style="1107" customWidth="1"/>
    <col min="5387" max="5387" width="8.140625" style="1107" customWidth="1"/>
    <col min="5388" max="5388" width="7.7109375" style="1107" customWidth="1"/>
    <col min="5389" max="5389" width="7.28515625" style="1107" customWidth="1"/>
    <col min="5390" max="5390" width="11.42578125" style="1107" customWidth="1"/>
    <col min="5391" max="5631" width="9.140625" style="1107"/>
    <col min="5632" max="5632" width="5.140625" style="1107" customWidth="1"/>
    <col min="5633" max="5633" width="34.42578125" style="1107" customWidth="1"/>
    <col min="5634" max="5634" width="8" style="1107" customWidth="1"/>
    <col min="5635" max="5635" width="8.85546875" style="1107" customWidth="1"/>
    <col min="5636" max="5636" width="8.7109375" style="1107" customWidth="1"/>
    <col min="5637" max="5637" width="7.140625" style="1107" customWidth="1"/>
    <col min="5638" max="5638" width="6.5703125" style="1107" customWidth="1"/>
    <col min="5639" max="5639" width="7.28515625" style="1107" customWidth="1"/>
    <col min="5640" max="5640" width="7.42578125" style="1107" customWidth="1"/>
    <col min="5641" max="5641" width="6.5703125" style="1107" customWidth="1"/>
    <col min="5642" max="5642" width="7.42578125" style="1107" customWidth="1"/>
    <col min="5643" max="5643" width="8.140625" style="1107" customWidth="1"/>
    <col min="5644" max="5644" width="7.7109375" style="1107" customWidth="1"/>
    <col min="5645" max="5645" width="7.28515625" style="1107" customWidth="1"/>
    <col min="5646" max="5646" width="11.42578125" style="1107" customWidth="1"/>
    <col min="5647" max="5887" width="9.140625" style="1107"/>
    <col min="5888" max="5888" width="5.140625" style="1107" customWidth="1"/>
    <col min="5889" max="5889" width="34.42578125" style="1107" customWidth="1"/>
    <col min="5890" max="5890" width="8" style="1107" customWidth="1"/>
    <col min="5891" max="5891" width="8.85546875" style="1107" customWidth="1"/>
    <col min="5892" max="5892" width="8.7109375" style="1107" customWidth="1"/>
    <col min="5893" max="5893" width="7.140625" style="1107" customWidth="1"/>
    <col min="5894" max="5894" width="6.5703125" style="1107" customWidth="1"/>
    <col min="5895" max="5895" width="7.28515625" style="1107" customWidth="1"/>
    <col min="5896" max="5896" width="7.42578125" style="1107" customWidth="1"/>
    <col min="5897" max="5897" width="6.5703125" style="1107" customWidth="1"/>
    <col min="5898" max="5898" width="7.42578125" style="1107" customWidth="1"/>
    <col min="5899" max="5899" width="8.140625" style="1107" customWidth="1"/>
    <col min="5900" max="5900" width="7.7109375" style="1107" customWidth="1"/>
    <col min="5901" max="5901" width="7.28515625" style="1107" customWidth="1"/>
    <col min="5902" max="5902" width="11.42578125" style="1107" customWidth="1"/>
    <col min="5903" max="6143" width="9.140625" style="1107"/>
    <col min="6144" max="6144" width="5.140625" style="1107" customWidth="1"/>
    <col min="6145" max="6145" width="34.42578125" style="1107" customWidth="1"/>
    <col min="6146" max="6146" width="8" style="1107" customWidth="1"/>
    <col min="6147" max="6147" width="8.85546875" style="1107" customWidth="1"/>
    <col min="6148" max="6148" width="8.7109375" style="1107" customWidth="1"/>
    <col min="6149" max="6149" width="7.140625" style="1107" customWidth="1"/>
    <col min="6150" max="6150" width="6.5703125" style="1107" customWidth="1"/>
    <col min="6151" max="6151" width="7.28515625" style="1107" customWidth="1"/>
    <col min="6152" max="6152" width="7.42578125" style="1107" customWidth="1"/>
    <col min="6153" max="6153" width="6.5703125" style="1107" customWidth="1"/>
    <col min="6154" max="6154" width="7.42578125" style="1107" customWidth="1"/>
    <col min="6155" max="6155" width="8.140625" style="1107" customWidth="1"/>
    <col min="6156" max="6156" width="7.7109375" style="1107" customWidth="1"/>
    <col min="6157" max="6157" width="7.28515625" style="1107" customWidth="1"/>
    <col min="6158" max="6158" width="11.42578125" style="1107" customWidth="1"/>
    <col min="6159" max="6399" width="9.140625" style="1107"/>
    <col min="6400" max="6400" width="5.140625" style="1107" customWidth="1"/>
    <col min="6401" max="6401" width="34.42578125" style="1107" customWidth="1"/>
    <col min="6402" max="6402" width="8" style="1107" customWidth="1"/>
    <col min="6403" max="6403" width="8.85546875" style="1107" customWidth="1"/>
    <col min="6404" max="6404" width="8.7109375" style="1107" customWidth="1"/>
    <col min="6405" max="6405" width="7.140625" style="1107" customWidth="1"/>
    <col min="6406" max="6406" width="6.5703125" style="1107" customWidth="1"/>
    <col min="6407" max="6407" width="7.28515625" style="1107" customWidth="1"/>
    <col min="6408" max="6408" width="7.42578125" style="1107" customWidth="1"/>
    <col min="6409" max="6409" width="6.5703125" style="1107" customWidth="1"/>
    <col min="6410" max="6410" width="7.42578125" style="1107" customWidth="1"/>
    <col min="6411" max="6411" width="8.140625" style="1107" customWidth="1"/>
    <col min="6412" max="6412" width="7.7109375" style="1107" customWidth="1"/>
    <col min="6413" max="6413" width="7.28515625" style="1107" customWidth="1"/>
    <col min="6414" max="6414" width="11.42578125" style="1107" customWidth="1"/>
    <col min="6415" max="6655" width="9.140625" style="1107"/>
    <col min="6656" max="6656" width="5.140625" style="1107" customWidth="1"/>
    <col min="6657" max="6657" width="34.42578125" style="1107" customWidth="1"/>
    <col min="6658" max="6658" width="8" style="1107" customWidth="1"/>
    <col min="6659" max="6659" width="8.85546875" style="1107" customWidth="1"/>
    <col min="6660" max="6660" width="8.7109375" style="1107" customWidth="1"/>
    <col min="6661" max="6661" width="7.140625" style="1107" customWidth="1"/>
    <col min="6662" max="6662" width="6.5703125" style="1107" customWidth="1"/>
    <col min="6663" max="6663" width="7.28515625" style="1107" customWidth="1"/>
    <col min="6664" max="6664" width="7.42578125" style="1107" customWidth="1"/>
    <col min="6665" max="6665" width="6.5703125" style="1107" customWidth="1"/>
    <col min="6666" max="6666" width="7.42578125" style="1107" customWidth="1"/>
    <col min="6667" max="6667" width="8.140625" style="1107" customWidth="1"/>
    <col min="6668" max="6668" width="7.7109375" style="1107" customWidth="1"/>
    <col min="6669" max="6669" width="7.28515625" style="1107" customWidth="1"/>
    <col min="6670" max="6670" width="11.42578125" style="1107" customWidth="1"/>
    <col min="6671" max="6911" width="9.140625" style="1107"/>
    <col min="6912" max="6912" width="5.140625" style="1107" customWidth="1"/>
    <col min="6913" max="6913" width="34.42578125" style="1107" customWidth="1"/>
    <col min="6914" max="6914" width="8" style="1107" customWidth="1"/>
    <col min="6915" max="6915" width="8.85546875" style="1107" customWidth="1"/>
    <col min="6916" max="6916" width="8.7109375" style="1107" customWidth="1"/>
    <col min="6917" max="6917" width="7.140625" style="1107" customWidth="1"/>
    <col min="6918" max="6918" width="6.5703125" style="1107" customWidth="1"/>
    <col min="6919" max="6919" width="7.28515625" style="1107" customWidth="1"/>
    <col min="6920" max="6920" width="7.42578125" style="1107" customWidth="1"/>
    <col min="6921" max="6921" width="6.5703125" style="1107" customWidth="1"/>
    <col min="6922" max="6922" width="7.42578125" style="1107" customWidth="1"/>
    <col min="6923" max="6923" width="8.140625" style="1107" customWidth="1"/>
    <col min="6924" max="6924" width="7.7109375" style="1107" customWidth="1"/>
    <col min="6925" max="6925" width="7.28515625" style="1107" customWidth="1"/>
    <col min="6926" max="6926" width="11.42578125" style="1107" customWidth="1"/>
    <col min="6927" max="7167" width="9.140625" style="1107"/>
    <col min="7168" max="7168" width="5.140625" style="1107" customWidth="1"/>
    <col min="7169" max="7169" width="34.42578125" style="1107" customWidth="1"/>
    <col min="7170" max="7170" width="8" style="1107" customWidth="1"/>
    <col min="7171" max="7171" width="8.85546875" style="1107" customWidth="1"/>
    <col min="7172" max="7172" width="8.7109375" style="1107" customWidth="1"/>
    <col min="7173" max="7173" width="7.140625" style="1107" customWidth="1"/>
    <col min="7174" max="7174" width="6.5703125" style="1107" customWidth="1"/>
    <col min="7175" max="7175" width="7.28515625" style="1107" customWidth="1"/>
    <col min="7176" max="7176" width="7.42578125" style="1107" customWidth="1"/>
    <col min="7177" max="7177" width="6.5703125" style="1107" customWidth="1"/>
    <col min="7178" max="7178" width="7.42578125" style="1107" customWidth="1"/>
    <col min="7179" max="7179" width="8.140625" style="1107" customWidth="1"/>
    <col min="7180" max="7180" width="7.7109375" style="1107" customWidth="1"/>
    <col min="7181" max="7181" width="7.28515625" style="1107" customWidth="1"/>
    <col min="7182" max="7182" width="11.42578125" style="1107" customWidth="1"/>
    <col min="7183" max="7423" width="9.140625" style="1107"/>
    <col min="7424" max="7424" width="5.140625" style="1107" customWidth="1"/>
    <col min="7425" max="7425" width="34.42578125" style="1107" customWidth="1"/>
    <col min="7426" max="7426" width="8" style="1107" customWidth="1"/>
    <col min="7427" max="7427" width="8.85546875" style="1107" customWidth="1"/>
    <col min="7428" max="7428" width="8.7109375" style="1107" customWidth="1"/>
    <col min="7429" max="7429" width="7.140625" style="1107" customWidth="1"/>
    <col min="7430" max="7430" width="6.5703125" style="1107" customWidth="1"/>
    <col min="7431" max="7431" width="7.28515625" style="1107" customWidth="1"/>
    <col min="7432" max="7432" width="7.42578125" style="1107" customWidth="1"/>
    <col min="7433" max="7433" width="6.5703125" style="1107" customWidth="1"/>
    <col min="7434" max="7434" width="7.42578125" style="1107" customWidth="1"/>
    <col min="7435" max="7435" width="8.140625" style="1107" customWidth="1"/>
    <col min="7436" max="7436" width="7.7109375" style="1107" customWidth="1"/>
    <col min="7437" max="7437" width="7.28515625" style="1107" customWidth="1"/>
    <col min="7438" max="7438" width="11.42578125" style="1107" customWidth="1"/>
    <col min="7439" max="7679" width="9.140625" style="1107"/>
    <col min="7680" max="7680" width="5.140625" style="1107" customWidth="1"/>
    <col min="7681" max="7681" width="34.42578125" style="1107" customWidth="1"/>
    <col min="7682" max="7682" width="8" style="1107" customWidth="1"/>
    <col min="7683" max="7683" width="8.85546875" style="1107" customWidth="1"/>
    <col min="7684" max="7684" width="8.7109375" style="1107" customWidth="1"/>
    <col min="7685" max="7685" width="7.140625" style="1107" customWidth="1"/>
    <col min="7686" max="7686" width="6.5703125" style="1107" customWidth="1"/>
    <col min="7687" max="7687" width="7.28515625" style="1107" customWidth="1"/>
    <col min="7688" max="7688" width="7.42578125" style="1107" customWidth="1"/>
    <col min="7689" max="7689" width="6.5703125" style="1107" customWidth="1"/>
    <col min="7690" max="7690" width="7.42578125" style="1107" customWidth="1"/>
    <col min="7691" max="7691" width="8.140625" style="1107" customWidth="1"/>
    <col min="7692" max="7692" width="7.7109375" style="1107" customWidth="1"/>
    <col min="7693" max="7693" width="7.28515625" style="1107" customWidth="1"/>
    <col min="7694" max="7694" width="11.42578125" style="1107" customWidth="1"/>
    <col min="7695" max="7935" width="9.140625" style="1107"/>
    <col min="7936" max="7936" width="5.140625" style="1107" customWidth="1"/>
    <col min="7937" max="7937" width="34.42578125" style="1107" customWidth="1"/>
    <col min="7938" max="7938" width="8" style="1107" customWidth="1"/>
    <col min="7939" max="7939" width="8.85546875" style="1107" customWidth="1"/>
    <col min="7940" max="7940" width="8.7109375" style="1107" customWidth="1"/>
    <col min="7941" max="7941" width="7.140625" style="1107" customWidth="1"/>
    <col min="7942" max="7942" width="6.5703125" style="1107" customWidth="1"/>
    <col min="7943" max="7943" width="7.28515625" style="1107" customWidth="1"/>
    <col min="7944" max="7944" width="7.42578125" style="1107" customWidth="1"/>
    <col min="7945" max="7945" width="6.5703125" style="1107" customWidth="1"/>
    <col min="7946" max="7946" width="7.42578125" style="1107" customWidth="1"/>
    <col min="7947" max="7947" width="8.140625" style="1107" customWidth="1"/>
    <col min="7948" max="7948" width="7.7109375" style="1107" customWidth="1"/>
    <col min="7949" max="7949" width="7.28515625" style="1107" customWidth="1"/>
    <col min="7950" max="7950" width="11.42578125" style="1107" customWidth="1"/>
    <col min="7951" max="8191" width="9.140625" style="1107"/>
    <col min="8192" max="8192" width="5.140625" style="1107" customWidth="1"/>
    <col min="8193" max="8193" width="34.42578125" style="1107" customWidth="1"/>
    <col min="8194" max="8194" width="8" style="1107" customWidth="1"/>
    <col min="8195" max="8195" width="8.85546875" style="1107" customWidth="1"/>
    <col min="8196" max="8196" width="8.7109375" style="1107" customWidth="1"/>
    <col min="8197" max="8197" width="7.140625" style="1107" customWidth="1"/>
    <col min="8198" max="8198" width="6.5703125" style="1107" customWidth="1"/>
    <col min="8199" max="8199" width="7.28515625" style="1107" customWidth="1"/>
    <col min="8200" max="8200" width="7.42578125" style="1107" customWidth="1"/>
    <col min="8201" max="8201" width="6.5703125" style="1107" customWidth="1"/>
    <col min="8202" max="8202" width="7.42578125" style="1107" customWidth="1"/>
    <col min="8203" max="8203" width="8.140625" style="1107" customWidth="1"/>
    <col min="8204" max="8204" width="7.7109375" style="1107" customWidth="1"/>
    <col min="8205" max="8205" width="7.28515625" style="1107" customWidth="1"/>
    <col min="8206" max="8206" width="11.42578125" style="1107" customWidth="1"/>
    <col min="8207" max="8447" width="9.140625" style="1107"/>
    <col min="8448" max="8448" width="5.140625" style="1107" customWidth="1"/>
    <col min="8449" max="8449" width="34.42578125" style="1107" customWidth="1"/>
    <col min="8450" max="8450" width="8" style="1107" customWidth="1"/>
    <col min="8451" max="8451" width="8.85546875" style="1107" customWidth="1"/>
    <col min="8452" max="8452" width="8.7109375" style="1107" customWidth="1"/>
    <col min="8453" max="8453" width="7.140625" style="1107" customWidth="1"/>
    <col min="8454" max="8454" width="6.5703125" style="1107" customWidth="1"/>
    <col min="8455" max="8455" width="7.28515625" style="1107" customWidth="1"/>
    <col min="8456" max="8456" width="7.42578125" style="1107" customWidth="1"/>
    <col min="8457" max="8457" width="6.5703125" style="1107" customWidth="1"/>
    <col min="8458" max="8458" width="7.42578125" style="1107" customWidth="1"/>
    <col min="8459" max="8459" width="8.140625" style="1107" customWidth="1"/>
    <col min="8460" max="8460" width="7.7109375" style="1107" customWidth="1"/>
    <col min="8461" max="8461" width="7.28515625" style="1107" customWidth="1"/>
    <col min="8462" max="8462" width="11.42578125" style="1107" customWidth="1"/>
    <col min="8463" max="8703" width="9.140625" style="1107"/>
    <col min="8704" max="8704" width="5.140625" style="1107" customWidth="1"/>
    <col min="8705" max="8705" width="34.42578125" style="1107" customWidth="1"/>
    <col min="8706" max="8706" width="8" style="1107" customWidth="1"/>
    <col min="8707" max="8707" width="8.85546875" style="1107" customWidth="1"/>
    <col min="8708" max="8708" width="8.7109375" style="1107" customWidth="1"/>
    <col min="8709" max="8709" width="7.140625" style="1107" customWidth="1"/>
    <col min="8710" max="8710" width="6.5703125" style="1107" customWidth="1"/>
    <col min="8711" max="8711" width="7.28515625" style="1107" customWidth="1"/>
    <col min="8712" max="8712" width="7.42578125" style="1107" customWidth="1"/>
    <col min="8713" max="8713" width="6.5703125" style="1107" customWidth="1"/>
    <col min="8714" max="8714" width="7.42578125" style="1107" customWidth="1"/>
    <col min="8715" max="8715" width="8.140625" style="1107" customWidth="1"/>
    <col min="8716" max="8716" width="7.7109375" style="1107" customWidth="1"/>
    <col min="8717" max="8717" width="7.28515625" style="1107" customWidth="1"/>
    <col min="8718" max="8718" width="11.42578125" style="1107" customWidth="1"/>
    <col min="8719" max="8959" width="9.140625" style="1107"/>
    <col min="8960" max="8960" width="5.140625" style="1107" customWidth="1"/>
    <col min="8961" max="8961" width="34.42578125" style="1107" customWidth="1"/>
    <col min="8962" max="8962" width="8" style="1107" customWidth="1"/>
    <col min="8963" max="8963" width="8.85546875" style="1107" customWidth="1"/>
    <col min="8964" max="8964" width="8.7109375" style="1107" customWidth="1"/>
    <col min="8965" max="8965" width="7.140625" style="1107" customWidth="1"/>
    <col min="8966" max="8966" width="6.5703125" style="1107" customWidth="1"/>
    <col min="8967" max="8967" width="7.28515625" style="1107" customWidth="1"/>
    <col min="8968" max="8968" width="7.42578125" style="1107" customWidth="1"/>
    <col min="8969" max="8969" width="6.5703125" style="1107" customWidth="1"/>
    <col min="8970" max="8970" width="7.42578125" style="1107" customWidth="1"/>
    <col min="8971" max="8971" width="8.140625" style="1107" customWidth="1"/>
    <col min="8972" max="8972" width="7.7109375" style="1107" customWidth="1"/>
    <col min="8973" max="8973" width="7.28515625" style="1107" customWidth="1"/>
    <col min="8974" max="8974" width="11.42578125" style="1107" customWidth="1"/>
    <col min="8975" max="9215" width="9.140625" style="1107"/>
    <col min="9216" max="9216" width="5.140625" style="1107" customWidth="1"/>
    <col min="9217" max="9217" width="34.42578125" style="1107" customWidth="1"/>
    <col min="9218" max="9218" width="8" style="1107" customWidth="1"/>
    <col min="9219" max="9219" width="8.85546875" style="1107" customWidth="1"/>
    <col min="9220" max="9220" width="8.7109375" style="1107" customWidth="1"/>
    <col min="9221" max="9221" width="7.140625" style="1107" customWidth="1"/>
    <col min="9222" max="9222" width="6.5703125" style="1107" customWidth="1"/>
    <col min="9223" max="9223" width="7.28515625" style="1107" customWidth="1"/>
    <col min="9224" max="9224" width="7.42578125" style="1107" customWidth="1"/>
    <col min="9225" max="9225" width="6.5703125" style="1107" customWidth="1"/>
    <col min="9226" max="9226" width="7.42578125" style="1107" customWidth="1"/>
    <col min="9227" max="9227" width="8.140625" style="1107" customWidth="1"/>
    <col min="9228" max="9228" width="7.7109375" style="1107" customWidth="1"/>
    <col min="9229" max="9229" width="7.28515625" style="1107" customWidth="1"/>
    <col min="9230" max="9230" width="11.42578125" style="1107" customWidth="1"/>
    <col min="9231" max="9471" width="9.140625" style="1107"/>
    <col min="9472" max="9472" width="5.140625" style="1107" customWidth="1"/>
    <col min="9473" max="9473" width="34.42578125" style="1107" customWidth="1"/>
    <col min="9474" max="9474" width="8" style="1107" customWidth="1"/>
    <col min="9475" max="9475" width="8.85546875" style="1107" customWidth="1"/>
    <col min="9476" max="9476" width="8.7109375" style="1107" customWidth="1"/>
    <col min="9477" max="9477" width="7.140625" style="1107" customWidth="1"/>
    <col min="9478" max="9478" width="6.5703125" style="1107" customWidth="1"/>
    <col min="9479" max="9479" width="7.28515625" style="1107" customWidth="1"/>
    <col min="9480" max="9480" width="7.42578125" style="1107" customWidth="1"/>
    <col min="9481" max="9481" width="6.5703125" style="1107" customWidth="1"/>
    <col min="9482" max="9482" width="7.42578125" style="1107" customWidth="1"/>
    <col min="9483" max="9483" width="8.140625" style="1107" customWidth="1"/>
    <col min="9484" max="9484" width="7.7109375" style="1107" customWidth="1"/>
    <col min="9485" max="9485" width="7.28515625" style="1107" customWidth="1"/>
    <col min="9486" max="9486" width="11.42578125" style="1107" customWidth="1"/>
    <col min="9487" max="9727" width="9.140625" style="1107"/>
    <col min="9728" max="9728" width="5.140625" style="1107" customWidth="1"/>
    <col min="9729" max="9729" width="34.42578125" style="1107" customWidth="1"/>
    <col min="9730" max="9730" width="8" style="1107" customWidth="1"/>
    <col min="9731" max="9731" width="8.85546875" style="1107" customWidth="1"/>
    <col min="9732" max="9732" width="8.7109375" style="1107" customWidth="1"/>
    <col min="9733" max="9733" width="7.140625" style="1107" customWidth="1"/>
    <col min="9734" max="9734" width="6.5703125" style="1107" customWidth="1"/>
    <col min="9735" max="9735" width="7.28515625" style="1107" customWidth="1"/>
    <col min="9736" max="9736" width="7.42578125" style="1107" customWidth="1"/>
    <col min="9737" max="9737" width="6.5703125" style="1107" customWidth="1"/>
    <col min="9738" max="9738" width="7.42578125" style="1107" customWidth="1"/>
    <col min="9739" max="9739" width="8.140625" style="1107" customWidth="1"/>
    <col min="9740" max="9740" width="7.7109375" style="1107" customWidth="1"/>
    <col min="9741" max="9741" width="7.28515625" style="1107" customWidth="1"/>
    <col min="9742" max="9742" width="11.42578125" style="1107" customWidth="1"/>
    <col min="9743" max="9983" width="9.140625" style="1107"/>
    <col min="9984" max="9984" width="5.140625" style="1107" customWidth="1"/>
    <col min="9985" max="9985" width="34.42578125" style="1107" customWidth="1"/>
    <col min="9986" max="9986" width="8" style="1107" customWidth="1"/>
    <col min="9987" max="9987" width="8.85546875" style="1107" customWidth="1"/>
    <col min="9988" max="9988" width="8.7109375" style="1107" customWidth="1"/>
    <col min="9989" max="9989" width="7.140625" style="1107" customWidth="1"/>
    <col min="9990" max="9990" width="6.5703125" style="1107" customWidth="1"/>
    <col min="9991" max="9991" width="7.28515625" style="1107" customWidth="1"/>
    <col min="9992" max="9992" width="7.42578125" style="1107" customWidth="1"/>
    <col min="9993" max="9993" width="6.5703125" style="1107" customWidth="1"/>
    <col min="9994" max="9994" width="7.42578125" style="1107" customWidth="1"/>
    <col min="9995" max="9995" width="8.140625" style="1107" customWidth="1"/>
    <col min="9996" max="9996" width="7.7109375" style="1107" customWidth="1"/>
    <col min="9997" max="9997" width="7.28515625" style="1107" customWidth="1"/>
    <col min="9998" max="9998" width="11.42578125" style="1107" customWidth="1"/>
    <col min="9999" max="10239" width="9.140625" style="1107"/>
    <col min="10240" max="10240" width="5.140625" style="1107" customWidth="1"/>
    <col min="10241" max="10241" width="34.42578125" style="1107" customWidth="1"/>
    <col min="10242" max="10242" width="8" style="1107" customWidth="1"/>
    <col min="10243" max="10243" width="8.85546875" style="1107" customWidth="1"/>
    <col min="10244" max="10244" width="8.7109375" style="1107" customWidth="1"/>
    <col min="10245" max="10245" width="7.140625" style="1107" customWidth="1"/>
    <col min="10246" max="10246" width="6.5703125" style="1107" customWidth="1"/>
    <col min="10247" max="10247" width="7.28515625" style="1107" customWidth="1"/>
    <col min="10248" max="10248" width="7.42578125" style="1107" customWidth="1"/>
    <col min="10249" max="10249" width="6.5703125" style="1107" customWidth="1"/>
    <col min="10250" max="10250" width="7.42578125" style="1107" customWidth="1"/>
    <col min="10251" max="10251" width="8.140625" style="1107" customWidth="1"/>
    <col min="10252" max="10252" width="7.7109375" style="1107" customWidth="1"/>
    <col min="10253" max="10253" width="7.28515625" style="1107" customWidth="1"/>
    <col min="10254" max="10254" width="11.42578125" style="1107" customWidth="1"/>
    <col min="10255" max="10495" width="9.140625" style="1107"/>
    <col min="10496" max="10496" width="5.140625" style="1107" customWidth="1"/>
    <col min="10497" max="10497" width="34.42578125" style="1107" customWidth="1"/>
    <col min="10498" max="10498" width="8" style="1107" customWidth="1"/>
    <col min="10499" max="10499" width="8.85546875" style="1107" customWidth="1"/>
    <col min="10500" max="10500" width="8.7109375" style="1107" customWidth="1"/>
    <col min="10501" max="10501" width="7.140625" style="1107" customWidth="1"/>
    <col min="10502" max="10502" width="6.5703125" style="1107" customWidth="1"/>
    <col min="10503" max="10503" width="7.28515625" style="1107" customWidth="1"/>
    <col min="10504" max="10504" width="7.42578125" style="1107" customWidth="1"/>
    <col min="10505" max="10505" width="6.5703125" style="1107" customWidth="1"/>
    <col min="10506" max="10506" width="7.42578125" style="1107" customWidth="1"/>
    <col min="10507" max="10507" width="8.140625" style="1107" customWidth="1"/>
    <col min="10508" max="10508" width="7.7109375" style="1107" customWidth="1"/>
    <col min="10509" max="10509" width="7.28515625" style="1107" customWidth="1"/>
    <col min="10510" max="10510" width="11.42578125" style="1107" customWidth="1"/>
    <col min="10511" max="10751" width="9.140625" style="1107"/>
    <col min="10752" max="10752" width="5.140625" style="1107" customWidth="1"/>
    <col min="10753" max="10753" width="34.42578125" style="1107" customWidth="1"/>
    <col min="10754" max="10754" width="8" style="1107" customWidth="1"/>
    <col min="10755" max="10755" width="8.85546875" style="1107" customWidth="1"/>
    <col min="10756" max="10756" width="8.7109375" style="1107" customWidth="1"/>
    <col min="10757" max="10757" width="7.140625" style="1107" customWidth="1"/>
    <col min="10758" max="10758" width="6.5703125" style="1107" customWidth="1"/>
    <col min="10759" max="10759" width="7.28515625" style="1107" customWidth="1"/>
    <col min="10760" max="10760" width="7.42578125" style="1107" customWidth="1"/>
    <col min="10761" max="10761" width="6.5703125" style="1107" customWidth="1"/>
    <col min="10762" max="10762" width="7.42578125" style="1107" customWidth="1"/>
    <col min="10763" max="10763" width="8.140625" style="1107" customWidth="1"/>
    <col min="10764" max="10764" width="7.7109375" style="1107" customWidth="1"/>
    <col min="10765" max="10765" width="7.28515625" style="1107" customWidth="1"/>
    <col min="10766" max="10766" width="11.42578125" style="1107" customWidth="1"/>
    <col min="10767" max="11007" width="9.140625" style="1107"/>
    <col min="11008" max="11008" width="5.140625" style="1107" customWidth="1"/>
    <col min="11009" max="11009" width="34.42578125" style="1107" customWidth="1"/>
    <col min="11010" max="11010" width="8" style="1107" customWidth="1"/>
    <col min="11011" max="11011" width="8.85546875" style="1107" customWidth="1"/>
    <col min="11012" max="11012" width="8.7109375" style="1107" customWidth="1"/>
    <col min="11013" max="11013" width="7.140625" style="1107" customWidth="1"/>
    <col min="11014" max="11014" width="6.5703125" style="1107" customWidth="1"/>
    <col min="11015" max="11015" width="7.28515625" style="1107" customWidth="1"/>
    <col min="11016" max="11016" width="7.42578125" style="1107" customWidth="1"/>
    <col min="11017" max="11017" width="6.5703125" style="1107" customWidth="1"/>
    <col min="11018" max="11018" width="7.42578125" style="1107" customWidth="1"/>
    <col min="11019" max="11019" width="8.140625" style="1107" customWidth="1"/>
    <col min="11020" max="11020" width="7.7109375" style="1107" customWidth="1"/>
    <col min="11021" max="11021" width="7.28515625" style="1107" customWidth="1"/>
    <col min="11022" max="11022" width="11.42578125" style="1107" customWidth="1"/>
    <col min="11023" max="11263" width="9.140625" style="1107"/>
    <col min="11264" max="11264" width="5.140625" style="1107" customWidth="1"/>
    <col min="11265" max="11265" width="34.42578125" style="1107" customWidth="1"/>
    <col min="11266" max="11266" width="8" style="1107" customWidth="1"/>
    <col min="11267" max="11267" width="8.85546875" style="1107" customWidth="1"/>
    <col min="11268" max="11268" width="8.7109375" style="1107" customWidth="1"/>
    <col min="11269" max="11269" width="7.140625" style="1107" customWidth="1"/>
    <col min="11270" max="11270" width="6.5703125" style="1107" customWidth="1"/>
    <col min="11271" max="11271" width="7.28515625" style="1107" customWidth="1"/>
    <col min="11272" max="11272" width="7.42578125" style="1107" customWidth="1"/>
    <col min="11273" max="11273" width="6.5703125" style="1107" customWidth="1"/>
    <col min="11274" max="11274" width="7.42578125" style="1107" customWidth="1"/>
    <col min="11275" max="11275" width="8.140625" style="1107" customWidth="1"/>
    <col min="11276" max="11276" width="7.7109375" style="1107" customWidth="1"/>
    <col min="11277" max="11277" width="7.28515625" style="1107" customWidth="1"/>
    <col min="11278" max="11278" width="11.42578125" style="1107" customWidth="1"/>
    <col min="11279" max="11519" width="9.140625" style="1107"/>
    <col min="11520" max="11520" width="5.140625" style="1107" customWidth="1"/>
    <col min="11521" max="11521" width="34.42578125" style="1107" customWidth="1"/>
    <col min="11522" max="11522" width="8" style="1107" customWidth="1"/>
    <col min="11523" max="11523" width="8.85546875" style="1107" customWidth="1"/>
    <col min="11524" max="11524" width="8.7109375" style="1107" customWidth="1"/>
    <col min="11525" max="11525" width="7.140625" style="1107" customWidth="1"/>
    <col min="11526" max="11526" width="6.5703125" style="1107" customWidth="1"/>
    <col min="11527" max="11527" width="7.28515625" style="1107" customWidth="1"/>
    <col min="11528" max="11528" width="7.42578125" style="1107" customWidth="1"/>
    <col min="11529" max="11529" width="6.5703125" style="1107" customWidth="1"/>
    <col min="11530" max="11530" width="7.42578125" style="1107" customWidth="1"/>
    <col min="11531" max="11531" width="8.140625" style="1107" customWidth="1"/>
    <col min="11532" max="11532" width="7.7109375" style="1107" customWidth="1"/>
    <col min="11533" max="11533" width="7.28515625" style="1107" customWidth="1"/>
    <col min="11534" max="11534" width="11.42578125" style="1107" customWidth="1"/>
    <col min="11535" max="11775" width="9.140625" style="1107"/>
    <col min="11776" max="11776" width="5.140625" style="1107" customWidth="1"/>
    <col min="11777" max="11777" width="34.42578125" style="1107" customWidth="1"/>
    <col min="11778" max="11778" width="8" style="1107" customWidth="1"/>
    <col min="11779" max="11779" width="8.85546875" style="1107" customWidth="1"/>
    <col min="11780" max="11780" width="8.7109375" style="1107" customWidth="1"/>
    <col min="11781" max="11781" width="7.140625" style="1107" customWidth="1"/>
    <col min="11782" max="11782" width="6.5703125" style="1107" customWidth="1"/>
    <col min="11783" max="11783" width="7.28515625" style="1107" customWidth="1"/>
    <col min="11784" max="11784" width="7.42578125" style="1107" customWidth="1"/>
    <col min="11785" max="11785" width="6.5703125" style="1107" customWidth="1"/>
    <col min="11786" max="11786" width="7.42578125" style="1107" customWidth="1"/>
    <col min="11787" max="11787" width="8.140625" style="1107" customWidth="1"/>
    <col min="11788" max="11788" width="7.7109375" style="1107" customWidth="1"/>
    <col min="11789" max="11789" width="7.28515625" style="1107" customWidth="1"/>
    <col min="11790" max="11790" width="11.42578125" style="1107" customWidth="1"/>
    <col min="11791" max="12031" width="9.140625" style="1107"/>
    <col min="12032" max="12032" width="5.140625" style="1107" customWidth="1"/>
    <col min="12033" max="12033" width="34.42578125" style="1107" customWidth="1"/>
    <col min="12034" max="12034" width="8" style="1107" customWidth="1"/>
    <col min="12035" max="12035" width="8.85546875" style="1107" customWidth="1"/>
    <col min="12036" max="12036" width="8.7109375" style="1107" customWidth="1"/>
    <col min="12037" max="12037" width="7.140625" style="1107" customWidth="1"/>
    <col min="12038" max="12038" width="6.5703125" style="1107" customWidth="1"/>
    <col min="12039" max="12039" width="7.28515625" style="1107" customWidth="1"/>
    <col min="12040" max="12040" width="7.42578125" style="1107" customWidth="1"/>
    <col min="12041" max="12041" width="6.5703125" style="1107" customWidth="1"/>
    <col min="12042" max="12042" width="7.42578125" style="1107" customWidth="1"/>
    <col min="12043" max="12043" width="8.140625" style="1107" customWidth="1"/>
    <col min="12044" max="12044" width="7.7109375" style="1107" customWidth="1"/>
    <col min="12045" max="12045" width="7.28515625" style="1107" customWidth="1"/>
    <col min="12046" max="12046" width="11.42578125" style="1107" customWidth="1"/>
    <col min="12047" max="12287" width="9.140625" style="1107"/>
    <col min="12288" max="12288" width="5.140625" style="1107" customWidth="1"/>
    <col min="12289" max="12289" width="34.42578125" style="1107" customWidth="1"/>
    <col min="12290" max="12290" width="8" style="1107" customWidth="1"/>
    <col min="12291" max="12291" width="8.85546875" style="1107" customWidth="1"/>
    <col min="12292" max="12292" width="8.7109375" style="1107" customWidth="1"/>
    <col min="12293" max="12293" width="7.140625" style="1107" customWidth="1"/>
    <col min="12294" max="12294" width="6.5703125" style="1107" customWidth="1"/>
    <col min="12295" max="12295" width="7.28515625" style="1107" customWidth="1"/>
    <col min="12296" max="12296" width="7.42578125" style="1107" customWidth="1"/>
    <col min="12297" max="12297" width="6.5703125" style="1107" customWidth="1"/>
    <col min="12298" max="12298" width="7.42578125" style="1107" customWidth="1"/>
    <col min="12299" max="12299" width="8.140625" style="1107" customWidth="1"/>
    <col min="12300" max="12300" width="7.7109375" style="1107" customWidth="1"/>
    <col min="12301" max="12301" width="7.28515625" style="1107" customWidth="1"/>
    <col min="12302" max="12302" width="11.42578125" style="1107" customWidth="1"/>
    <col min="12303" max="12543" width="9.140625" style="1107"/>
    <col min="12544" max="12544" width="5.140625" style="1107" customWidth="1"/>
    <col min="12545" max="12545" width="34.42578125" style="1107" customWidth="1"/>
    <col min="12546" max="12546" width="8" style="1107" customWidth="1"/>
    <col min="12547" max="12547" width="8.85546875" style="1107" customWidth="1"/>
    <col min="12548" max="12548" width="8.7109375" style="1107" customWidth="1"/>
    <col min="12549" max="12549" width="7.140625" style="1107" customWidth="1"/>
    <col min="12550" max="12550" width="6.5703125" style="1107" customWidth="1"/>
    <col min="12551" max="12551" width="7.28515625" style="1107" customWidth="1"/>
    <col min="12552" max="12552" width="7.42578125" style="1107" customWidth="1"/>
    <col min="12553" max="12553" width="6.5703125" style="1107" customWidth="1"/>
    <col min="12554" max="12554" width="7.42578125" style="1107" customWidth="1"/>
    <col min="12555" max="12555" width="8.140625" style="1107" customWidth="1"/>
    <col min="12556" max="12556" width="7.7109375" style="1107" customWidth="1"/>
    <col min="12557" max="12557" width="7.28515625" style="1107" customWidth="1"/>
    <col min="12558" max="12558" width="11.42578125" style="1107" customWidth="1"/>
    <col min="12559" max="12799" width="9.140625" style="1107"/>
    <col min="12800" max="12800" width="5.140625" style="1107" customWidth="1"/>
    <col min="12801" max="12801" width="34.42578125" style="1107" customWidth="1"/>
    <col min="12802" max="12802" width="8" style="1107" customWidth="1"/>
    <col min="12803" max="12803" width="8.85546875" style="1107" customWidth="1"/>
    <col min="12804" max="12804" width="8.7109375" style="1107" customWidth="1"/>
    <col min="12805" max="12805" width="7.140625" style="1107" customWidth="1"/>
    <col min="12806" max="12806" width="6.5703125" style="1107" customWidth="1"/>
    <col min="12807" max="12807" width="7.28515625" style="1107" customWidth="1"/>
    <col min="12808" max="12808" width="7.42578125" style="1107" customWidth="1"/>
    <col min="12809" max="12809" width="6.5703125" style="1107" customWidth="1"/>
    <col min="12810" max="12810" width="7.42578125" style="1107" customWidth="1"/>
    <col min="12811" max="12811" width="8.140625" style="1107" customWidth="1"/>
    <col min="12812" max="12812" width="7.7109375" style="1107" customWidth="1"/>
    <col min="12813" max="12813" width="7.28515625" style="1107" customWidth="1"/>
    <col min="12814" max="12814" width="11.42578125" style="1107" customWidth="1"/>
    <col min="12815" max="13055" width="9.140625" style="1107"/>
    <col min="13056" max="13056" width="5.140625" style="1107" customWidth="1"/>
    <col min="13057" max="13057" width="34.42578125" style="1107" customWidth="1"/>
    <col min="13058" max="13058" width="8" style="1107" customWidth="1"/>
    <col min="13059" max="13059" width="8.85546875" style="1107" customWidth="1"/>
    <col min="13060" max="13060" width="8.7109375" style="1107" customWidth="1"/>
    <col min="13061" max="13061" width="7.140625" style="1107" customWidth="1"/>
    <col min="13062" max="13062" width="6.5703125" style="1107" customWidth="1"/>
    <col min="13063" max="13063" width="7.28515625" style="1107" customWidth="1"/>
    <col min="13064" max="13064" width="7.42578125" style="1107" customWidth="1"/>
    <col min="13065" max="13065" width="6.5703125" style="1107" customWidth="1"/>
    <col min="13066" max="13066" width="7.42578125" style="1107" customWidth="1"/>
    <col min="13067" max="13067" width="8.140625" style="1107" customWidth="1"/>
    <col min="13068" max="13068" width="7.7109375" style="1107" customWidth="1"/>
    <col min="13069" max="13069" width="7.28515625" style="1107" customWidth="1"/>
    <col min="13070" max="13070" width="11.42578125" style="1107" customWidth="1"/>
    <col min="13071" max="13311" width="9.140625" style="1107"/>
    <col min="13312" max="13312" width="5.140625" style="1107" customWidth="1"/>
    <col min="13313" max="13313" width="34.42578125" style="1107" customWidth="1"/>
    <col min="13314" max="13314" width="8" style="1107" customWidth="1"/>
    <col min="13315" max="13315" width="8.85546875" style="1107" customWidth="1"/>
    <col min="13316" max="13316" width="8.7109375" style="1107" customWidth="1"/>
    <col min="13317" max="13317" width="7.140625" style="1107" customWidth="1"/>
    <col min="13318" max="13318" width="6.5703125" style="1107" customWidth="1"/>
    <col min="13319" max="13319" width="7.28515625" style="1107" customWidth="1"/>
    <col min="13320" max="13320" width="7.42578125" style="1107" customWidth="1"/>
    <col min="13321" max="13321" width="6.5703125" style="1107" customWidth="1"/>
    <col min="13322" max="13322" width="7.42578125" style="1107" customWidth="1"/>
    <col min="13323" max="13323" width="8.140625" style="1107" customWidth="1"/>
    <col min="13324" max="13324" width="7.7109375" style="1107" customWidth="1"/>
    <col min="13325" max="13325" width="7.28515625" style="1107" customWidth="1"/>
    <col min="13326" max="13326" width="11.42578125" style="1107" customWidth="1"/>
    <col min="13327" max="13567" width="9.140625" style="1107"/>
    <col min="13568" max="13568" width="5.140625" style="1107" customWidth="1"/>
    <col min="13569" max="13569" width="34.42578125" style="1107" customWidth="1"/>
    <col min="13570" max="13570" width="8" style="1107" customWidth="1"/>
    <col min="13571" max="13571" width="8.85546875" style="1107" customWidth="1"/>
    <col min="13572" max="13572" width="8.7109375" style="1107" customWidth="1"/>
    <col min="13573" max="13573" width="7.140625" style="1107" customWidth="1"/>
    <col min="13574" max="13574" width="6.5703125" style="1107" customWidth="1"/>
    <col min="13575" max="13575" width="7.28515625" style="1107" customWidth="1"/>
    <col min="13576" max="13576" width="7.42578125" style="1107" customWidth="1"/>
    <col min="13577" max="13577" width="6.5703125" style="1107" customWidth="1"/>
    <col min="13578" max="13578" width="7.42578125" style="1107" customWidth="1"/>
    <col min="13579" max="13579" width="8.140625" style="1107" customWidth="1"/>
    <col min="13580" max="13580" width="7.7109375" style="1107" customWidth="1"/>
    <col min="13581" max="13581" width="7.28515625" style="1107" customWidth="1"/>
    <col min="13582" max="13582" width="11.42578125" style="1107" customWidth="1"/>
    <col min="13583" max="13823" width="9.140625" style="1107"/>
    <col min="13824" max="13824" width="5.140625" style="1107" customWidth="1"/>
    <col min="13825" max="13825" width="34.42578125" style="1107" customWidth="1"/>
    <col min="13826" max="13826" width="8" style="1107" customWidth="1"/>
    <col min="13827" max="13827" width="8.85546875" style="1107" customWidth="1"/>
    <col min="13828" max="13828" width="8.7109375" style="1107" customWidth="1"/>
    <col min="13829" max="13829" width="7.140625" style="1107" customWidth="1"/>
    <col min="13830" max="13830" width="6.5703125" style="1107" customWidth="1"/>
    <col min="13831" max="13831" width="7.28515625" style="1107" customWidth="1"/>
    <col min="13832" max="13832" width="7.42578125" style="1107" customWidth="1"/>
    <col min="13833" max="13833" width="6.5703125" style="1107" customWidth="1"/>
    <col min="13834" max="13834" width="7.42578125" style="1107" customWidth="1"/>
    <col min="13835" max="13835" width="8.140625" style="1107" customWidth="1"/>
    <col min="13836" max="13836" width="7.7109375" style="1107" customWidth="1"/>
    <col min="13837" max="13837" width="7.28515625" style="1107" customWidth="1"/>
    <col min="13838" max="13838" width="11.42578125" style="1107" customWidth="1"/>
    <col min="13839" max="14079" width="9.140625" style="1107"/>
    <col min="14080" max="14080" width="5.140625" style="1107" customWidth="1"/>
    <col min="14081" max="14081" width="34.42578125" style="1107" customWidth="1"/>
    <col min="14082" max="14082" width="8" style="1107" customWidth="1"/>
    <col min="14083" max="14083" width="8.85546875" style="1107" customWidth="1"/>
    <col min="14084" max="14084" width="8.7109375" style="1107" customWidth="1"/>
    <col min="14085" max="14085" width="7.140625" style="1107" customWidth="1"/>
    <col min="14086" max="14086" width="6.5703125" style="1107" customWidth="1"/>
    <col min="14087" max="14087" width="7.28515625" style="1107" customWidth="1"/>
    <col min="14088" max="14088" width="7.42578125" style="1107" customWidth="1"/>
    <col min="14089" max="14089" width="6.5703125" style="1107" customWidth="1"/>
    <col min="14090" max="14090" width="7.42578125" style="1107" customWidth="1"/>
    <col min="14091" max="14091" width="8.140625" style="1107" customWidth="1"/>
    <col min="14092" max="14092" width="7.7109375" style="1107" customWidth="1"/>
    <col min="14093" max="14093" width="7.28515625" style="1107" customWidth="1"/>
    <col min="14094" max="14094" width="11.42578125" style="1107" customWidth="1"/>
    <col min="14095" max="14335" width="9.140625" style="1107"/>
    <col min="14336" max="14336" width="5.140625" style="1107" customWidth="1"/>
    <col min="14337" max="14337" width="34.42578125" style="1107" customWidth="1"/>
    <col min="14338" max="14338" width="8" style="1107" customWidth="1"/>
    <col min="14339" max="14339" width="8.85546875" style="1107" customWidth="1"/>
    <col min="14340" max="14340" width="8.7109375" style="1107" customWidth="1"/>
    <col min="14341" max="14341" width="7.140625" style="1107" customWidth="1"/>
    <col min="14342" max="14342" width="6.5703125" style="1107" customWidth="1"/>
    <col min="14343" max="14343" width="7.28515625" style="1107" customWidth="1"/>
    <col min="14344" max="14344" width="7.42578125" style="1107" customWidth="1"/>
    <col min="14345" max="14345" width="6.5703125" style="1107" customWidth="1"/>
    <col min="14346" max="14346" width="7.42578125" style="1107" customWidth="1"/>
    <col min="14347" max="14347" width="8.140625" style="1107" customWidth="1"/>
    <col min="14348" max="14348" width="7.7109375" style="1107" customWidth="1"/>
    <col min="14349" max="14349" width="7.28515625" style="1107" customWidth="1"/>
    <col min="14350" max="14350" width="11.42578125" style="1107" customWidth="1"/>
    <col min="14351" max="14591" width="9.140625" style="1107"/>
    <col min="14592" max="14592" width="5.140625" style="1107" customWidth="1"/>
    <col min="14593" max="14593" width="34.42578125" style="1107" customWidth="1"/>
    <col min="14594" max="14594" width="8" style="1107" customWidth="1"/>
    <col min="14595" max="14595" width="8.85546875" style="1107" customWidth="1"/>
    <col min="14596" max="14596" width="8.7109375" style="1107" customWidth="1"/>
    <col min="14597" max="14597" width="7.140625" style="1107" customWidth="1"/>
    <col min="14598" max="14598" width="6.5703125" style="1107" customWidth="1"/>
    <col min="14599" max="14599" width="7.28515625" style="1107" customWidth="1"/>
    <col min="14600" max="14600" width="7.42578125" style="1107" customWidth="1"/>
    <col min="14601" max="14601" width="6.5703125" style="1107" customWidth="1"/>
    <col min="14602" max="14602" width="7.42578125" style="1107" customWidth="1"/>
    <col min="14603" max="14603" width="8.140625" style="1107" customWidth="1"/>
    <col min="14604" max="14604" width="7.7109375" style="1107" customWidth="1"/>
    <col min="14605" max="14605" width="7.28515625" style="1107" customWidth="1"/>
    <col min="14606" max="14606" width="11.42578125" style="1107" customWidth="1"/>
    <col min="14607" max="14847" width="9.140625" style="1107"/>
    <col min="14848" max="14848" width="5.140625" style="1107" customWidth="1"/>
    <col min="14849" max="14849" width="34.42578125" style="1107" customWidth="1"/>
    <col min="14850" max="14850" width="8" style="1107" customWidth="1"/>
    <col min="14851" max="14851" width="8.85546875" style="1107" customWidth="1"/>
    <col min="14852" max="14852" width="8.7109375" style="1107" customWidth="1"/>
    <col min="14853" max="14853" width="7.140625" style="1107" customWidth="1"/>
    <col min="14854" max="14854" width="6.5703125" style="1107" customWidth="1"/>
    <col min="14855" max="14855" width="7.28515625" style="1107" customWidth="1"/>
    <col min="14856" max="14856" width="7.42578125" style="1107" customWidth="1"/>
    <col min="14857" max="14857" width="6.5703125" style="1107" customWidth="1"/>
    <col min="14858" max="14858" width="7.42578125" style="1107" customWidth="1"/>
    <col min="14859" max="14859" width="8.140625" style="1107" customWidth="1"/>
    <col min="14860" max="14860" width="7.7109375" style="1107" customWidth="1"/>
    <col min="14861" max="14861" width="7.28515625" style="1107" customWidth="1"/>
    <col min="14862" max="14862" width="11.42578125" style="1107" customWidth="1"/>
    <col min="14863" max="15103" width="9.140625" style="1107"/>
    <col min="15104" max="15104" width="5.140625" style="1107" customWidth="1"/>
    <col min="15105" max="15105" width="34.42578125" style="1107" customWidth="1"/>
    <col min="15106" max="15106" width="8" style="1107" customWidth="1"/>
    <col min="15107" max="15107" width="8.85546875" style="1107" customWidth="1"/>
    <col min="15108" max="15108" width="8.7109375" style="1107" customWidth="1"/>
    <col min="15109" max="15109" width="7.140625" style="1107" customWidth="1"/>
    <col min="15110" max="15110" width="6.5703125" style="1107" customWidth="1"/>
    <col min="15111" max="15111" width="7.28515625" style="1107" customWidth="1"/>
    <col min="15112" max="15112" width="7.42578125" style="1107" customWidth="1"/>
    <col min="15113" max="15113" width="6.5703125" style="1107" customWidth="1"/>
    <col min="15114" max="15114" width="7.42578125" style="1107" customWidth="1"/>
    <col min="15115" max="15115" width="8.140625" style="1107" customWidth="1"/>
    <col min="15116" max="15116" width="7.7109375" style="1107" customWidth="1"/>
    <col min="15117" max="15117" width="7.28515625" style="1107" customWidth="1"/>
    <col min="15118" max="15118" width="11.42578125" style="1107" customWidth="1"/>
    <col min="15119" max="15359" width="9.140625" style="1107"/>
    <col min="15360" max="15360" width="5.140625" style="1107" customWidth="1"/>
    <col min="15361" max="15361" width="34.42578125" style="1107" customWidth="1"/>
    <col min="15362" max="15362" width="8" style="1107" customWidth="1"/>
    <col min="15363" max="15363" width="8.85546875" style="1107" customWidth="1"/>
    <col min="15364" max="15364" width="8.7109375" style="1107" customWidth="1"/>
    <col min="15365" max="15365" width="7.140625" style="1107" customWidth="1"/>
    <col min="15366" max="15366" width="6.5703125" style="1107" customWidth="1"/>
    <col min="15367" max="15367" width="7.28515625" style="1107" customWidth="1"/>
    <col min="15368" max="15368" width="7.42578125" style="1107" customWidth="1"/>
    <col min="15369" max="15369" width="6.5703125" style="1107" customWidth="1"/>
    <col min="15370" max="15370" width="7.42578125" style="1107" customWidth="1"/>
    <col min="15371" max="15371" width="8.140625" style="1107" customWidth="1"/>
    <col min="15372" max="15372" width="7.7109375" style="1107" customWidth="1"/>
    <col min="15373" max="15373" width="7.28515625" style="1107" customWidth="1"/>
    <col min="15374" max="15374" width="11.42578125" style="1107" customWidth="1"/>
    <col min="15375" max="15615" width="9.140625" style="1107"/>
    <col min="15616" max="15616" width="5.140625" style="1107" customWidth="1"/>
    <col min="15617" max="15617" width="34.42578125" style="1107" customWidth="1"/>
    <col min="15618" max="15618" width="8" style="1107" customWidth="1"/>
    <col min="15619" max="15619" width="8.85546875" style="1107" customWidth="1"/>
    <col min="15620" max="15620" width="8.7109375" style="1107" customWidth="1"/>
    <col min="15621" max="15621" width="7.140625" style="1107" customWidth="1"/>
    <col min="15622" max="15622" width="6.5703125" style="1107" customWidth="1"/>
    <col min="15623" max="15623" width="7.28515625" style="1107" customWidth="1"/>
    <col min="15624" max="15624" width="7.42578125" style="1107" customWidth="1"/>
    <col min="15625" max="15625" width="6.5703125" style="1107" customWidth="1"/>
    <col min="15626" max="15626" width="7.42578125" style="1107" customWidth="1"/>
    <col min="15627" max="15627" width="8.140625" style="1107" customWidth="1"/>
    <col min="15628" max="15628" width="7.7109375" style="1107" customWidth="1"/>
    <col min="15629" max="15629" width="7.28515625" style="1107" customWidth="1"/>
    <col min="15630" max="15630" width="11.42578125" style="1107" customWidth="1"/>
    <col min="15631" max="15871" width="9.140625" style="1107"/>
    <col min="15872" max="15872" width="5.140625" style="1107" customWidth="1"/>
    <col min="15873" max="15873" width="34.42578125" style="1107" customWidth="1"/>
    <col min="15874" max="15874" width="8" style="1107" customWidth="1"/>
    <col min="15875" max="15875" width="8.85546875" style="1107" customWidth="1"/>
    <col min="15876" max="15876" width="8.7109375" style="1107" customWidth="1"/>
    <col min="15877" max="15877" width="7.140625" style="1107" customWidth="1"/>
    <col min="15878" max="15878" width="6.5703125" style="1107" customWidth="1"/>
    <col min="15879" max="15879" width="7.28515625" style="1107" customWidth="1"/>
    <col min="15880" max="15880" width="7.42578125" style="1107" customWidth="1"/>
    <col min="15881" max="15881" width="6.5703125" style="1107" customWidth="1"/>
    <col min="15882" max="15882" width="7.42578125" style="1107" customWidth="1"/>
    <col min="15883" max="15883" width="8.140625" style="1107" customWidth="1"/>
    <col min="15884" max="15884" width="7.7109375" style="1107" customWidth="1"/>
    <col min="15885" max="15885" width="7.28515625" style="1107" customWidth="1"/>
    <col min="15886" max="15886" width="11.42578125" style="1107" customWidth="1"/>
    <col min="15887" max="16127" width="9.140625" style="1107"/>
    <col min="16128" max="16128" width="5.140625" style="1107" customWidth="1"/>
    <col min="16129" max="16129" width="34.42578125" style="1107" customWidth="1"/>
    <col min="16130" max="16130" width="8" style="1107" customWidth="1"/>
    <col min="16131" max="16131" width="8.85546875" style="1107" customWidth="1"/>
    <col min="16132" max="16132" width="8.7109375" style="1107" customWidth="1"/>
    <col min="16133" max="16133" width="7.140625" style="1107" customWidth="1"/>
    <col min="16134" max="16134" width="6.5703125" style="1107" customWidth="1"/>
    <col min="16135" max="16135" width="7.28515625" style="1107" customWidth="1"/>
    <col min="16136" max="16136" width="7.42578125" style="1107" customWidth="1"/>
    <col min="16137" max="16137" width="6.5703125" style="1107" customWidth="1"/>
    <col min="16138" max="16138" width="7.42578125" style="1107" customWidth="1"/>
    <col min="16139" max="16139" width="8.140625" style="1107" customWidth="1"/>
    <col min="16140" max="16140" width="7.7109375" style="1107" customWidth="1"/>
    <col min="16141" max="16141" width="7.28515625" style="1107" customWidth="1"/>
    <col min="16142" max="16142" width="11.42578125" style="1107" customWidth="1"/>
    <col min="16143" max="16384" width="9.140625" style="1107"/>
  </cols>
  <sheetData>
    <row r="1" spans="1:17">
      <c r="A1" s="1354" t="s">
        <v>1305</v>
      </c>
      <c r="B1" s="1354"/>
      <c r="C1" s="1354"/>
      <c r="D1" s="1354"/>
      <c r="E1" s="1354"/>
      <c r="F1" s="1354"/>
      <c r="G1" s="1354"/>
      <c r="H1" s="1354"/>
    </row>
    <row r="2" spans="1:17" ht="15.75" customHeight="1">
      <c r="A2" s="1355" t="s">
        <v>1408</v>
      </c>
      <c r="B2" s="1355"/>
      <c r="C2" s="1355"/>
      <c r="D2" s="1355"/>
      <c r="E2" s="1355"/>
      <c r="F2" s="1355"/>
      <c r="G2" s="1355"/>
      <c r="H2" s="1355"/>
      <c r="I2" s="1355"/>
      <c r="J2" s="1355"/>
      <c r="K2" s="1355"/>
      <c r="L2" s="1355"/>
      <c r="M2" s="1355"/>
      <c r="N2" s="1355"/>
      <c r="O2" s="1355"/>
    </row>
    <row r="3" spans="1:17" ht="15.75" customHeight="1">
      <c r="A3" s="1356" t="s">
        <v>1264</v>
      </c>
      <c r="B3" s="1356"/>
      <c r="C3" s="1356"/>
      <c r="D3" s="1356"/>
      <c r="E3" s="1356"/>
      <c r="F3" s="1356"/>
      <c r="G3" s="1356"/>
      <c r="H3" s="1356"/>
      <c r="I3" s="1356"/>
      <c r="J3" s="1356"/>
      <c r="K3" s="1356"/>
      <c r="L3" s="1356"/>
      <c r="M3" s="1356"/>
      <c r="N3" s="1356"/>
      <c r="O3" s="1356"/>
    </row>
    <row r="4" spans="1:17" ht="31.9" customHeight="1">
      <c r="A4" s="1357" t="s">
        <v>1258</v>
      </c>
      <c r="B4" s="1358" t="s">
        <v>144</v>
      </c>
      <c r="C4" s="1358" t="s">
        <v>143</v>
      </c>
      <c r="D4" s="1359" t="s">
        <v>142</v>
      </c>
      <c r="E4" s="1359" t="s">
        <v>1302</v>
      </c>
      <c r="F4" s="1359"/>
      <c r="G4" s="1359"/>
      <c r="H4" s="1359"/>
      <c r="I4" s="1359"/>
      <c r="J4" s="1359"/>
      <c r="K4" s="1359"/>
      <c r="L4" s="1359"/>
      <c r="M4" s="1359"/>
      <c r="N4" s="1359"/>
      <c r="O4" s="1359"/>
    </row>
    <row r="5" spans="1:17" ht="41.45" customHeight="1">
      <c r="A5" s="1357"/>
      <c r="B5" s="1358"/>
      <c r="C5" s="1358"/>
      <c r="D5" s="1359"/>
      <c r="E5" s="962" t="s">
        <v>140</v>
      </c>
      <c r="F5" s="962" t="s">
        <v>139</v>
      </c>
      <c r="G5" s="962" t="s">
        <v>138</v>
      </c>
      <c r="H5" s="962" t="s">
        <v>137</v>
      </c>
      <c r="I5" s="962" t="s">
        <v>136</v>
      </c>
      <c r="J5" s="962" t="s">
        <v>135</v>
      </c>
      <c r="K5" s="962" t="s">
        <v>134</v>
      </c>
      <c r="L5" s="962" t="s">
        <v>133</v>
      </c>
      <c r="M5" s="962" t="s">
        <v>1303</v>
      </c>
      <c r="N5" s="962" t="s">
        <v>131</v>
      </c>
      <c r="O5" s="962" t="s">
        <v>130</v>
      </c>
    </row>
    <row r="6" spans="1:17" ht="22.15" customHeight="1">
      <c r="A6" s="1108">
        <v>1</v>
      </c>
      <c r="B6" s="964" t="s">
        <v>128</v>
      </c>
      <c r="C6" s="1108" t="s">
        <v>127</v>
      </c>
      <c r="D6" s="1214">
        <v>0.31</v>
      </c>
      <c r="E6" s="1214">
        <v>0.31</v>
      </c>
      <c r="F6" s="969"/>
      <c r="G6" s="969"/>
      <c r="H6" s="969"/>
      <c r="I6" s="969"/>
      <c r="J6" s="969"/>
      <c r="K6" s="969"/>
      <c r="L6" s="969"/>
      <c r="M6" s="969"/>
      <c r="N6" s="969"/>
      <c r="O6" s="969"/>
    </row>
    <row r="7" spans="1:17" ht="22.15" customHeight="1">
      <c r="A7" s="965"/>
      <c r="B7" s="967" t="s">
        <v>105</v>
      </c>
      <c r="C7" s="965" t="s">
        <v>104</v>
      </c>
      <c r="D7" s="969">
        <v>0.31</v>
      </c>
      <c r="E7" s="969">
        <v>0.31</v>
      </c>
      <c r="F7" s="969"/>
      <c r="G7" s="969"/>
      <c r="H7" s="969"/>
      <c r="I7" s="969"/>
      <c r="J7" s="969"/>
      <c r="K7" s="969"/>
      <c r="L7" s="969"/>
      <c r="M7" s="969"/>
      <c r="N7" s="969"/>
      <c r="O7" s="969"/>
    </row>
    <row r="8" spans="1:17" s="943" customFormat="1" ht="22.15" customHeight="1">
      <c r="A8" s="1108">
        <v>2</v>
      </c>
      <c r="B8" s="964" t="s">
        <v>103</v>
      </c>
      <c r="C8" s="1108" t="s">
        <v>102</v>
      </c>
      <c r="D8" s="1214">
        <v>22.639999999999997</v>
      </c>
      <c r="E8" s="1214">
        <v>3.5199999999999996</v>
      </c>
      <c r="F8" s="1214">
        <v>0.17</v>
      </c>
      <c r="G8" s="1214">
        <v>0.09</v>
      </c>
      <c r="H8" s="1214">
        <v>4.0199999999999996</v>
      </c>
      <c r="I8" s="1214">
        <v>1.4100000000000001</v>
      </c>
      <c r="J8" s="1214">
        <v>2.52</v>
      </c>
      <c r="K8" s="1214">
        <v>0.59000000000000008</v>
      </c>
      <c r="L8" s="1214">
        <v>0.64999999999999991</v>
      </c>
      <c r="M8" s="1214">
        <v>8.6199999999999992</v>
      </c>
      <c r="N8" s="1214">
        <v>0.16</v>
      </c>
      <c r="O8" s="1214">
        <v>0.89000000000000012</v>
      </c>
      <c r="P8" s="971"/>
      <c r="Q8" s="971"/>
    </row>
    <row r="9" spans="1:17" s="943" customFormat="1" ht="22.15" customHeight="1">
      <c r="A9" s="965" t="s">
        <v>101</v>
      </c>
      <c r="B9" s="967" t="s">
        <v>100</v>
      </c>
      <c r="C9" s="965" t="s">
        <v>99</v>
      </c>
      <c r="D9" s="969">
        <v>2.83</v>
      </c>
      <c r="E9" s="969">
        <v>1.8</v>
      </c>
      <c r="F9" s="969"/>
      <c r="G9" s="969"/>
      <c r="H9" s="969"/>
      <c r="I9" s="969">
        <v>1.03</v>
      </c>
      <c r="J9" s="969"/>
      <c r="K9" s="969"/>
      <c r="L9" s="969"/>
      <c r="M9" s="969"/>
      <c r="N9" s="969"/>
      <c r="O9" s="969"/>
      <c r="P9" s="971"/>
    </row>
    <row r="10" spans="1:17" ht="22.15" customHeight="1">
      <c r="A10" s="965" t="s">
        <v>98</v>
      </c>
      <c r="B10" s="967" t="s">
        <v>93</v>
      </c>
      <c r="C10" s="965" t="s">
        <v>92</v>
      </c>
      <c r="D10" s="969">
        <v>0.02</v>
      </c>
      <c r="E10" s="969"/>
      <c r="F10" s="969"/>
      <c r="G10" s="969"/>
      <c r="H10" s="969"/>
      <c r="I10" s="969"/>
      <c r="J10" s="969">
        <v>0.02</v>
      </c>
      <c r="K10" s="969"/>
      <c r="L10" s="969"/>
      <c r="M10" s="969"/>
      <c r="N10" s="969"/>
      <c r="O10" s="969"/>
      <c r="P10" s="942"/>
    </row>
    <row r="11" spans="1:17" ht="22.15" customHeight="1">
      <c r="A11" s="965" t="s">
        <v>94</v>
      </c>
      <c r="B11" s="967" t="s">
        <v>90</v>
      </c>
      <c r="C11" s="965" t="s">
        <v>89</v>
      </c>
      <c r="D11" s="969">
        <v>1.56</v>
      </c>
      <c r="E11" s="969"/>
      <c r="F11" s="969">
        <v>0.14000000000000001</v>
      </c>
      <c r="G11" s="969"/>
      <c r="H11" s="969">
        <v>0.3</v>
      </c>
      <c r="I11" s="969"/>
      <c r="J11" s="969"/>
      <c r="K11" s="969">
        <v>0.1</v>
      </c>
      <c r="L11" s="969">
        <v>0.35</v>
      </c>
      <c r="M11" s="969"/>
      <c r="N11" s="969">
        <v>7.0000000000000007E-2</v>
      </c>
      <c r="O11" s="969">
        <v>0.6</v>
      </c>
    </row>
    <row r="12" spans="1:17" ht="22.15" customHeight="1">
      <c r="A12" s="965" t="s">
        <v>91</v>
      </c>
      <c r="B12" s="968" t="s">
        <v>81</v>
      </c>
      <c r="C12" s="965" t="s">
        <v>80</v>
      </c>
      <c r="D12" s="969">
        <v>9.59</v>
      </c>
      <c r="E12" s="969">
        <v>0.96</v>
      </c>
      <c r="F12" s="969">
        <v>0.01</v>
      </c>
      <c r="G12" s="969">
        <v>0.04</v>
      </c>
      <c r="H12" s="969">
        <v>3.72</v>
      </c>
      <c r="I12" s="969">
        <v>0.35000000000000003</v>
      </c>
      <c r="J12" s="969">
        <v>2.4899999999999998</v>
      </c>
      <c r="K12" s="969">
        <v>0.19</v>
      </c>
      <c r="L12" s="969">
        <v>0.05</v>
      </c>
      <c r="M12" s="969">
        <v>1.51</v>
      </c>
      <c r="N12" s="969">
        <v>0.04</v>
      </c>
      <c r="O12" s="969">
        <v>0.23</v>
      </c>
    </row>
    <row r="13" spans="1:17" s="944" customFormat="1" ht="22.15" customHeight="1">
      <c r="A13" s="966"/>
      <c r="B13" s="934" t="s">
        <v>334</v>
      </c>
      <c r="C13" s="935" t="s">
        <v>78</v>
      </c>
      <c r="D13" s="1215">
        <v>6.0200000000000005</v>
      </c>
      <c r="E13" s="1215">
        <v>0</v>
      </c>
      <c r="F13" s="1215">
        <v>0.01</v>
      </c>
      <c r="G13" s="1215">
        <v>0.04</v>
      </c>
      <c r="H13" s="1215">
        <v>1.62</v>
      </c>
      <c r="I13" s="1215">
        <v>0.35000000000000003</v>
      </c>
      <c r="J13" s="1215">
        <v>1.98</v>
      </c>
      <c r="K13" s="1215">
        <v>0.19</v>
      </c>
      <c r="L13" s="1215">
        <v>0.05</v>
      </c>
      <c r="M13" s="1215">
        <v>1.51</v>
      </c>
      <c r="N13" s="1215">
        <v>0.04</v>
      </c>
      <c r="O13" s="1215">
        <v>0.23</v>
      </c>
    </row>
    <row r="14" spans="1:17" s="944" customFormat="1" ht="22.15" customHeight="1">
      <c r="A14" s="966"/>
      <c r="B14" s="934" t="s">
        <v>887</v>
      </c>
      <c r="C14" s="935" t="s">
        <v>76</v>
      </c>
      <c r="D14" s="1215">
        <v>3.56</v>
      </c>
      <c r="E14" s="1215">
        <v>0.96</v>
      </c>
      <c r="F14" s="1215"/>
      <c r="G14" s="1215"/>
      <c r="H14" s="1215">
        <v>2.1</v>
      </c>
      <c r="I14" s="1215">
        <v>0</v>
      </c>
      <c r="J14" s="1215">
        <v>0.5</v>
      </c>
      <c r="K14" s="1215"/>
      <c r="L14" s="1215"/>
      <c r="M14" s="1215"/>
      <c r="N14" s="1215"/>
      <c r="O14" s="1215"/>
    </row>
    <row r="15" spans="1:17" s="944" customFormat="1" ht="22.15" customHeight="1">
      <c r="A15" s="966"/>
      <c r="B15" s="934" t="s">
        <v>1254</v>
      </c>
      <c r="C15" s="936" t="s">
        <v>74</v>
      </c>
      <c r="D15" s="1215">
        <v>0.01</v>
      </c>
      <c r="E15" s="1215"/>
      <c r="F15" s="1215"/>
      <c r="G15" s="1215"/>
      <c r="H15" s="1215"/>
      <c r="I15" s="1215"/>
      <c r="J15" s="1215">
        <v>0.01</v>
      </c>
      <c r="K15" s="1215"/>
      <c r="L15" s="1215"/>
      <c r="M15" s="1215"/>
      <c r="N15" s="1215"/>
      <c r="O15" s="1215"/>
    </row>
    <row r="16" spans="1:17" ht="22.15" customHeight="1">
      <c r="A16" s="965" t="s">
        <v>88</v>
      </c>
      <c r="B16" s="970" t="s">
        <v>46</v>
      </c>
      <c r="C16" s="965" t="s">
        <v>45</v>
      </c>
      <c r="D16" s="969">
        <v>2.11</v>
      </c>
      <c r="E16" s="969"/>
      <c r="F16" s="969">
        <v>0.02</v>
      </c>
      <c r="G16" s="969">
        <v>0.05</v>
      </c>
      <c r="H16" s="969"/>
      <c r="I16" s="969">
        <v>0.03</v>
      </c>
      <c r="J16" s="969">
        <v>0.01</v>
      </c>
      <c r="K16" s="969">
        <v>0.2</v>
      </c>
      <c r="L16" s="969">
        <v>0.25</v>
      </c>
      <c r="M16" s="969">
        <v>1.5</v>
      </c>
      <c r="N16" s="969">
        <v>0.05</v>
      </c>
      <c r="O16" s="969"/>
    </row>
    <row r="17" spans="1:15" ht="22.15" customHeight="1">
      <c r="A17" s="965" t="s">
        <v>85</v>
      </c>
      <c r="B17" s="970" t="s">
        <v>43</v>
      </c>
      <c r="C17" s="965" t="s">
        <v>42</v>
      </c>
      <c r="D17" s="969">
        <v>6.0000000000000005E-2</v>
      </c>
      <c r="E17" s="969"/>
      <c r="F17" s="969"/>
      <c r="G17" s="969"/>
      <c r="H17" s="969"/>
      <c r="I17" s="969"/>
      <c r="J17" s="969"/>
      <c r="K17" s="969"/>
      <c r="L17" s="969"/>
      <c r="M17" s="969"/>
      <c r="N17" s="969"/>
      <c r="O17" s="969">
        <v>6.0000000000000005E-2</v>
      </c>
    </row>
    <row r="18" spans="1:15" ht="22.15" customHeight="1">
      <c r="A18" s="965" t="s">
        <v>82</v>
      </c>
      <c r="B18" s="967" t="s">
        <v>15</v>
      </c>
      <c r="C18" s="965" t="s">
        <v>14</v>
      </c>
      <c r="D18" s="969">
        <v>6.37</v>
      </c>
      <c r="E18" s="969">
        <v>0.76</v>
      </c>
      <c r="F18" s="969"/>
      <c r="G18" s="969"/>
      <c r="H18" s="969"/>
      <c r="I18" s="969"/>
      <c r="J18" s="969"/>
      <c r="K18" s="969"/>
      <c r="L18" s="969"/>
      <c r="M18" s="969">
        <v>5.61</v>
      </c>
      <c r="N18" s="969"/>
      <c r="O18" s="969"/>
    </row>
    <row r="19" spans="1:15" ht="22.15" customHeight="1">
      <c r="A19" s="965" t="s">
        <v>56</v>
      </c>
      <c r="B19" s="967" t="s">
        <v>12</v>
      </c>
      <c r="C19" s="965" t="s">
        <v>11</v>
      </c>
      <c r="D19" s="969">
        <v>0.1</v>
      </c>
      <c r="E19" s="969"/>
      <c r="F19" s="969"/>
      <c r="G19" s="969"/>
      <c r="H19" s="969"/>
      <c r="I19" s="969"/>
      <c r="J19" s="969"/>
      <c r="K19" s="969">
        <v>0.1</v>
      </c>
      <c r="L19" s="969"/>
      <c r="M19" s="969"/>
      <c r="N19" s="969"/>
      <c r="O19" s="969"/>
    </row>
  </sheetData>
  <mergeCells count="8">
    <mergeCell ref="A1:H1"/>
    <mergeCell ref="A2:O2"/>
    <mergeCell ref="A4:A5"/>
    <mergeCell ref="B4:B5"/>
    <mergeCell ref="C4:C5"/>
    <mergeCell ref="D4:D5"/>
    <mergeCell ref="E4:O4"/>
    <mergeCell ref="A3:O3"/>
  </mergeCells>
  <hyperlinks>
    <hyperlink ref="A4" location="Link!A1" display="TT"/>
  </hyperlinks>
  <pageMargins left="0.2" right="0.25" top="0.75" bottom="0.75" header="0.3" footer="0.3"/>
  <pageSetup paperSize="9" orientation="landscape"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I137"/>
  <sheetViews>
    <sheetView tabSelected="1" zoomScale="70" zoomScaleNormal="70" workbookViewId="0">
      <pane ySplit="4" topLeftCell="A111" activePane="bottomLeft" state="frozen"/>
      <selection activeCell="N1" sqref="N1"/>
      <selection pane="bottomLeft" activeCell="L121" sqref="L121"/>
    </sheetView>
  </sheetViews>
  <sheetFormatPr defaultColWidth="9.140625" defaultRowHeight="15.75"/>
  <cols>
    <col min="1" max="1" width="8.140625" style="517" customWidth="1"/>
    <col min="2" max="2" width="34.28515625" style="905" customWidth="1"/>
    <col min="3" max="3" width="10.85546875" style="1244" customWidth="1"/>
    <col min="4" max="4" width="11" style="905" customWidth="1"/>
    <col min="5" max="5" width="10.140625" style="518" customWidth="1"/>
    <col min="6" max="8" width="8.85546875" style="521" bestFit="1" customWidth="1"/>
    <col min="9" max="9" width="8.42578125" style="522" bestFit="1" customWidth="1"/>
    <col min="10" max="12" width="8.85546875" style="522" bestFit="1" customWidth="1"/>
    <col min="13" max="13" width="8.42578125" style="522" bestFit="1" customWidth="1"/>
    <col min="14" max="14" width="8.85546875" style="522" bestFit="1" customWidth="1"/>
    <col min="15" max="15" width="8.140625" style="522" bestFit="1" customWidth="1"/>
    <col min="16" max="20" width="8.85546875" style="522" bestFit="1" customWidth="1"/>
    <col min="21" max="22" width="8.42578125" style="522" bestFit="1" customWidth="1"/>
    <col min="23" max="23" width="8.85546875" style="522" bestFit="1" customWidth="1"/>
    <col min="24" max="24" width="8.85546875" style="522" customWidth="1"/>
    <col min="25" max="25" width="8.85546875" style="522" bestFit="1" customWidth="1"/>
    <col min="26" max="26" width="8.42578125" style="522" bestFit="1" customWidth="1"/>
    <col min="27" max="27" width="14.5703125" style="524" customWidth="1"/>
    <col min="28" max="28" width="28.7109375" style="523" customWidth="1"/>
    <col min="29" max="29" width="23.28515625" style="519" customWidth="1"/>
    <col min="30" max="30" width="23.28515625" style="524" customWidth="1"/>
    <col min="31" max="31" width="29.5703125" style="150" customWidth="1"/>
    <col min="32" max="16384" width="9.140625" style="150"/>
  </cols>
  <sheetData>
    <row r="1" spans="1:165" ht="22.9" customHeight="1">
      <c r="A1" s="1390" t="s">
        <v>650</v>
      </c>
      <c r="B1" s="1390"/>
      <c r="C1" s="1240"/>
      <c r="D1" s="1025"/>
      <c r="F1" s="881"/>
      <c r="G1" s="1389"/>
      <c r="H1" s="1389"/>
      <c r="I1" s="1389"/>
      <c r="J1" s="1389"/>
      <c r="K1" s="1389"/>
      <c r="L1" s="1389"/>
      <c r="M1" s="1389"/>
      <c r="N1" s="1389"/>
      <c r="O1" s="1389"/>
      <c r="P1" s="1389"/>
      <c r="Q1" s="1389"/>
      <c r="R1" s="1389"/>
      <c r="S1" s="1389"/>
      <c r="T1" s="1389"/>
      <c r="U1" s="1389"/>
      <c r="V1" s="1389"/>
      <c r="W1" s="1389"/>
      <c r="X1" s="1389"/>
      <c r="Y1" s="1389"/>
      <c r="Z1" s="1389"/>
      <c r="AA1" s="1389"/>
      <c r="AB1" s="1389"/>
      <c r="AC1" s="1389"/>
    </row>
    <row r="2" spans="1:165" ht="33" customHeight="1">
      <c r="A2" s="1391" t="s">
        <v>997</v>
      </c>
      <c r="B2" s="1391"/>
      <c r="C2" s="1391"/>
      <c r="D2" s="1391"/>
      <c r="E2" s="1391"/>
      <c r="F2" s="1391"/>
      <c r="G2" s="1391"/>
      <c r="H2" s="1391"/>
      <c r="I2" s="1391"/>
      <c r="J2" s="1391"/>
      <c r="K2" s="1391"/>
      <c r="L2" s="1391"/>
      <c r="M2" s="1391"/>
      <c r="N2" s="1391"/>
      <c r="O2" s="1391"/>
      <c r="P2" s="1391"/>
      <c r="Q2" s="1391"/>
      <c r="R2" s="1391"/>
      <c r="S2" s="1391"/>
      <c r="T2" s="1391"/>
      <c r="U2" s="1391"/>
      <c r="V2" s="1391"/>
      <c r="W2" s="1391"/>
      <c r="X2" s="1391"/>
      <c r="Y2" s="1391"/>
      <c r="Z2" s="1391"/>
      <c r="AA2" s="1391"/>
      <c r="AB2" s="1391"/>
      <c r="AC2" s="1392"/>
    </row>
    <row r="3" spans="1:165" ht="34.5" customHeight="1">
      <c r="A3" s="1393" t="s">
        <v>145</v>
      </c>
      <c r="B3" s="1394" t="s">
        <v>221</v>
      </c>
      <c r="C3" s="1395" t="s">
        <v>1221</v>
      </c>
      <c r="D3" s="1395" t="s">
        <v>1220</v>
      </c>
      <c r="E3" s="1330" t="s">
        <v>1222</v>
      </c>
      <c r="F3" s="1331" t="s">
        <v>224</v>
      </c>
      <c r="G3" s="1331"/>
      <c r="H3" s="1331"/>
      <c r="I3" s="1331"/>
      <c r="J3" s="1331"/>
      <c r="K3" s="1331"/>
      <c r="L3" s="1331"/>
      <c r="M3" s="1331"/>
      <c r="N3" s="1331"/>
      <c r="O3" s="1331"/>
      <c r="P3" s="1331"/>
      <c r="Q3" s="1331"/>
      <c r="R3" s="1331"/>
      <c r="S3" s="1331"/>
      <c r="T3" s="1331"/>
      <c r="U3" s="1331"/>
      <c r="V3" s="1331"/>
      <c r="W3" s="1331"/>
      <c r="X3" s="1331"/>
      <c r="Y3" s="1331"/>
      <c r="Z3" s="1331"/>
      <c r="AA3" s="1395" t="s">
        <v>222</v>
      </c>
      <c r="AB3" s="1330" t="s">
        <v>225</v>
      </c>
      <c r="AC3" s="1331" t="s">
        <v>770</v>
      </c>
      <c r="AD3" s="1331"/>
    </row>
    <row r="4" spans="1:165" s="517" customFormat="1" ht="30" customHeight="1">
      <c r="A4" s="1393"/>
      <c r="B4" s="1394"/>
      <c r="C4" s="1395"/>
      <c r="D4" s="1395"/>
      <c r="E4" s="1330"/>
      <c r="F4" s="883" t="s">
        <v>122</v>
      </c>
      <c r="G4" s="883" t="s">
        <v>206</v>
      </c>
      <c r="H4" s="883" t="s">
        <v>119</v>
      </c>
      <c r="I4" s="883" t="s">
        <v>107</v>
      </c>
      <c r="J4" s="883" t="s">
        <v>116</v>
      </c>
      <c r="K4" s="883" t="s">
        <v>104</v>
      </c>
      <c r="L4" s="883" t="s">
        <v>110</v>
      </c>
      <c r="M4" s="883" t="s">
        <v>29</v>
      </c>
      <c r="N4" s="883" t="s">
        <v>48</v>
      </c>
      <c r="O4" s="884" t="s">
        <v>45</v>
      </c>
      <c r="P4" s="884" t="s">
        <v>42</v>
      </c>
      <c r="Q4" s="884" t="s">
        <v>89</v>
      </c>
      <c r="R4" s="884" t="s">
        <v>86</v>
      </c>
      <c r="S4" s="884" t="s">
        <v>26</v>
      </c>
      <c r="T4" s="883" t="s">
        <v>78</v>
      </c>
      <c r="U4" s="883" t="s">
        <v>76</v>
      </c>
      <c r="V4" s="883" t="s">
        <v>74</v>
      </c>
      <c r="W4" s="883" t="s">
        <v>32</v>
      </c>
      <c r="X4" s="883" t="s">
        <v>11</v>
      </c>
      <c r="Y4" s="883" t="s">
        <v>14</v>
      </c>
      <c r="Z4" s="1007" t="s">
        <v>6</v>
      </c>
      <c r="AA4" s="1395"/>
      <c r="AB4" s="1330"/>
      <c r="AC4" s="1331"/>
      <c r="AD4" s="1331"/>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50"/>
      <c r="FE4" s="150"/>
      <c r="FF4" s="150"/>
      <c r="FG4" s="150"/>
      <c r="FH4" s="150"/>
      <c r="FI4" s="150"/>
    </row>
    <row r="5" spans="1:165" s="517" customFormat="1" ht="30" customHeight="1">
      <c r="A5" s="1023">
        <v>1</v>
      </c>
      <c r="B5" s="1383" t="s">
        <v>1323</v>
      </c>
      <c r="C5" s="1384"/>
      <c r="D5" s="1384"/>
      <c r="E5" s="1384"/>
      <c r="F5" s="1384"/>
      <c r="G5" s="1385"/>
      <c r="H5" s="1026"/>
      <c r="I5" s="1026"/>
      <c r="J5" s="1026"/>
      <c r="K5" s="1026"/>
      <c r="L5" s="1026"/>
      <c r="M5" s="1026"/>
      <c r="N5" s="1026"/>
      <c r="O5" s="1026"/>
      <c r="P5" s="1026"/>
      <c r="Q5" s="1026"/>
      <c r="R5" s="1026"/>
      <c r="S5" s="1026"/>
      <c r="T5" s="1026"/>
      <c r="U5" s="1026"/>
      <c r="V5" s="1026"/>
      <c r="W5" s="1026"/>
      <c r="X5" s="1026"/>
      <c r="Y5" s="1026"/>
      <c r="Z5" s="1026"/>
      <c r="AA5" s="1022"/>
      <c r="AB5" s="878"/>
      <c r="AC5" s="886" t="s">
        <v>1224</v>
      </c>
      <c r="AD5" s="1022" t="s">
        <v>1225</v>
      </c>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c r="EA5" s="149"/>
      <c r="EB5" s="149"/>
      <c r="EC5" s="149"/>
      <c r="ED5" s="149"/>
      <c r="EE5" s="149"/>
      <c r="EF5" s="149"/>
      <c r="EG5" s="149"/>
      <c r="EH5" s="149"/>
      <c r="EI5" s="149"/>
      <c r="EJ5" s="149"/>
      <c r="EK5" s="149"/>
      <c r="EL5" s="149"/>
      <c r="EM5" s="149"/>
      <c r="EN5" s="149"/>
      <c r="EO5" s="149"/>
      <c r="EP5" s="149"/>
      <c r="EQ5" s="149"/>
      <c r="ER5" s="149"/>
      <c r="ES5" s="149"/>
      <c r="ET5" s="149"/>
      <c r="EU5" s="149"/>
      <c r="EV5" s="149"/>
      <c r="EW5" s="149"/>
      <c r="EX5" s="149"/>
      <c r="EY5" s="149"/>
      <c r="EZ5" s="149"/>
      <c r="FA5" s="149"/>
      <c r="FB5" s="149"/>
      <c r="FC5" s="149"/>
      <c r="FD5" s="149"/>
      <c r="FE5" s="149"/>
      <c r="FF5" s="149"/>
      <c r="FG5" s="149"/>
      <c r="FH5" s="149"/>
      <c r="FI5" s="149"/>
    </row>
    <row r="6" spans="1:165" s="517" customFormat="1" ht="72.599999999999994" customHeight="1">
      <c r="A6" s="1023" t="s">
        <v>126</v>
      </c>
      <c r="B6" s="885" t="s">
        <v>1324</v>
      </c>
      <c r="C6" s="1209">
        <f>E6</f>
        <v>15.43</v>
      </c>
      <c r="D6" s="885"/>
      <c r="E6" s="1026">
        <f>SUM(E7:E9)</f>
        <v>15.43</v>
      </c>
      <c r="F6" s="1026">
        <f t="shared" ref="F6:Z6" si="0">SUM(F7:F9)</f>
        <v>0</v>
      </c>
      <c r="G6" s="1026">
        <f t="shared" si="0"/>
        <v>0</v>
      </c>
      <c r="H6" s="1026">
        <f t="shared" si="0"/>
        <v>0</v>
      </c>
      <c r="I6" s="1026">
        <f t="shared" si="0"/>
        <v>0</v>
      </c>
      <c r="J6" s="1026">
        <f t="shared" si="0"/>
        <v>0.4</v>
      </c>
      <c r="K6" s="1026">
        <f t="shared" si="0"/>
        <v>0</v>
      </c>
      <c r="L6" s="1026">
        <f t="shared" si="0"/>
        <v>12.2</v>
      </c>
      <c r="M6" s="1026">
        <f t="shared" si="0"/>
        <v>0</v>
      </c>
      <c r="N6" s="1026">
        <f t="shared" si="0"/>
        <v>0</v>
      </c>
      <c r="O6" s="1026">
        <f t="shared" si="0"/>
        <v>0</v>
      </c>
      <c r="P6" s="1026">
        <f t="shared" si="0"/>
        <v>0</v>
      </c>
      <c r="Q6" s="1026">
        <f t="shared" si="0"/>
        <v>0</v>
      </c>
      <c r="R6" s="1026">
        <f t="shared" si="0"/>
        <v>0</v>
      </c>
      <c r="S6" s="1026">
        <f t="shared" si="0"/>
        <v>0</v>
      </c>
      <c r="T6" s="1026">
        <f t="shared" si="0"/>
        <v>0</v>
      </c>
      <c r="U6" s="1026">
        <f t="shared" si="0"/>
        <v>0</v>
      </c>
      <c r="V6" s="1026">
        <f t="shared" si="0"/>
        <v>0</v>
      </c>
      <c r="W6" s="1026">
        <f t="shared" si="0"/>
        <v>0</v>
      </c>
      <c r="X6" s="1026">
        <f t="shared" si="0"/>
        <v>0</v>
      </c>
      <c r="Y6" s="1026">
        <f t="shared" si="0"/>
        <v>0</v>
      </c>
      <c r="Z6" s="1026">
        <f t="shared" si="0"/>
        <v>2.83</v>
      </c>
      <c r="AA6" s="1022"/>
      <c r="AB6" s="878"/>
      <c r="AC6" s="886"/>
      <c r="AD6" s="1022"/>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row>
    <row r="7" spans="1:165" s="517" customFormat="1" ht="125.25" customHeight="1">
      <c r="A7" s="1027">
        <v>1</v>
      </c>
      <c r="B7" s="1028" t="s">
        <v>1166</v>
      </c>
      <c r="C7" s="1241">
        <f t="shared" ref="C7:C71" si="1">E7</f>
        <v>14</v>
      </c>
      <c r="D7" s="1028"/>
      <c r="E7" s="879">
        <f>SUM(F7:Z7)</f>
        <v>14</v>
      </c>
      <c r="F7" s="1026"/>
      <c r="G7" s="1026"/>
      <c r="H7" s="1026"/>
      <c r="I7" s="1026"/>
      <c r="J7" s="1026"/>
      <c r="K7" s="1026"/>
      <c r="L7" s="879">
        <v>12.2</v>
      </c>
      <c r="M7" s="1026"/>
      <c r="N7" s="1026"/>
      <c r="O7" s="1026"/>
      <c r="P7" s="1026"/>
      <c r="Q7" s="1026"/>
      <c r="R7" s="1026"/>
      <c r="S7" s="1026"/>
      <c r="T7" s="1026"/>
      <c r="U7" s="1026"/>
      <c r="V7" s="1026"/>
      <c r="W7" s="1026"/>
      <c r="X7" s="1026"/>
      <c r="Y7" s="1026"/>
      <c r="Z7" s="879">
        <v>1.8</v>
      </c>
      <c r="AA7" s="1027" t="s">
        <v>140</v>
      </c>
      <c r="AB7" s="774" t="s">
        <v>1119</v>
      </c>
      <c r="AC7" s="886"/>
      <c r="AD7" s="1029" t="s">
        <v>1167</v>
      </c>
      <c r="AE7" s="1013"/>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49"/>
      <c r="EG7" s="149"/>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row>
    <row r="8" spans="1:165" ht="57.75" customHeight="1">
      <c r="A8" s="1027">
        <v>2</v>
      </c>
      <c r="B8" s="1028" t="s">
        <v>329</v>
      </c>
      <c r="C8" s="1241">
        <f t="shared" si="1"/>
        <v>0.4</v>
      </c>
      <c r="D8" s="1028"/>
      <c r="E8" s="879">
        <f t="shared" ref="E8:E9" si="2">SUM(F8:Z8)</f>
        <v>0.4</v>
      </c>
      <c r="F8" s="879"/>
      <c r="G8" s="879"/>
      <c r="H8" s="879"/>
      <c r="I8" s="879"/>
      <c r="J8" s="879">
        <v>0.4</v>
      </c>
      <c r="K8" s="879"/>
      <c r="L8" s="879"/>
      <c r="M8" s="879"/>
      <c r="N8" s="879"/>
      <c r="O8" s="879"/>
      <c r="P8" s="879"/>
      <c r="Q8" s="879"/>
      <c r="R8" s="879"/>
      <c r="S8" s="879"/>
      <c r="T8" s="879"/>
      <c r="U8" s="879"/>
      <c r="V8" s="879"/>
      <c r="W8" s="879"/>
      <c r="X8" s="879"/>
      <c r="Y8" s="879"/>
      <c r="Z8" s="879"/>
      <c r="AA8" s="1027" t="s">
        <v>140</v>
      </c>
      <c r="AB8" s="1029" t="s">
        <v>799</v>
      </c>
      <c r="AC8" s="1032"/>
      <c r="AD8" s="1029" t="s">
        <v>771</v>
      </c>
    </row>
    <row r="9" spans="1:165" ht="133.5" customHeight="1">
      <c r="A9" s="1027">
        <v>3</v>
      </c>
      <c r="B9" s="1028" t="s">
        <v>1107</v>
      </c>
      <c r="C9" s="1241">
        <f t="shared" si="1"/>
        <v>1.03</v>
      </c>
      <c r="D9" s="1028"/>
      <c r="E9" s="879">
        <f t="shared" si="2"/>
        <v>1.03</v>
      </c>
      <c r="F9" s="879"/>
      <c r="G9" s="879"/>
      <c r="H9" s="879"/>
      <c r="I9" s="879"/>
      <c r="J9" s="879"/>
      <c r="K9" s="879"/>
      <c r="L9" s="879"/>
      <c r="M9" s="879"/>
      <c r="N9" s="879"/>
      <c r="O9" s="879"/>
      <c r="P9" s="879"/>
      <c r="Q9" s="879"/>
      <c r="R9" s="879"/>
      <c r="S9" s="879"/>
      <c r="T9" s="879"/>
      <c r="U9" s="879"/>
      <c r="V9" s="879"/>
      <c r="W9" s="879"/>
      <c r="X9" s="879"/>
      <c r="Y9" s="879"/>
      <c r="Z9" s="879">
        <v>1.03</v>
      </c>
      <c r="AA9" s="1027" t="s">
        <v>136</v>
      </c>
      <c r="AB9" s="1029" t="s">
        <v>1121</v>
      </c>
      <c r="AC9" s="126"/>
      <c r="AD9" s="1032" t="s">
        <v>1227</v>
      </c>
    </row>
    <row r="10" spans="1:165" ht="42.6" customHeight="1">
      <c r="A10" s="1022" t="s">
        <v>121</v>
      </c>
      <c r="B10" s="1386" t="s">
        <v>1325</v>
      </c>
      <c r="C10" s="1386"/>
      <c r="D10" s="1386"/>
      <c r="E10" s="1386"/>
      <c r="F10" s="879"/>
      <c r="G10" s="879"/>
      <c r="H10" s="879"/>
      <c r="I10" s="879"/>
      <c r="J10" s="879"/>
      <c r="K10" s="879"/>
      <c r="L10" s="879"/>
      <c r="M10" s="879"/>
      <c r="N10" s="879"/>
      <c r="O10" s="879"/>
      <c r="P10" s="879"/>
      <c r="Q10" s="879"/>
      <c r="R10" s="879"/>
      <c r="S10" s="879"/>
      <c r="T10" s="879"/>
      <c r="U10" s="879"/>
      <c r="V10" s="879"/>
      <c r="W10" s="879"/>
      <c r="X10" s="879"/>
      <c r="Y10" s="879"/>
      <c r="Z10" s="879"/>
      <c r="AA10" s="1027"/>
      <c r="AB10" s="1029"/>
      <c r="AC10" s="126"/>
      <c r="AD10" s="1032"/>
    </row>
    <row r="11" spans="1:165" s="520" customFormat="1" ht="58.9" customHeight="1">
      <c r="A11" s="880" t="s">
        <v>1326</v>
      </c>
      <c r="B11" s="1373" t="s">
        <v>1327</v>
      </c>
      <c r="C11" s="1373"/>
      <c r="D11" s="1373"/>
      <c r="E11" s="1373"/>
      <c r="F11" s="1005"/>
      <c r="G11" s="1005"/>
      <c r="H11" s="1005"/>
      <c r="I11" s="1005"/>
      <c r="J11" s="1005"/>
      <c r="K11" s="1005"/>
      <c r="L11" s="1005"/>
      <c r="M11" s="1005"/>
      <c r="N11" s="1005"/>
      <c r="O11" s="1005"/>
      <c r="P11" s="1005"/>
      <c r="Q11" s="1005"/>
      <c r="R11" s="1005"/>
      <c r="S11" s="1005"/>
      <c r="T11" s="1005"/>
      <c r="U11" s="1005"/>
      <c r="V11" s="1005"/>
      <c r="W11" s="1005"/>
      <c r="X11" s="1005"/>
      <c r="Y11" s="1005"/>
      <c r="Z11" s="1005"/>
      <c r="AA11" s="1006"/>
      <c r="AB11" s="880"/>
      <c r="AC11" s="1008"/>
      <c r="AD11" s="1009"/>
    </row>
    <row r="12" spans="1:165" s="520" customFormat="1" ht="45" customHeight="1">
      <c r="A12" s="880" t="s">
        <v>1328</v>
      </c>
      <c r="B12" s="1373" t="s">
        <v>1329</v>
      </c>
      <c r="C12" s="1373"/>
      <c r="D12" s="1373"/>
      <c r="E12" s="1373"/>
      <c r="F12" s="1005"/>
      <c r="G12" s="1005"/>
      <c r="H12" s="1005"/>
      <c r="I12" s="1005"/>
      <c r="J12" s="1005"/>
      <c r="K12" s="1005"/>
      <c r="L12" s="1005"/>
      <c r="M12" s="1005"/>
      <c r="N12" s="1005"/>
      <c r="O12" s="1005"/>
      <c r="P12" s="1005"/>
      <c r="Q12" s="1005"/>
      <c r="R12" s="1005"/>
      <c r="S12" s="1005"/>
      <c r="T12" s="1005"/>
      <c r="U12" s="1005"/>
      <c r="V12" s="1005"/>
      <c r="W12" s="1005"/>
      <c r="X12" s="1005"/>
      <c r="Y12" s="1005"/>
      <c r="Z12" s="1005"/>
      <c r="AA12" s="1006"/>
      <c r="AB12" s="880"/>
      <c r="AC12" s="1008"/>
      <c r="AD12" s="1009"/>
    </row>
    <row r="13" spans="1:165" s="520" customFormat="1" ht="45" customHeight="1">
      <c r="A13" s="880"/>
      <c r="B13" s="1044" t="s">
        <v>334</v>
      </c>
      <c r="C13" s="1242">
        <f t="shared" ref="C13:E13" si="3">C14+C15</f>
        <v>11.23</v>
      </c>
      <c r="D13" s="1045"/>
      <c r="E13" s="1045">
        <f t="shared" si="3"/>
        <v>11.23</v>
      </c>
      <c r="F13" s="1045">
        <f>F14+F15</f>
        <v>4.5</v>
      </c>
      <c r="G13" s="1045">
        <f t="shared" ref="G13:Z13" si="4">G14+G15</f>
        <v>0.43</v>
      </c>
      <c r="H13" s="1045">
        <f t="shared" si="4"/>
        <v>0</v>
      </c>
      <c r="I13" s="1045">
        <f t="shared" si="4"/>
        <v>1.02</v>
      </c>
      <c r="J13" s="1045">
        <f t="shared" si="4"/>
        <v>0.88</v>
      </c>
      <c r="K13" s="1045">
        <f t="shared" si="4"/>
        <v>0</v>
      </c>
      <c r="L13" s="1045">
        <f t="shared" si="4"/>
        <v>0</v>
      </c>
      <c r="M13" s="1045">
        <f t="shared" si="4"/>
        <v>0.01</v>
      </c>
      <c r="N13" s="1045">
        <f t="shared" si="4"/>
        <v>0</v>
      </c>
      <c r="O13" s="1045">
        <f t="shared" si="4"/>
        <v>1.01</v>
      </c>
      <c r="P13" s="1045">
        <f t="shared" si="4"/>
        <v>0</v>
      </c>
      <c r="Q13" s="1045">
        <f t="shared" si="4"/>
        <v>0</v>
      </c>
      <c r="R13" s="1045">
        <f t="shared" si="4"/>
        <v>0</v>
      </c>
      <c r="S13" s="1045">
        <f t="shared" si="4"/>
        <v>0</v>
      </c>
      <c r="T13" s="1045">
        <f t="shared" si="4"/>
        <v>0.9</v>
      </c>
      <c r="U13" s="1045">
        <f t="shared" si="4"/>
        <v>0.21</v>
      </c>
      <c r="V13" s="1045">
        <f t="shared" si="4"/>
        <v>0.01</v>
      </c>
      <c r="W13" s="1045">
        <f t="shared" si="4"/>
        <v>0</v>
      </c>
      <c r="X13" s="1045">
        <f t="shared" si="4"/>
        <v>0</v>
      </c>
      <c r="Y13" s="1045">
        <f t="shared" si="4"/>
        <v>0.48</v>
      </c>
      <c r="Z13" s="1045">
        <f t="shared" si="4"/>
        <v>1.78</v>
      </c>
      <c r="AA13" s="1006"/>
      <c r="AB13" s="880"/>
      <c r="AC13" s="1008"/>
      <c r="AD13" s="1009"/>
    </row>
    <row r="14" spans="1:165" ht="79.5" customHeight="1">
      <c r="A14" s="1031">
        <v>4</v>
      </c>
      <c r="B14" s="1028" t="s">
        <v>234</v>
      </c>
      <c r="C14" s="1241">
        <f t="shared" ref="C14:C15" si="5">E14</f>
        <v>0.06</v>
      </c>
      <c r="D14" s="1028"/>
      <c r="E14" s="772">
        <v>0.06</v>
      </c>
      <c r="F14" s="879"/>
      <c r="G14" s="879"/>
      <c r="H14" s="879"/>
      <c r="I14" s="879"/>
      <c r="J14" s="879"/>
      <c r="K14" s="879"/>
      <c r="L14" s="879"/>
      <c r="M14" s="879"/>
      <c r="N14" s="879"/>
      <c r="O14" s="879">
        <v>0.06</v>
      </c>
      <c r="P14" s="879"/>
      <c r="Q14" s="879"/>
      <c r="R14" s="879"/>
      <c r="S14" s="879"/>
      <c r="T14" s="879"/>
      <c r="U14" s="879"/>
      <c r="V14" s="879"/>
      <c r="W14" s="879"/>
      <c r="X14" s="879"/>
      <c r="Y14" s="879"/>
      <c r="Z14" s="879"/>
      <c r="AA14" s="1029" t="s">
        <v>131</v>
      </c>
      <c r="AB14" s="1029" t="s">
        <v>235</v>
      </c>
      <c r="AC14" s="183" t="s">
        <v>233</v>
      </c>
      <c r="AD14" s="1029" t="s">
        <v>762</v>
      </c>
    </row>
    <row r="15" spans="1:165" ht="63">
      <c r="A15" s="1031">
        <v>5</v>
      </c>
      <c r="B15" s="1121" t="s">
        <v>1369</v>
      </c>
      <c r="C15" s="1241">
        <f t="shared" si="5"/>
        <v>11.17</v>
      </c>
      <c r="D15" s="1028"/>
      <c r="E15" s="772">
        <f>SUM(F15:Z15)</f>
        <v>11.17</v>
      </c>
      <c r="F15" s="1027">
        <v>4.5</v>
      </c>
      <c r="G15" s="1027">
        <v>0.43</v>
      </c>
      <c r="H15" s="879"/>
      <c r="I15" s="879">
        <v>1.02</v>
      </c>
      <c r="J15" s="879">
        <v>0.88</v>
      </c>
      <c r="K15" s="879"/>
      <c r="L15" s="879"/>
      <c r="M15" s="879">
        <v>0.01</v>
      </c>
      <c r="N15" s="879"/>
      <c r="O15" s="879">
        <v>0.95</v>
      </c>
      <c r="P15" s="879"/>
      <c r="Q15" s="879"/>
      <c r="R15" s="879"/>
      <c r="S15" s="879"/>
      <c r="T15" s="879">
        <v>0.9</v>
      </c>
      <c r="U15" s="879">
        <v>0.21</v>
      </c>
      <c r="V15" s="879">
        <v>0.01</v>
      </c>
      <c r="W15" s="879"/>
      <c r="X15" s="879"/>
      <c r="Y15" s="879">
        <v>0.48</v>
      </c>
      <c r="Z15" s="879">
        <v>1.78</v>
      </c>
      <c r="AA15" s="1029" t="s">
        <v>135</v>
      </c>
      <c r="AB15" s="1029" t="s">
        <v>636</v>
      </c>
      <c r="AC15" s="1032" t="s">
        <v>1169</v>
      </c>
      <c r="AD15" s="1029" t="s">
        <v>739</v>
      </c>
    </row>
    <row r="16" spans="1:165" ht="33.6" customHeight="1">
      <c r="A16" s="1022">
        <v>2</v>
      </c>
      <c r="B16" s="1386" t="s">
        <v>1330</v>
      </c>
      <c r="C16" s="1386"/>
      <c r="D16" s="1386"/>
      <c r="E16" s="772"/>
      <c r="F16" s="891"/>
      <c r="G16" s="772"/>
      <c r="H16" s="772"/>
      <c r="I16" s="772"/>
      <c r="J16" s="772"/>
      <c r="K16" s="772"/>
      <c r="L16" s="772"/>
      <c r="M16" s="772"/>
      <c r="N16" s="772"/>
      <c r="O16" s="772"/>
      <c r="P16" s="772"/>
      <c r="Q16" s="772"/>
      <c r="R16" s="772"/>
      <c r="S16" s="772"/>
      <c r="T16" s="772"/>
      <c r="U16" s="772"/>
      <c r="V16" s="772"/>
      <c r="W16" s="772"/>
      <c r="X16" s="772"/>
      <c r="Y16" s="772"/>
      <c r="Z16" s="772"/>
      <c r="AA16" s="1029"/>
      <c r="AB16" s="1029"/>
      <c r="AC16" s="1032"/>
      <c r="AD16" s="1029"/>
    </row>
    <row r="17" spans="1:31" ht="57" customHeight="1">
      <c r="A17" s="880" t="s">
        <v>101</v>
      </c>
      <c r="B17" s="1373" t="s">
        <v>1331</v>
      </c>
      <c r="C17" s="1373"/>
      <c r="D17" s="1373"/>
      <c r="E17" s="772"/>
      <c r="F17" s="891"/>
      <c r="G17" s="772"/>
      <c r="H17" s="772"/>
      <c r="I17" s="772"/>
      <c r="J17" s="772"/>
      <c r="K17" s="772"/>
      <c r="L17" s="772"/>
      <c r="M17" s="772"/>
      <c r="N17" s="772"/>
      <c r="O17" s="772"/>
      <c r="P17" s="772"/>
      <c r="Q17" s="772"/>
      <c r="R17" s="772"/>
      <c r="S17" s="772"/>
      <c r="T17" s="772"/>
      <c r="U17" s="772"/>
      <c r="V17" s="772"/>
      <c r="W17" s="772"/>
      <c r="X17" s="772"/>
      <c r="Y17" s="772"/>
      <c r="Z17" s="772"/>
      <c r="AA17" s="1029"/>
      <c r="AB17" s="1029"/>
      <c r="AC17" s="1032"/>
      <c r="AD17" s="1029"/>
    </row>
    <row r="18" spans="1:31" ht="33.6" customHeight="1">
      <c r="A18" s="1023" t="s">
        <v>188</v>
      </c>
      <c r="B18" s="885" t="s">
        <v>93</v>
      </c>
      <c r="C18" s="1241">
        <f t="shared" si="1"/>
        <v>5.3699999999999992</v>
      </c>
      <c r="D18" s="885"/>
      <c r="E18" s="887">
        <f>E19</f>
        <v>5.3699999999999992</v>
      </c>
      <c r="F18" s="887">
        <f t="shared" ref="F18:Z18" si="6">F19</f>
        <v>5.07</v>
      </c>
      <c r="G18" s="887">
        <f t="shared" si="6"/>
        <v>0</v>
      </c>
      <c r="H18" s="887">
        <f t="shared" si="6"/>
        <v>0.01</v>
      </c>
      <c r="I18" s="887">
        <f t="shared" si="6"/>
        <v>0</v>
      </c>
      <c r="J18" s="887">
        <f t="shared" si="6"/>
        <v>0</v>
      </c>
      <c r="K18" s="887">
        <f t="shared" si="6"/>
        <v>0</v>
      </c>
      <c r="L18" s="887">
        <f t="shared" si="6"/>
        <v>0</v>
      </c>
      <c r="M18" s="887">
        <f t="shared" si="6"/>
        <v>0</v>
      </c>
      <c r="N18" s="887">
        <f t="shared" si="6"/>
        <v>0</v>
      </c>
      <c r="O18" s="887">
        <f t="shared" si="6"/>
        <v>0</v>
      </c>
      <c r="P18" s="887">
        <f t="shared" si="6"/>
        <v>0</v>
      </c>
      <c r="Q18" s="887">
        <f t="shared" si="6"/>
        <v>0</v>
      </c>
      <c r="R18" s="887">
        <f t="shared" si="6"/>
        <v>0</v>
      </c>
      <c r="S18" s="887">
        <f t="shared" si="6"/>
        <v>0</v>
      </c>
      <c r="T18" s="887">
        <f t="shared" si="6"/>
        <v>0.22</v>
      </c>
      <c r="U18" s="887">
        <f t="shared" si="6"/>
        <v>0.05</v>
      </c>
      <c r="V18" s="887">
        <f t="shared" si="6"/>
        <v>0</v>
      </c>
      <c r="W18" s="887">
        <f t="shared" si="6"/>
        <v>0</v>
      </c>
      <c r="X18" s="887">
        <f t="shared" si="6"/>
        <v>0</v>
      </c>
      <c r="Y18" s="887">
        <f t="shared" si="6"/>
        <v>0</v>
      </c>
      <c r="Z18" s="887">
        <f t="shared" si="6"/>
        <v>0.02</v>
      </c>
      <c r="AA18" s="1029"/>
      <c r="AB18" s="1029"/>
      <c r="AC18" s="1032"/>
      <c r="AD18" s="1029"/>
    </row>
    <row r="19" spans="1:31" ht="68.45" customHeight="1">
      <c r="A19" s="1027">
        <v>6</v>
      </c>
      <c r="B19" s="1030" t="s">
        <v>629</v>
      </c>
      <c r="C19" s="1241">
        <f t="shared" si="1"/>
        <v>5.3699999999999992</v>
      </c>
      <c r="D19" s="1030"/>
      <c r="E19" s="772">
        <v>5.3699999999999992</v>
      </c>
      <c r="F19" s="772">
        <v>5.07</v>
      </c>
      <c r="G19" s="772"/>
      <c r="H19" s="772">
        <v>0.01</v>
      </c>
      <c r="I19" s="772"/>
      <c r="J19" s="772"/>
      <c r="K19" s="772"/>
      <c r="L19" s="772"/>
      <c r="M19" s="772"/>
      <c r="N19" s="772"/>
      <c r="O19" s="772"/>
      <c r="P19" s="772"/>
      <c r="Q19" s="772"/>
      <c r="R19" s="772"/>
      <c r="S19" s="772"/>
      <c r="T19" s="772">
        <v>0.22</v>
      </c>
      <c r="U19" s="772">
        <v>0.05</v>
      </c>
      <c r="V19" s="772"/>
      <c r="W19" s="772"/>
      <c r="X19" s="772"/>
      <c r="Y19" s="772"/>
      <c r="Z19" s="772">
        <v>0.02</v>
      </c>
      <c r="AA19" s="1029" t="s">
        <v>135</v>
      </c>
      <c r="AB19" s="774" t="s">
        <v>1168</v>
      </c>
      <c r="AC19" s="1032" t="s">
        <v>1228</v>
      </c>
      <c r="AD19" s="1029" t="s">
        <v>1226</v>
      </c>
    </row>
    <row r="20" spans="1:31" s="149" customFormat="1" ht="26.45" customHeight="1">
      <c r="A20" s="1023" t="s">
        <v>186</v>
      </c>
      <c r="B20" s="885" t="s">
        <v>348</v>
      </c>
      <c r="C20" s="1241">
        <f t="shared" si="1"/>
        <v>35.314999999999998</v>
      </c>
      <c r="D20" s="885"/>
      <c r="E20" s="887">
        <f>SUM(E21:E41)</f>
        <v>35.314999999999998</v>
      </c>
      <c r="F20" s="887">
        <f t="shared" ref="F20:Z20" si="7">SUM(F21:F41)</f>
        <v>17.84</v>
      </c>
      <c r="G20" s="887">
        <f t="shared" si="7"/>
        <v>2.5299999999999998</v>
      </c>
      <c r="H20" s="887">
        <f t="shared" si="7"/>
        <v>0.60000000000000009</v>
      </c>
      <c r="I20" s="887">
        <f t="shared" si="7"/>
        <v>2.3200000000000003</v>
      </c>
      <c r="J20" s="887">
        <f t="shared" si="7"/>
        <v>2.5099999999999998</v>
      </c>
      <c r="K20" s="887">
        <f t="shared" si="7"/>
        <v>0</v>
      </c>
      <c r="L20" s="887">
        <f t="shared" si="7"/>
        <v>0</v>
      </c>
      <c r="M20" s="887">
        <f t="shared" si="7"/>
        <v>0.03</v>
      </c>
      <c r="N20" s="887">
        <f t="shared" si="7"/>
        <v>0</v>
      </c>
      <c r="O20" s="887">
        <f t="shared" si="7"/>
        <v>3.21</v>
      </c>
      <c r="P20" s="887">
        <f t="shared" si="7"/>
        <v>6.9999999999999993E-2</v>
      </c>
      <c r="Q20" s="887">
        <f t="shared" si="7"/>
        <v>7.0000000000000007E-2</v>
      </c>
      <c r="R20" s="887">
        <f t="shared" si="7"/>
        <v>0.02</v>
      </c>
      <c r="S20" s="887">
        <f t="shared" si="7"/>
        <v>0</v>
      </c>
      <c r="T20" s="887">
        <f t="shared" si="7"/>
        <v>1.3800000000000001</v>
      </c>
      <c r="U20" s="887">
        <f t="shared" si="7"/>
        <v>1.8200000000000003</v>
      </c>
      <c r="V20" s="887">
        <f t="shared" si="7"/>
        <v>0</v>
      </c>
      <c r="W20" s="887">
        <f t="shared" si="7"/>
        <v>0</v>
      </c>
      <c r="X20" s="887">
        <f t="shared" si="7"/>
        <v>0</v>
      </c>
      <c r="Y20" s="887">
        <f t="shared" si="7"/>
        <v>0.52500000000000002</v>
      </c>
      <c r="Z20" s="887">
        <f t="shared" si="7"/>
        <v>2.39</v>
      </c>
      <c r="AA20" s="1022"/>
      <c r="AB20" s="878"/>
      <c r="AC20" s="1023"/>
      <c r="AD20" s="1022"/>
    </row>
    <row r="21" spans="1:31" ht="85.15" customHeight="1">
      <c r="A21" s="1031">
        <v>7</v>
      </c>
      <c r="B21" s="1028" t="s">
        <v>800</v>
      </c>
      <c r="C21" s="1241">
        <f t="shared" si="1"/>
        <v>0.9</v>
      </c>
      <c r="D21" s="1028"/>
      <c r="E21" s="772">
        <f>SUM(F21:Z21)</f>
        <v>0.9</v>
      </c>
      <c r="F21" s="879"/>
      <c r="G21" s="879"/>
      <c r="H21" s="879">
        <v>0.1</v>
      </c>
      <c r="I21" s="879">
        <v>0.2</v>
      </c>
      <c r="J21" s="879">
        <v>0.2</v>
      </c>
      <c r="K21" s="879"/>
      <c r="L21" s="879"/>
      <c r="M21" s="879"/>
      <c r="N21" s="879"/>
      <c r="O21" s="879">
        <v>0.4</v>
      </c>
      <c r="P21" s="879"/>
      <c r="Q21" s="879"/>
      <c r="R21" s="879"/>
      <c r="S21" s="879"/>
      <c r="T21" s="879"/>
      <c r="U21" s="879"/>
      <c r="V21" s="879"/>
      <c r="W21" s="879"/>
      <c r="X21" s="879"/>
      <c r="Y21" s="879"/>
      <c r="Z21" s="879"/>
      <c r="AA21" s="1029" t="s">
        <v>140</v>
      </c>
      <c r="AB21" s="1029" t="s">
        <v>832</v>
      </c>
      <c r="AC21" s="1029" t="s">
        <v>233</v>
      </c>
      <c r="AD21" s="1029" t="s">
        <v>1125</v>
      </c>
    </row>
    <row r="22" spans="1:31" ht="82.15" customHeight="1">
      <c r="A22" s="1027">
        <v>8</v>
      </c>
      <c r="B22" s="1028" t="s">
        <v>777</v>
      </c>
      <c r="C22" s="1241">
        <f t="shared" si="1"/>
        <v>0.06</v>
      </c>
      <c r="D22" s="1028"/>
      <c r="E22" s="772">
        <f t="shared" ref="E22:E41" si="8">SUM(F22:Z22)</f>
        <v>0.06</v>
      </c>
      <c r="F22" s="879"/>
      <c r="G22" s="879"/>
      <c r="H22" s="879"/>
      <c r="I22" s="114"/>
      <c r="J22" s="879"/>
      <c r="K22" s="879"/>
      <c r="L22" s="879"/>
      <c r="M22" s="879"/>
      <c r="N22" s="879"/>
      <c r="O22" s="879"/>
      <c r="P22" s="879">
        <v>0.06</v>
      </c>
      <c r="Q22" s="879"/>
      <c r="R22" s="879"/>
      <c r="S22" s="879"/>
      <c r="T22" s="879"/>
      <c r="U22" s="879"/>
      <c r="V22" s="879"/>
      <c r="W22" s="879"/>
      <c r="X22" s="879"/>
      <c r="Y22" s="879"/>
      <c r="Z22" s="879"/>
      <c r="AA22" s="1029" t="s">
        <v>130</v>
      </c>
      <c r="AB22" s="1029" t="s">
        <v>290</v>
      </c>
      <c r="AC22" s="1032" t="s">
        <v>1170</v>
      </c>
      <c r="AD22" s="1029" t="s">
        <v>765</v>
      </c>
    </row>
    <row r="23" spans="1:31" ht="156" customHeight="1">
      <c r="A23" s="1123">
        <v>9</v>
      </c>
      <c r="B23" s="1028" t="s">
        <v>652</v>
      </c>
      <c r="C23" s="1241">
        <f t="shared" si="1"/>
        <v>0.13</v>
      </c>
      <c r="D23" s="1028"/>
      <c r="E23" s="772">
        <f t="shared" si="8"/>
        <v>0.13</v>
      </c>
      <c r="F23" s="879"/>
      <c r="G23" s="879"/>
      <c r="H23" s="879"/>
      <c r="I23" s="889">
        <v>0.03</v>
      </c>
      <c r="J23" s="879"/>
      <c r="K23" s="879"/>
      <c r="L23" s="879"/>
      <c r="M23" s="879"/>
      <c r="N23" s="879"/>
      <c r="O23" s="1027">
        <v>0.03</v>
      </c>
      <c r="P23" s="879"/>
      <c r="Q23" s="1027">
        <v>7.0000000000000007E-2</v>
      </c>
      <c r="R23" s="1027"/>
      <c r="S23" s="1027"/>
      <c r="T23" s="879"/>
      <c r="U23" s="879"/>
      <c r="V23" s="879"/>
      <c r="W23" s="879"/>
      <c r="X23" s="879"/>
      <c r="Y23" s="879"/>
      <c r="Z23" s="879"/>
      <c r="AA23" s="1029" t="s">
        <v>276</v>
      </c>
      <c r="AB23" s="1029" t="s">
        <v>1410</v>
      </c>
      <c r="AC23" s="1080" t="s">
        <v>1380</v>
      </c>
      <c r="AD23" s="1029" t="s">
        <v>760</v>
      </c>
    </row>
    <row r="24" spans="1:31" ht="79.150000000000006" customHeight="1">
      <c r="A24" s="1119">
        <v>10</v>
      </c>
      <c r="B24" s="1028" t="s">
        <v>653</v>
      </c>
      <c r="C24" s="1241">
        <f t="shared" si="1"/>
        <v>0.09</v>
      </c>
      <c r="D24" s="1028"/>
      <c r="E24" s="772">
        <f t="shared" si="8"/>
        <v>0.09</v>
      </c>
      <c r="F24" s="879"/>
      <c r="G24" s="879"/>
      <c r="H24" s="879"/>
      <c r="I24" s="889">
        <v>0.01</v>
      </c>
      <c r="J24" s="889">
        <v>0.03</v>
      </c>
      <c r="K24" s="889"/>
      <c r="L24" s="889"/>
      <c r="M24" s="879"/>
      <c r="N24" s="879"/>
      <c r="O24" s="1027">
        <v>0.04</v>
      </c>
      <c r="P24" s="879"/>
      <c r="Q24" s="879"/>
      <c r="R24" s="879"/>
      <c r="S24" s="879"/>
      <c r="T24" s="879"/>
      <c r="U24" s="879"/>
      <c r="V24" s="879"/>
      <c r="W24" s="879"/>
      <c r="X24" s="879"/>
      <c r="Y24" s="879"/>
      <c r="Z24" s="1027">
        <v>0.01</v>
      </c>
      <c r="AA24" s="1029" t="s">
        <v>132</v>
      </c>
      <c r="AB24" s="1029" t="s">
        <v>1362</v>
      </c>
      <c r="AC24" s="1029" t="s">
        <v>1370</v>
      </c>
      <c r="AD24" s="1029" t="s">
        <v>755</v>
      </c>
    </row>
    <row r="25" spans="1:31" ht="98.25" customHeight="1">
      <c r="A25" s="1123">
        <v>11</v>
      </c>
      <c r="B25" s="1028" t="s">
        <v>654</v>
      </c>
      <c r="C25" s="1241">
        <f t="shared" si="1"/>
        <v>0.1</v>
      </c>
      <c r="D25" s="1028"/>
      <c r="E25" s="772">
        <f t="shared" si="8"/>
        <v>0.1</v>
      </c>
      <c r="F25" s="889">
        <v>0.1</v>
      </c>
      <c r="G25" s="879"/>
      <c r="H25" s="879"/>
      <c r="I25" s="879"/>
      <c r="J25" s="879"/>
      <c r="K25" s="879"/>
      <c r="L25" s="879"/>
      <c r="M25" s="879"/>
      <c r="N25" s="879"/>
      <c r="O25" s="879"/>
      <c r="P25" s="879"/>
      <c r="Q25" s="879"/>
      <c r="R25" s="879"/>
      <c r="S25" s="879"/>
      <c r="T25" s="879"/>
      <c r="U25" s="879"/>
      <c r="V25" s="879"/>
      <c r="W25" s="879"/>
      <c r="X25" s="879"/>
      <c r="Y25" s="879"/>
      <c r="Z25" s="879"/>
      <c r="AA25" s="1029" t="s">
        <v>350</v>
      </c>
      <c r="AB25" s="1029" t="s">
        <v>655</v>
      </c>
      <c r="AC25" s="1029" t="s">
        <v>1381</v>
      </c>
      <c r="AD25" s="1029" t="s">
        <v>749</v>
      </c>
    </row>
    <row r="26" spans="1:31" ht="111" customHeight="1">
      <c r="A26" s="1123">
        <v>12</v>
      </c>
      <c r="B26" s="1121" t="s">
        <v>1407</v>
      </c>
      <c r="C26" s="1241">
        <f t="shared" si="1"/>
        <v>1.3</v>
      </c>
      <c r="D26" s="1028"/>
      <c r="E26" s="772">
        <f t="shared" si="8"/>
        <v>1.3</v>
      </c>
      <c r="F26" s="879">
        <v>1</v>
      </c>
      <c r="G26" s="879"/>
      <c r="H26" s="879">
        <v>0.3</v>
      </c>
      <c r="I26" s="879"/>
      <c r="J26" s="879"/>
      <c r="K26" s="879"/>
      <c r="L26" s="879"/>
      <c r="M26" s="879"/>
      <c r="N26" s="879"/>
      <c r="O26" s="879"/>
      <c r="P26" s="879"/>
      <c r="Q26" s="879"/>
      <c r="R26" s="879"/>
      <c r="S26" s="879"/>
      <c r="T26" s="879"/>
      <c r="U26" s="879"/>
      <c r="V26" s="879"/>
      <c r="W26" s="879"/>
      <c r="X26" s="879"/>
      <c r="Y26" s="879"/>
      <c r="Z26" s="879"/>
      <c r="AA26" s="1029" t="s">
        <v>136</v>
      </c>
      <c r="AB26" s="774" t="s">
        <v>582</v>
      </c>
      <c r="AC26" s="1032" t="s">
        <v>1372</v>
      </c>
      <c r="AD26" s="1029" t="s">
        <v>742</v>
      </c>
      <c r="AE26" s="621"/>
    </row>
    <row r="27" spans="1:31" ht="94.5">
      <c r="A27" s="1119">
        <v>13</v>
      </c>
      <c r="B27" s="1028" t="s">
        <v>865</v>
      </c>
      <c r="C27" s="1241">
        <f t="shared" si="1"/>
        <v>0.39</v>
      </c>
      <c r="D27" s="1028"/>
      <c r="E27" s="772">
        <f t="shared" si="8"/>
        <v>0.39</v>
      </c>
      <c r="F27" s="890">
        <v>0.39</v>
      </c>
      <c r="G27" s="772"/>
      <c r="H27" s="772"/>
      <c r="I27" s="772"/>
      <c r="J27" s="772"/>
      <c r="K27" s="772"/>
      <c r="L27" s="772"/>
      <c r="M27" s="772"/>
      <c r="N27" s="772"/>
      <c r="O27" s="772"/>
      <c r="P27" s="772"/>
      <c r="Q27" s="772"/>
      <c r="R27" s="772"/>
      <c r="S27" s="772"/>
      <c r="T27" s="772"/>
      <c r="U27" s="772"/>
      <c r="V27" s="772"/>
      <c r="W27" s="772"/>
      <c r="X27" s="772"/>
      <c r="Y27" s="772"/>
      <c r="Z27" s="772"/>
      <c r="AA27" s="1029" t="s">
        <v>342</v>
      </c>
      <c r="AB27" s="1029" t="s">
        <v>307</v>
      </c>
      <c r="AC27" s="1032" t="s">
        <v>1169</v>
      </c>
      <c r="AD27" s="1029" t="s">
        <v>1229</v>
      </c>
    </row>
    <row r="28" spans="1:31" ht="97.9" customHeight="1">
      <c r="A28" s="1123">
        <v>14</v>
      </c>
      <c r="B28" s="1028" t="s">
        <v>868</v>
      </c>
      <c r="C28" s="1241">
        <f t="shared" si="1"/>
        <v>0.45</v>
      </c>
      <c r="D28" s="1028"/>
      <c r="E28" s="772">
        <f t="shared" si="8"/>
        <v>0.45</v>
      </c>
      <c r="F28" s="891">
        <v>0.45</v>
      </c>
      <c r="G28" s="772"/>
      <c r="H28" s="772"/>
      <c r="I28" s="772"/>
      <c r="J28" s="772"/>
      <c r="K28" s="772"/>
      <c r="L28" s="772"/>
      <c r="M28" s="772"/>
      <c r="N28" s="772"/>
      <c r="O28" s="772"/>
      <c r="P28" s="772"/>
      <c r="Q28" s="772"/>
      <c r="R28" s="772"/>
      <c r="S28" s="772"/>
      <c r="T28" s="772"/>
      <c r="U28" s="772"/>
      <c r="V28" s="772"/>
      <c r="W28" s="772"/>
      <c r="X28" s="772"/>
      <c r="Y28" s="772"/>
      <c r="Z28" s="772"/>
      <c r="AA28" s="1029" t="s">
        <v>342</v>
      </c>
      <c r="AB28" s="1029" t="s">
        <v>1079</v>
      </c>
      <c r="AC28" s="1032" t="s">
        <v>1169</v>
      </c>
      <c r="AD28" s="1029" t="s">
        <v>869</v>
      </c>
    </row>
    <row r="29" spans="1:31" ht="91.9" customHeight="1">
      <c r="A29" s="1119">
        <v>15</v>
      </c>
      <c r="B29" s="1028" t="s">
        <v>870</v>
      </c>
      <c r="C29" s="1241">
        <f t="shared" si="1"/>
        <v>3.3200000000000003</v>
      </c>
      <c r="D29" s="1028"/>
      <c r="E29" s="772">
        <f t="shared" si="8"/>
        <v>3.3200000000000003</v>
      </c>
      <c r="F29" s="891">
        <v>1.5</v>
      </c>
      <c r="G29" s="772"/>
      <c r="H29" s="772">
        <v>0.2</v>
      </c>
      <c r="I29" s="772">
        <v>0.1</v>
      </c>
      <c r="J29" s="772">
        <v>0.2</v>
      </c>
      <c r="K29" s="772"/>
      <c r="L29" s="772"/>
      <c r="M29" s="772"/>
      <c r="N29" s="772"/>
      <c r="O29" s="772">
        <v>0.1</v>
      </c>
      <c r="P29" s="772"/>
      <c r="Q29" s="772"/>
      <c r="R29" s="772"/>
      <c r="S29" s="772"/>
      <c r="T29" s="772">
        <v>0.31</v>
      </c>
      <c r="U29" s="772">
        <v>0.62</v>
      </c>
      <c r="V29" s="772"/>
      <c r="W29" s="772"/>
      <c r="X29" s="772"/>
      <c r="Y29" s="772">
        <v>0.09</v>
      </c>
      <c r="Z29" s="772">
        <v>0.2</v>
      </c>
      <c r="AA29" s="1029" t="s">
        <v>135</v>
      </c>
      <c r="AB29" s="1029" t="s">
        <v>1171</v>
      </c>
      <c r="AC29" s="1032" t="s">
        <v>1169</v>
      </c>
      <c r="AD29" s="1029" t="s">
        <v>1230</v>
      </c>
    </row>
    <row r="30" spans="1:31" ht="78.75">
      <c r="A30" s="1123">
        <v>16</v>
      </c>
      <c r="B30" s="1030" t="s">
        <v>872</v>
      </c>
      <c r="C30" s="1241">
        <f t="shared" si="1"/>
        <v>3.8</v>
      </c>
      <c r="D30" s="1030"/>
      <c r="E30" s="772">
        <f>SUM(F30:Z30)</f>
        <v>3.8</v>
      </c>
      <c r="F30" s="891">
        <v>0.8</v>
      </c>
      <c r="G30" s="772"/>
      <c r="H30" s="772"/>
      <c r="I30" s="772">
        <v>1</v>
      </c>
      <c r="J30" s="772">
        <v>1.2</v>
      </c>
      <c r="K30" s="772"/>
      <c r="L30" s="772"/>
      <c r="M30" s="772"/>
      <c r="N30" s="772"/>
      <c r="O30" s="772">
        <v>0.8</v>
      </c>
      <c r="P30" s="772"/>
      <c r="Q30" s="772"/>
      <c r="R30" s="772"/>
      <c r="S30" s="772"/>
      <c r="T30" s="772"/>
      <c r="U30" s="772"/>
      <c r="V30" s="772"/>
      <c r="W30" s="772"/>
      <c r="X30" s="772"/>
      <c r="Y30" s="772"/>
      <c r="Z30" s="772"/>
      <c r="AA30" s="1029" t="s">
        <v>135</v>
      </c>
      <c r="AB30" s="1029" t="s">
        <v>1411</v>
      </c>
      <c r="AC30" s="1032" t="s">
        <v>1169</v>
      </c>
      <c r="AD30" s="1029" t="s">
        <v>1231</v>
      </c>
    </row>
    <row r="31" spans="1:31" ht="79.150000000000006" customHeight="1">
      <c r="A31" s="1119">
        <v>17</v>
      </c>
      <c r="B31" s="1028" t="s">
        <v>874</v>
      </c>
      <c r="C31" s="1241">
        <f t="shared" si="1"/>
        <v>0.44999999999999996</v>
      </c>
      <c r="D31" s="1028"/>
      <c r="E31" s="772">
        <f t="shared" si="8"/>
        <v>0.44999999999999996</v>
      </c>
      <c r="F31" s="891">
        <v>0.15</v>
      </c>
      <c r="G31" s="772"/>
      <c r="H31" s="772"/>
      <c r="I31" s="772"/>
      <c r="J31" s="772"/>
      <c r="K31" s="772"/>
      <c r="L31" s="772"/>
      <c r="M31" s="772"/>
      <c r="N31" s="772"/>
      <c r="O31" s="772"/>
      <c r="P31" s="772"/>
      <c r="Q31" s="772"/>
      <c r="R31" s="772"/>
      <c r="S31" s="772"/>
      <c r="T31" s="772">
        <v>0.15</v>
      </c>
      <c r="U31" s="772">
        <v>0.15</v>
      </c>
      <c r="V31" s="772"/>
      <c r="W31" s="772"/>
      <c r="X31" s="772"/>
      <c r="Y31" s="772"/>
      <c r="Z31" s="772"/>
      <c r="AA31" s="1029" t="s">
        <v>139</v>
      </c>
      <c r="AB31" s="1029" t="s">
        <v>1081</v>
      </c>
      <c r="AC31" s="1032" t="s">
        <v>1169</v>
      </c>
      <c r="AD31" s="1029" t="s">
        <v>1232</v>
      </c>
    </row>
    <row r="32" spans="1:31" ht="49.9" customHeight="1">
      <c r="A32" s="1375">
        <v>18</v>
      </c>
      <c r="B32" s="1381" t="s">
        <v>876</v>
      </c>
      <c r="C32" s="1241">
        <f t="shared" si="1"/>
        <v>1.0900000000000001</v>
      </c>
      <c r="D32" s="1030"/>
      <c r="E32" s="772">
        <f t="shared" si="8"/>
        <v>1.0900000000000001</v>
      </c>
      <c r="F32" s="891">
        <v>0.83</v>
      </c>
      <c r="G32" s="772"/>
      <c r="H32" s="772"/>
      <c r="I32" s="772"/>
      <c r="J32" s="772">
        <v>0.14000000000000001</v>
      </c>
      <c r="K32" s="772"/>
      <c r="L32" s="772"/>
      <c r="M32" s="772"/>
      <c r="N32" s="772"/>
      <c r="O32" s="772">
        <v>0.06</v>
      </c>
      <c r="P32" s="772"/>
      <c r="Q32" s="772"/>
      <c r="R32" s="772"/>
      <c r="S32" s="772"/>
      <c r="T32" s="772">
        <v>0.03</v>
      </c>
      <c r="U32" s="772"/>
      <c r="V32" s="772"/>
      <c r="W32" s="772"/>
      <c r="X32" s="772"/>
      <c r="Y32" s="772">
        <v>0.03</v>
      </c>
      <c r="Z32" s="772"/>
      <c r="AA32" s="1029" t="s">
        <v>137</v>
      </c>
      <c r="AB32" s="1029" t="s">
        <v>1245</v>
      </c>
      <c r="AC32" s="1374" t="s">
        <v>1169</v>
      </c>
      <c r="AD32" s="1374" t="s">
        <v>1233</v>
      </c>
    </row>
    <row r="33" spans="1:30" ht="49.9" customHeight="1">
      <c r="A33" s="1375"/>
      <c r="B33" s="1381"/>
      <c r="C33" s="1241">
        <f t="shared" si="1"/>
        <v>0.85500000000000009</v>
      </c>
      <c r="D33" s="1030"/>
      <c r="E33" s="772">
        <f t="shared" si="8"/>
        <v>0.85500000000000009</v>
      </c>
      <c r="F33" s="891">
        <v>0.66</v>
      </c>
      <c r="G33" s="772"/>
      <c r="H33" s="772"/>
      <c r="I33" s="772"/>
      <c r="J33" s="772"/>
      <c r="K33" s="772"/>
      <c r="L33" s="772"/>
      <c r="M33" s="772"/>
      <c r="N33" s="772"/>
      <c r="O33" s="772"/>
      <c r="P33" s="772"/>
      <c r="Q33" s="772"/>
      <c r="R33" s="772"/>
      <c r="S33" s="772"/>
      <c r="T33" s="772">
        <v>0.16</v>
      </c>
      <c r="U33" s="772"/>
      <c r="V33" s="772"/>
      <c r="W33" s="772"/>
      <c r="X33" s="772"/>
      <c r="Y33" s="772">
        <v>3.5000000000000003E-2</v>
      </c>
      <c r="Z33" s="772"/>
      <c r="AA33" s="1029" t="s">
        <v>135</v>
      </c>
      <c r="AB33" s="1029" t="s">
        <v>1244</v>
      </c>
      <c r="AC33" s="1374"/>
      <c r="AD33" s="1374"/>
    </row>
    <row r="34" spans="1:30" ht="191.45" customHeight="1">
      <c r="A34" s="1027">
        <v>19</v>
      </c>
      <c r="B34" s="1028" t="s">
        <v>879</v>
      </c>
      <c r="C34" s="1241">
        <f t="shared" si="1"/>
        <v>0.3</v>
      </c>
      <c r="D34" s="1028"/>
      <c r="E34" s="772">
        <f t="shared" si="8"/>
        <v>0.3</v>
      </c>
      <c r="F34" s="891">
        <v>0.3</v>
      </c>
      <c r="G34" s="772"/>
      <c r="H34" s="772"/>
      <c r="I34" s="772"/>
      <c r="J34" s="772"/>
      <c r="K34" s="772"/>
      <c r="L34" s="772"/>
      <c r="M34" s="772"/>
      <c r="N34" s="772"/>
      <c r="O34" s="772"/>
      <c r="P34" s="772"/>
      <c r="Q34" s="772"/>
      <c r="R34" s="772"/>
      <c r="S34" s="772"/>
      <c r="T34" s="772"/>
      <c r="U34" s="772"/>
      <c r="V34" s="772"/>
      <c r="W34" s="772"/>
      <c r="X34" s="772"/>
      <c r="Y34" s="772"/>
      <c r="Z34" s="772"/>
      <c r="AA34" s="1029" t="s">
        <v>140</v>
      </c>
      <c r="AB34" s="1029" t="s">
        <v>1083</v>
      </c>
      <c r="AC34" s="1032" t="s">
        <v>1169</v>
      </c>
      <c r="AD34" s="1029" t="s">
        <v>1234</v>
      </c>
    </row>
    <row r="35" spans="1:30" ht="225.6" customHeight="1">
      <c r="A35" s="1375">
        <v>20</v>
      </c>
      <c r="B35" s="1378" t="s">
        <v>369</v>
      </c>
      <c r="C35" s="1241">
        <f t="shared" si="1"/>
        <v>5.9399999999999995</v>
      </c>
      <c r="D35" s="1028"/>
      <c r="E35" s="772">
        <f>SUM(F35:Z35)</f>
        <v>5.9399999999999995</v>
      </c>
      <c r="F35" s="891">
        <v>4.3099999999999996</v>
      </c>
      <c r="G35" s="772"/>
      <c r="H35" s="772"/>
      <c r="I35" s="772">
        <v>0.05</v>
      </c>
      <c r="J35" s="772"/>
      <c r="K35" s="772"/>
      <c r="L35" s="772"/>
      <c r="M35" s="772"/>
      <c r="N35" s="772"/>
      <c r="O35" s="772"/>
      <c r="P35" s="772"/>
      <c r="Q35" s="772"/>
      <c r="R35" s="772"/>
      <c r="S35" s="772"/>
      <c r="T35" s="772">
        <v>0.3</v>
      </c>
      <c r="U35" s="772">
        <v>0.64</v>
      </c>
      <c r="V35" s="772"/>
      <c r="W35" s="772"/>
      <c r="X35" s="772"/>
      <c r="Y35" s="772">
        <v>0.37</v>
      </c>
      <c r="Z35" s="772">
        <v>0.27</v>
      </c>
      <c r="AA35" s="1029" t="s">
        <v>136</v>
      </c>
      <c r="AB35" s="1029" t="s">
        <v>1172</v>
      </c>
      <c r="AC35" s="1374" t="s">
        <v>1169</v>
      </c>
      <c r="AD35" s="1374" t="s">
        <v>1173</v>
      </c>
    </row>
    <row r="36" spans="1:30" ht="79.150000000000006" customHeight="1">
      <c r="A36" s="1375"/>
      <c r="B36" s="1378"/>
      <c r="C36" s="1241">
        <f t="shared" si="1"/>
        <v>0.67</v>
      </c>
      <c r="D36" s="1028"/>
      <c r="E36" s="772">
        <f t="shared" si="8"/>
        <v>0.67</v>
      </c>
      <c r="F36" s="891">
        <v>0.25</v>
      </c>
      <c r="G36" s="772"/>
      <c r="H36" s="772"/>
      <c r="I36" s="772">
        <v>0.01</v>
      </c>
      <c r="J36" s="772"/>
      <c r="K36" s="772"/>
      <c r="L36" s="772"/>
      <c r="M36" s="772"/>
      <c r="N36" s="772"/>
      <c r="O36" s="772"/>
      <c r="P36" s="772"/>
      <c r="Q36" s="772"/>
      <c r="R36" s="772"/>
      <c r="S36" s="772"/>
      <c r="T36" s="772">
        <v>0.1</v>
      </c>
      <c r="U36" s="772">
        <v>0.08</v>
      </c>
      <c r="V36" s="772"/>
      <c r="W36" s="772"/>
      <c r="X36" s="772"/>
      <c r="Y36" s="772"/>
      <c r="Z36" s="772">
        <v>0.23</v>
      </c>
      <c r="AA36" s="1029" t="s">
        <v>957</v>
      </c>
      <c r="AB36" s="1029" t="s">
        <v>1174</v>
      </c>
      <c r="AC36" s="1374"/>
      <c r="AD36" s="1374"/>
    </row>
    <row r="37" spans="1:30" ht="101.25" customHeight="1">
      <c r="A37" s="1027">
        <v>21</v>
      </c>
      <c r="B37" s="1030" t="s">
        <v>1358</v>
      </c>
      <c r="C37" s="1241">
        <f t="shared" si="1"/>
        <v>0.01</v>
      </c>
      <c r="D37" s="1030"/>
      <c r="E37" s="772">
        <f t="shared" si="8"/>
        <v>0.01</v>
      </c>
      <c r="F37" s="891"/>
      <c r="G37" s="772"/>
      <c r="H37" s="772"/>
      <c r="I37" s="772"/>
      <c r="J37" s="772"/>
      <c r="K37" s="772"/>
      <c r="L37" s="772"/>
      <c r="M37" s="772"/>
      <c r="N37" s="772"/>
      <c r="O37" s="772"/>
      <c r="P37" s="772">
        <v>0.01</v>
      </c>
      <c r="Q37" s="772"/>
      <c r="R37" s="772"/>
      <c r="S37" s="772"/>
      <c r="T37" s="772"/>
      <c r="U37" s="772"/>
      <c r="V37" s="772"/>
      <c r="W37" s="772"/>
      <c r="X37" s="772"/>
      <c r="Y37" s="772"/>
      <c r="Z37" s="772"/>
      <c r="AA37" s="1029" t="s">
        <v>957</v>
      </c>
      <c r="AB37" s="1028" t="s">
        <v>1130</v>
      </c>
      <c r="AC37" s="1032" t="s">
        <v>1169</v>
      </c>
      <c r="AD37" s="1029" t="s">
        <v>1235</v>
      </c>
    </row>
    <row r="38" spans="1:30" ht="72" customHeight="1">
      <c r="A38" s="1375">
        <v>22</v>
      </c>
      <c r="B38" s="1378" t="s">
        <v>646</v>
      </c>
      <c r="C38" s="1241">
        <f t="shared" si="1"/>
        <v>3.4499999999999997</v>
      </c>
      <c r="D38" s="1028"/>
      <c r="E38" s="772">
        <f t="shared" si="8"/>
        <v>3.4499999999999997</v>
      </c>
      <c r="F38" s="892">
        <v>2.85</v>
      </c>
      <c r="G38" s="772"/>
      <c r="H38" s="772"/>
      <c r="I38" s="772"/>
      <c r="J38" s="772"/>
      <c r="K38" s="772"/>
      <c r="L38" s="772"/>
      <c r="M38" s="772"/>
      <c r="N38" s="772"/>
      <c r="O38" s="772"/>
      <c r="P38" s="772"/>
      <c r="Q38" s="772"/>
      <c r="R38" s="772"/>
      <c r="S38" s="772"/>
      <c r="T38" s="772">
        <v>0.3</v>
      </c>
      <c r="U38" s="772">
        <v>0.3</v>
      </c>
      <c r="V38" s="772"/>
      <c r="W38" s="772"/>
      <c r="X38" s="772"/>
      <c r="Y38" s="772"/>
      <c r="Z38" s="772"/>
      <c r="AA38" s="1029" t="s">
        <v>134</v>
      </c>
      <c r="AB38" s="1029" t="s">
        <v>357</v>
      </c>
      <c r="AC38" s="1374" t="s">
        <v>1169</v>
      </c>
      <c r="AD38" s="1374" t="s">
        <v>885</v>
      </c>
    </row>
    <row r="39" spans="1:30" ht="147" customHeight="1">
      <c r="A39" s="1375"/>
      <c r="B39" s="1378"/>
      <c r="C39" s="1241">
        <f t="shared" si="1"/>
        <v>7.72</v>
      </c>
      <c r="D39" s="1028"/>
      <c r="E39" s="772">
        <f t="shared" si="8"/>
        <v>7.72</v>
      </c>
      <c r="F39" s="892">
        <v>4.25</v>
      </c>
      <c r="G39" s="772"/>
      <c r="H39" s="772"/>
      <c r="I39" s="772">
        <v>0.92</v>
      </c>
      <c r="J39" s="772">
        <v>0.74</v>
      </c>
      <c r="K39" s="772"/>
      <c r="L39" s="772"/>
      <c r="M39" s="772"/>
      <c r="N39" s="772"/>
      <c r="O39" s="772">
        <v>1.75</v>
      </c>
      <c r="P39" s="772"/>
      <c r="Q39" s="772"/>
      <c r="R39" s="772"/>
      <c r="S39" s="772"/>
      <c r="T39" s="772"/>
      <c r="U39" s="772"/>
      <c r="V39" s="772"/>
      <c r="W39" s="772"/>
      <c r="X39" s="772"/>
      <c r="Y39" s="772"/>
      <c r="Z39" s="772">
        <v>0.06</v>
      </c>
      <c r="AA39" s="1029" t="s">
        <v>136</v>
      </c>
      <c r="AB39" s="1029" t="s">
        <v>1118</v>
      </c>
      <c r="AC39" s="1374"/>
      <c r="AD39" s="1374"/>
    </row>
    <row r="40" spans="1:30" ht="199.15" customHeight="1">
      <c r="A40" s="1027">
        <v>23</v>
      </c>
      <c r="B40" s="1028" t="s">
        <v>373</v>
      </c>
      <c r="C40" s="1241">
        <f t="shared" si="1"/>
        <v>4.26</v>
      </c>
      <c r="D40" s="1028"/>
      <c r="E40" s="772">
        <f t="shared" si="8"/>
        <v>4.26</v>
      </c>
      <c r="F40" s="126"/>
      <c r="G40" s="891">
        <v>2.5299999999999998</v>
      </c>
      <c r="H40" s="772"/>
      <c r="I40" s="772"/>
      <c r="J40" s="772"/>
      <c r="K40" s="772"/>
      <c r="L40" s="772"/>
      <c r="M40" s="772">
        <v>0.03</v>
      </c>
      <c r="N40" s="772"/>
      <c r="O40" s="772"/>
      <c r="P40" s="772"/>
      <c r="Q40" s="772"/>
      <c r="R40" s="772">
        <v>0.02</v>
      </c>
      <c r="S40" s="772"/>
      <c r="T40" s="772">
        <v>0.03</v>
      </c>
      <c r="U40" s="772">
        <v>0.03</v>
      </c>
      <c r="V40" s="772"/>
      <c r="W40" s="772"/>
      <c r="X40" s="772"/>
      <c r="Y40" s="772"/>
      <c r="Z40" s="772">
        <v>1.62</v>
      </c>
      <c r="AA40" s="1029" t="s">
        <v>1006</v>
      </c>
      <c r="AB40" s="1029" t="s">
        <v>1074</v>
      </c>
      <c r="AC40" s="1032" t="s">
        <v>1169</v>
      </c>
      <c r="AD40" s="1029" t="s">
        <v>962</v>
      </c>
    </row>
    <row r="41" spans="1:30" ht="208.15" customHeight="1">
      <c r="A41" s="1027">
        <v>24</v>
      </c>
      <c r="B41" s="1028" t="s">
        <v>1011</v>
      </c>
      <c r="C41" s="1241">
        <f t="shared" si="1"/>
        <v>0.03</v>
      </c>
      <c r="D41" s="1028"/>
      <c r="E41" s="772">
        <f t="shared" si="8"/>
        <v>0.03</v>
      </c>
      <c r="F41" s="891"/>
      <c r="G41" s="772"/>
      <c r="H41" s="772"/>
      <c r="I41" s="772"/>
      <c r="J41" s="772"/>
      <c r="K41" s="772"/>
      <c r="L41" s="772"/>
      <c r="M41" s="772"/>
      <c r="N41" s="772"/>
      <c r="O41" s="772">
        <v>0.03</v>
      </c>
      <c r="P41" s="772"/>
      <c r="Q41" s="772"/>
      <c r="R41" s="772"/>
      <c r="S41" s="772"/>
      <c r="T41" s="772"/>
      <c r="U41" s="772"/>
      <c r="V41" s="772"/>
      <c r="W41" s="772"/>
      <c r="X41" s="772"/>
      <c r="Y41" s="772"/>
      <c r="Z41" s="772"/>
      <c r="AA41" s="1029" t="s">
        <v>133</v>
      </c>
      <c r="AB41" s="1029" t="s">
        <v>1062</v>
      </c>
      <c r="AC41" s="1032" t="s">
        <v>1175</v>
      </c>
      <c r="AD41" s="1029" t="s">
        <v>966</v>
      </c>
    </row>
    <row r="42" spans="1:30" s="520" customFormat="1" ht="31.15" customHeight="1">
      <c r="A42" s="1023" t="s">
        <v>1332</v>
      </c>
      <c r="B42" s="885" t="s">
        <v>375</v>
      </c>
      <c r="C42" s="1241">
        <f t="shared" si="1"/>
        <v>20.66</v>
      </c>
      <c r="D42" s="885"/>
      <c r="E42" s="887">
        <f>SUM(E43:E55)</f>
        <v>20.66</v>
      </c>
      <c r="F42" s="887">
        <f t="shared" ref="F42:Z42" si="9">SUM(F43:F55)</f>
        <v>7.23</v>
      </c>
      <c r="G42" s="887">
        <f t="shared" si="9"/>
        <v>2.37</v>
      </c>
      <c r="H42" s="887">
        <f t="shared" si="9"/>
        <v>0.6</v>
      </c>
      <c r="I42" s="887">
        <f t="shared" si="9"/>
        <v>0.35</v>
      </c>
      <c r="J42" s="887">
        <f t="shared" si="9"/>
        <v>0.3</v>
      </c>
      <c r="K42" s="887">
        <f t="shared" si="9"/>
        <v>0</v>
      </c>
      <c r="L42" s="887">
        <f t="shared" si="9"/>
        <v>0</v>
      </c>
      <c r="M42" s="887">
        <f t="shared" si="9"/>
        <v>0.3</v>
      </c>
      <c r="N42" s="887">
        <f t="shared" si="9"/>
        <v>0</v>
      </c>
      <c r="O42" s="887">
        <f t="shared" si="9"/>
        <v>0.3</v>
      </c>
      <c r="P42" s="887">
        <f t="shared" si="9"/>
        <v>0</v>
      </c>
      <c r="Q42" s="887">
        <f t="shared" si="9"/>
        <v>0</v>
      </c>
      <c r="R42" s="887">
        <f t="shared" si="9"/>
        <v>1.1399999999999999</v>
      </c>
      <c r="S42" s="887">
        <f t="shared" si="9"/>
        <v>3.35</v>
      </c>
      <c r="T42" s="887">
        <f t="shared" si="9"/>
        <v>0.44000000000000006</v>
      </c>
      <c r="U42" s="887">
        <f t="shared" si="9"/>
        <v>0.59</v>
      </c>
      <c r="V42" s="887">
        <f t="shared" si="9"/>
        <v>0</v>
      </c>
      <c r="W42" s="887">
        <f t="shared" si="9"/>
        <v>0</v>
      </c>
      <c r="X42" s="887">
        <f t="shared" si="9"/>
        <v>0.13</v>
      </c>
      <c r="Y42" s="887">
        <f t="shared" si="9"/>
        <v>0</v>
      </c>
      <c r="Z42" s="887">
        <f t="shared" si="9"/>
        <v>3.5599999999999996</v>
      </c>
      <c r="AA42" s="1022"/>
      <c r="AB42" s="893"/>
      <c r="AC42" s="1023"/>
      <c r="AD42" s="880"/>
    </row>
    <row r="43" spans="1:30" s="520" customFormat="1" ht="101.25" customHeight="1">
      <c r="A43" s="1027">
        <v>25</v>
      </c>
      <c r="B43" s="1028" t="s">
        <v>656</v>
      </c>
      <c r="C43" s="1241">
        <f t="shared" si="1"/>
        <v>0.2</v>
      </c>
      <c r="D43" s="1028"/>
      <c r="E43" s="772">
        <f>SUM(F43:Z43)</f>
        <v>0.2</v>
      </c>
      <c r="F43" s="889"/>
      <c r="G43" s="887"/>
      <c r="H43" s="887"/>
      <c r="I43" s="889">
        <v>0.2</v>
      </c>
      <c r="J43" s="887"/>
      <c r="K43" s="887"/>
      <c r="L43" s="887"/>
      <c r="M43" s="887"/>
      <c r="N43" s="887"/>
      <c r="O43" s="887"/>
      <c r="P43" s="887"/>
      <c r="Q43" s="887"/>
      <c r="R43" s="887"/>
      <c r="S43" s="887"/>
      <c r="T43" s="887"/>
      <c r="U43" s="887"/>
      <c r="V43" s="887"/>
      <c r="W43" s="887"/>
      <c r="X43" s="887"/>
      <c r="Y43" s="887"/>
      <c r="Z43" s="887"/>
      <c r="AA43" s="1029" t="s">
        <v>138</v>
      </c>
      <c r="AB43" s="1029" t="s">
        <v>1412</v>
      </c>
      <c r="AC43" s="1029" t="s">
        <v>1409</v>
      </c>
      <c r="AD43" s="1029" t="s">
        <v>756</v>
      </c>
    </row>
    <row r="44" spans="1:30" s="520" customFormat="1" ht="84.6" customHeight="1">
      <c r="A44" s="1027">
        <v>26</v>
      </c>
      <c r="B44" s="1028" t="s">
        <v>657</v>
      </c>
      <c r="C44" s="1241">
        <f t="shared" si="1"/>
        <v>0.65000000000000013</v>
      </c>
      <c r="D44" s="1028"/>
      <c r="E44" s="772">
        <f t="shared" ref="E44:E55" si="10">SUM(F44:Z44)</f>
        <v>0.65000000000000013</v>
      </c>
      <c r="F44" s="1029">
        <v>0.39</v>
      </c>
      <c r="G44" s="887"/>
      <c r="H44" s="887"/>
      <c r="I44" s="1029"/>
      <c r="J44" s="887"/>
      <c r="K44" s="887"/>
      <c r="L44" s="887"/>
      <c r="M44" s="887"/>
      <c r="N44" s="887"/>
      <c r="O44" s="887"/>
      <c r="P44" s="887"/>
      <c r="Q44" s="887"/>
      <c r="R44" s="887"/>
      <c r="S44" s="887"/>
      <c r="T44" s="1029">
        <v>0.03</v>
      </c>
      <c r="U44" s="1029">
        <v>0.03</v>
      </c>
      <c r="V44" s="1029"/>
      <c r="W44" s="1029"/>
      <c r="X44" s="1029"/>
      <c r="Y44" s="1029"/>
      <c r="Z44" s="1029">
        <v>0.2</v>
      </c>
      <c r="AA44" s="1029" t="s">
        <v>350</v>
      </c>
      <c r="AB44" s="1029" t="s">
        <v>824</v>
      </c>
      <c r="AC44" s="1029" t="s">
        <v>1176</v>
      </c>
      <c r="AD44" s="1029" t="s">
        <v>757</v>
      </c>
    </row>
    <row r="45" spans="1:30" s="153" customFormat="1" ht="63">
      <c r="A45" s="1119">
        <v>27</v>
      </c>
      <c r="B45" s="1028" t="s">
        <v>506</v>
      </c>
      <c r="C45" s="1241">
        <f t="shared" si="1"/>
        <v>0.16</v>
      </c>
      <c r="D45" s="1028"/>
      <c r="E45" s="772">
        <f t="shared" si="10"/>
        <v>0.16</v>
      </c>
      <c r="F45" s="772">
        <v>0.16</v>
      </c>
      <c r="G45" s="772"/>
      <c r="H45" s="772"/>
      <c r="I45" s="894"/>
      <c r="J45" s="772"/>
      <c r="K45" s="772"/>
      <c r="L45" s="772"/>
      <c r="M45" s="772"/>
      <c r="N45" s="772"/>
      <c r="O45" s="772"/>
      <c r="P45" s="772"/>
      <c r="Q45" s="772"/>
      <c r="R45" s="772"/>
      <c r="S45" s="772"/>
      <c r="T45" s="772"/>
      <c r="U45" s="772"/>
      <c r="V45" s="772"/>
      <c r="W45" s="772"/>
      <c r="X45" s="772"/>
      <c r="Y45" s="772"/>
      <c r="Z45" s="772"/>
      <c r="AA45" s="894" t="s">
        <v>432</v>
      </c>
      <c r="AB45" s="1029" t="s">
        <v>310</v>
      </c>
      <c r="AC45" s="1032" t="s">
        <v>1185</v>
      </c>
      <c r="AD45" s="1029" t="s">
        <v>744</v>
      </c>
    </row>
    <row r="46" spans="1:30" s="153" customFormat="1" ht="93" customHeight="1">
      <c r="A46" s="1119">
        <v>28</v>
      </c>
      <c r="B46" s="1028" t="s">
        <v>888</v>
      </c>
      <c r="C46" s="1241">
        <f t="shared" si="1"/>
        <v>3.6</v>
      </c>
      <c r="D46" s="1028"/>
      <c r="E46" s="772">
        <f t="shared" si="10"/>
        <v>3.6</v>
      </c>
      <c r="F46" s="891">
        <v>2.6</v>
      </c>
      <c r="G46" s="772"/>
      <c r="H46" s="772">
        <v>0.5</v>
      </c>
      <c r="I46" s="894"/>
      <c r="J46" s="772"/>
      <c r="K46" s="772"/>
      <c r="L46" s="772"/>
      <c r="M46" s="772"/>
      <c r="N46" s="772"/>
      <c r="O46" s="772"/>
      <c r="P46" s="772"/>
      <c r="Q46" s="772"/>
      <c r="R46" s="772"/>
      <c r="S46" s="772"/>
      <c r="T46" s="772"/>
      <c r="U46" s="772"/>
      <c r="V46" s="772"/>
      <c r="W46" s="772"/>
      <c r="X46" s="772"/>
      <c r="Y46" s="772"/>
      <c r="Z46" s="772">
        <v>0.5</v>
      </c>
      <c r="AA46" s="1029" t="s">
        <v>135</v>
      </c>
      <c r="AB46" s="1029" t="s">
        <v>1177</v>
      </c>
      <c r="AC46" s="1032" t="s">
        <v>1169</v>
      </c>
      <c r="AD46" s="1029" t="s">
        <v>1236</v>
      </c>
    </row>
    <row r="47" spans="1:30" s="153" customFormat="1" ht="78.75">
      <c r="A47" s="1119">
        <v>29</v>
      </c>
      <c r="B47" s="1028" t="s">
        <v>890</v>
      </c>
      <c r="C47" s="1241">
        <f t="shared" si="1"/>
        <v>1.58</v>
      </c>
      <c r="D47" s="1028"/>
      <c r="E47" s="772">
        <f t="shared" si="10"/>
        <v>1.58</v>
      </c>
      <c r="F47" s="891">
        <v>1.45</v>
      </c>
      <c r="G47" s="772"/>
      <c r="H47" s="772"/>
      <c r="I47" s="894"/>
      <c r="J47" s="772"/>
      <c r="K47" s="772"/>
      <c r="L47" s="772"/>
      <c r="M47" s="772"/>
      <c r="N47" s="772"/>
      <c r="O47" s="772"/>
      <c r="P47" s="772"/>
      <c r="Q47" s="772"/>
      <c r="R47" s="772"/>
      <c r="S47" s="772"/>
      <c r="T47" s="772">
        <v>7.0000000000000007E-2</v>
      </c>
      <c r="U47" s="772">
        <v>0.06</v>
      </c>
      <c r="V47" s="772"/>
      <c r="W47" s="772"/>
      <c r="X47" s="772"/>
      <c r="Y47" s="772"/>
      <c r="Z47" s="772"/>
      <c r="AA47" s="1029" t="s">
        <v>135</v>
      </c>
      <c r="AB47" s="1029" t="s">
        <v>1178</v>
      </c>
      <c r="AC47" s="1032" t="s">
        <v>1169</v>
      </c>
      <c r="AD47" s="1029" t="s">
        <v>1237</v>
      </c>
    </row>
    <row r="48" spans="1:30" s="153" customFormat="1" ht="79.150000000000006" customHeight="1">
      <c r="A48" s="1119">
        <v>30</v>
      </c>
      <c r="B48" s="1028" t="s">
        <v>892</v>
      </c>
      <c r="C48" s="1241">
        <f t="shared" si="1"/>
        <v>6.6</v>
      </c>
      <c r="D48" s="1028"/>
      <c r="E48" s="772">
        <f t="shared" si="10"/>
        <v>6.6</v>
      </c>
      <c r="F48" s="772">
        <v>2.5</v>
      </c>
      <c r="G48" s="772">
        <v>2.2000000000000002</v>
      </c>
      <c r="H48" s="772"/>
      <c r="I48" s="894"/>
      <c r="J48" s="772"/>
      <c r="K48" s="772"/>
      <c r="L48" s="772"/>
      <c r="M48" s="772"/>
      <c r="N48" s="772"/>
      <c r="O48" s="772"/>
      <c r="P48" s="772"/>
      <c r="Q48" s="772"/>
      <c r="R48" s="772"/>
      <c r="S48" s="772"/>
      <c r="T48" s="772"/>
      <c r="U48" s="772"/>
      <c r="V48" s="772"/>
      <c r="W48" s="772"/>
      <c r="X48" s="772"/>
      <c r="Y48" s="772"/>
      <c r="Z48" s="772">
        <v>1.9</v>
      </c>
      <c r="AA48" s="1029" t="s">
        <v>137</v>
      </c>
      <c r="AB48" s="1029" t="s">
        <v>1179</v>
      </c>
      <c r="AC48" s="1032" t="s">
        <v>1169</v>
      </c>
      <c r="AD48" s="1029" t="s">
        <v>1238</v>
      </c>
    </row>
    <row r="49" spans="1:32" s="153" customFormat="1" ht="97.5" customHeight="1">
      <c r="A49" s="1119">
        <v>31</v>
      </c>
      <c r="B49" s="1030" t="s">
        <v>971</v>
      </c>
      <c r="C49" s="1241">
        <f t="shared" si="1"/>
        <v>0.35</v>
      </c>
      <c r="D49" s="1030"/>
      <c r="E49" s="772">
        <f t="shared" si="10"/>
        <v>0.35</v>
      </c>
      <c r="F49" s="772"/>
      <c r="G49" s="772"/>
      <c r="H49" s="772"/>
      <c r="I49" s="894"/>
      <c r="J49" s="772"/>
      <c r="K49" s="772"/>
      <c r="L49" s="772"/>
      <c r="M49" s="772"/>
      <c r="N49" s="772"/>
      <c r="O49" s="772"/>
      <c r="P49" s="772"/>
      <c r="Q49" s="772"/>
      <c r="R49" s="772"/>
      <c r="S49" s="772"/>
      <c r="T49" s="772"/>
      <c r="U49" s="772">
        <v>0.35</v>
      </c>
      <c r="V49" s="772"/>
      <c r="W49" s="772"/>
      <c r="X49" s="772"/>
      <c r="Y49" s="772"/>
      <c r="Z49" s="772"/>
      <c r="AA49" s="1029" t="s">
        <v>1007</v>
      </c>
      <c r="AB49" s="1011" t="s">
        <v>1180</v>
      </c>
      <c r="AC49" s="1032" t="s">
        <v>1175</v>
      </c>
      <c r="AD49" s="1029" t="s">
        <v>1239</v>
      </c>
    </row>
    <row r="50" spans="1:32" s="153" customFormat="1" ht="111" customHeight="1">
      <c r="A50" s="1380">
        <v>32</v>
      </c>
      <c r="B50" s="1378" t="s">
        <v>894</v>
      </c>
      <c r="C50" s="1241">
        <f t="shared" si="1"/>
        <v>0.05</v>
      </c>
      <c r="D50" s="1028"/>
      <c r="E50" s="772">
        <f t="shared" si="10"/>
        <v>0.05</v>
      </c>
      <c r="F50" s="891">
        <v>0.05</v>
      </c>
      <c r="G50" s="772"/>
      <c r="H50" s="772"/>
      <c r="I50" s="894"/>
      <c r="J50" s="772"/>
      <c r="K50" s="772"/>
      <c r="L50" s="772"/>
      <c r="M50" s="772"/>
      <c r="N50" s="772"/>
      <c r="O50" s="772"/>
      <c r="P50" s="772"/>
      <c r="Q50" s="772"/>
      <c r="R50" s="772"/>
      <c r="S50" s="772"/>
      <c r="T50" s="772"/>
      <c r="U50" s="772"/>
      <c r="V50" s="772"/>
      <c r="W50" s="772"/>
      <c r="X50" s="772"/>
      <c r="Y50" s="772"/>
      <c r="Z50" s="772"/>
      <c r="AA50" s="1029" t="s">
        <v>1007</v>
      </c>
      <c r="AB50" s="1029" t="s">
        <v>1150</v>
      </c>
      <c r="AC50" s="1379" t="s">
        <v>1169</v>
      </c>
      <c r="AD50" s="1374" t="s">
        <v>1181</v>
      </c>
    </row>
    <row r="51" spans="1:32" s="153" customFormat="1" ht="61.15" customHeight="1">
      <c r="A51" s="1380"/>
      <c r="B51" s="1378"/>
      <c r="C51" s="1241">
        <f t="shared" si="1"/>
        <v>0.04</v>
      </c>
      <c r="D51" s="1028"/>
      <c r="E51" s="772">
        <f t="shared" si="10"/>
        <v>0.04</v>
      </c>
      <c r="F51" s="891">
        <v>0.04</v>
      </c>
      <c r="G51" s="772"/>
      <c r="H51" s="772"/>
      <c r="I51" s="894"/>
      <c r="J51" s="772"/>
      <c r="K51" s="772"/>
      <c r="L51" s="772"/>
      <c r="M51" s="772"/>
      <c r="N51" s="772"/>
      <c r="O51" s="772"/>
      <c r="P51" s="772"/>
      <c r="Q51" s="772"/>
      <c r="R51" s="772"/>
      <c r="S51" s="772"/>
      <c r="T51" s="772"/>
      <c r="U51" s="772"/>
      <c r="V51" s="772"/>
      <c r="W51" s="772"/>
      <c r="X51" s="772"/>
      <c r="Y51" s="772"/>
      <c r="Z51" s="772"/>
      <c r="AA51" s="1029" t="s">
        <v>140</v>
      </c>
      <c r="AB51" s="1029" t="s">
        <v>1149</v>
      </c>
      <c r="AC51" s="1379"/>
      <c r="AD51" s="1374"/>
    </row>
    <row r="52" spans="1:32" s="153" customFormat="1" ht="113.45" customHeight="1">
      <c r="A52" s="1031">
        <v>33</v>
      </c>
      <c r="B52" s="1028" t="s">
        <v>897</v>
      </c>
      <c r="C52" s="1241">
        <f t="shared" si="1"/>
        <v>0.04</v>
      </c>
      <c r="D52" s="1028"/>
      <c r="E52" s="772">
        <f t="shared" si="10"/>
        <v>0.04</v>
      </c>
      <c r="F52" s="891">
        <v>0.04</v>
      </c>
      <c r="G52" s="772"/>
      <c r="H52" s="772"/>
      <c r="I52" s="894"/>
      <c r="J52" s="772"/>
      <c r="K52" s="772"/>
      <c r="L52" s="772"/>
      <c r="M52" s="772"/>
      <c r="N52" s="772"/>
      <c r="O52" s="772"/>
      <c r="P52" s="772"/>
      <c r="Q52" s="772"/>
      <c r="R52" s="772"/>
      <c r="S52" s="772"/>
      <c r="T52" s="772"/>
      <c r="U52" s="772"/>
      <c r="V52" s="772"/>
      <c r="W52" s="772"/>
      <c r="X52" s="772"/>
      <c r="Y52" s="772"/>
      <c r="Z52" s="772"/>
      <c r="AA52" s="1029" t="s">
        <v>138</v>
      </c>
      <c r="AB52" s="1029" t="s">
        <v>1088</v>
      </c>
      <c r="AC52" s="1032" t="s">
        <v>1169</v>
      </c>
      <c r="AD52" s="1029" t="s">
        <v>898</v>
      </c>
    </row>
    <row r="53" spans="1:32" s="153" customFormat="1" ht="90.75" customHeight="1">
      <c r="A53" s="1031">
        <v>34</v>
      </c>
      <c r="B53" s="1030" t="s">
        <v>899</v>
      </c>
      <c r="C53" s="1241">
        <f t="shared" si="1"/>
        <v>2.1</v>
      </c>
      <c r="D53" s="1030"/>
      <c r="E53" s="772">
        <f t="shared" si="10"/>
        <v>2.1</v>
      </c>
      <c r="F53" s="891"/>
      <c r="G53" s="772">
        <v>0.17</v>
      </c>
      <c r="H53" s="772">
        <v>0.1</v>
      </c>
      <c r="I53" s="894">
        <v>0.15</v>
      </c>
      <c r="J53" s="772">
        <v>0.3</v>
      </c>
      <c r="K53" s="772"/>
      <c r="L53" s="772"/>
      <c r="M53" s="772">
        <v>0.3</v>
      </c>
      <c r="N53" s="772"/>
      <c r="O53" s="772">
        <v>0.3</v>
      </c>
      <c r="P53" s="772"/>
      <c r="Q53" s="772"/>
      <c r="R53" s="772"/>
      <c r="S53" s="772"/>
      <c r="T53" s="772">
        <v>0.19</v>
      </c>
      <c r="U53" s="772">
        <v>0.1</v>
      </c>
      <c r="V53" s="772"/>
      <c r="W53" s="772"/>
      <c r="X53" s="772">
        <v>0.13</v>
      </c>
      <c r="Y53" s="772"/>
      <c r="Z53" s="772">
        <v>0.36</v>
      </c>
      <c r="AA53" s="1029" t="s">
        <v>140</v>
      </c>
      <c r="AB53" s="906" t="s">
        <v>1131</v>
      </c>
      <c r="AC53" s="1032" t="s">
        <v>1169</v>
      </c>
      <c r="AD53" s="1029" t="s">
        <v>1240</v>
      </c>
    </row>
    <row r="54" spans="1:32" s="153" customFormat="1" ht="67.900000000000006" customHeight="1">
      <c r="A54" s="1380">
        <v>35</v>
      </c>
      <c r="B54" s="1381" t="s">
        <v>1057</v>
      </c>
      <c r="C54" s="1241">
        <f t="shared" si="1"/>
        <v>1.94</v>
      </c>
      <c r="D54" s="1030"/>
      <c r="E54" s="772">
        <f>SUM(F54:Z54)</f>
        <v>1.94</v>
      </c>
      <c r="F54" s="772"/>
      <c r="G54" s="772"/>
      <c r="H54" s="772"/>
      <c r="I54" s="894"/>
      <c r="J54" s="772"/>
      <c r="K54" s="772"/>
      <c r="L54" s="772"/>
      <c r="M54" s="772"/>
      <c r="N54" s="772"/>
      <c r="O54" s="772"/>
      <c r="P54" s="772"/>
      <c r="Q54" s="772"/>
      <c r="R54" s="114">
        <v>1.1399999999999999</v>
      </c>
      <c r="S54" s="772"/>
      <c r="T54" s="114">
        <v>0.15</v>
      </c>
      <c r="U54" s="114">
        <v>0.05</v>
      </c>
      <c r="V54" s="772"/>
      <c r="W54" s="772"/>
      <c r="X54" s="772"/>
      <c r="Y54" s="772"/>
      <c r="Z54" s="774">
        <v>0.6</v>
      </c>
      <c r="AA54" s="1029" t="s">
        <v>140</v>
      </c>
      <c r="AB54" s="1029" t="s">
        <v>1059</v>
      </c>
      <c r="AC54" s="1379" t="s">
        <v>1169</v>
      </c>
      <c r="AD54" s="1374" t="s">
        <v>1182</v>
      </c>
    </row>
    <row r="55" spans="1:32" s="153" customFormat="1" ht="81" customHeight="1">
      <c r="A55" s="1380"/>
      <c r="B55" s="1381"/>
      <c r="C55" s="1241">
        <f t="shared" si="1"/>
        <v>3.35</v>
      </c>
      <c r="D55" s="1030"/>
      <c r="E55" s="772">
        <f t="shared" si="10"/>
        <v>3.35</v>
      </c>
      <c r="F55" s="772"/>
      <c r="G55" s="772"/>
      <c r="H55" s="772"/>
      <c r="I55" s="894"/>
      <c r="J55" s="772"/>
      <c r="K55" s="772"/>
      <c r="L55" s="772"/>
      <c r="M55" s="772"/>
      <c r="N55" s="772"/>
      <c r="O55" s="772"/>
      <c r="P55" s="772"/>
      <c r="Q55" s="772"/>
      <c r="R55" s="772"/>
      <c r="S55" s="772">
        <v>3.35</v>
      </c>
      <c r="T55" s="772"/>
      <c r="U55" s="772"/>
      <c r="V55" s="772"/>
      <c r="W55" s="772"/>
      <c r="X55" s="772"/>
      <c r="Y55" s="772"/>
      <c r="Z55" s="772"/>
      <c r="AA55" s="1029" t="s">
        <v>134</v>
      </c>
      <c r="AB55" s="1029" t="s">
        <v>1060</v>
      </c>
      <c r="AC55" s="1379"/>
      <c r="AD55" s="1374"/>
    </row>
    <row r="56" spans="1:32" s="153" customFormat="1" ht="31.15" customHeight="1">
      <c r="A56" s="895" t="s">
        <v>1333</v>
      </c>
      <c r="B56" s="885" t="s">
        <v>939</v>
      </c>
      <c r="C56" s="1209">
        <f t="shared" si="1"/>
        <v>1.42</v>
      </c>
      <c r="D56" s="885"/>
      <c r="E56" s="887">
        <f>SUM(E57:E61)</f>
        <v>1.42</v>
      </c>
      <c r="F56" s="887">
        <f t="shared" ref="F56:Z56" si="11">SUM(F57:F61)</f>
        <v>1.28</v>
      </c>
      <c r="G56" s="887">
        <f t="shared" si="11"/>
        <v>6.0000000000000005E-2</v>
      </c>
      <c r="H56" s="887">
        <f t="shared" si="11"/>
        <v>0</v>
      </c>
      <c r="I56" s="887">
        <f t="shared" si="11"/>
        <v>0.02</v>
      </c>
      <c r="J56" s="887">
        <f t="shared" si="11"/>
        <v>0.01</v>
      </c>
      <c r="K56" s="887">
        <f t="shared" si="11"/>
        <v>0</v>
      </c>
      <c r="L56" s="887">
        <f t="shared" si="11"/>
        <v>0</v>
      </c>
      <c r="M56" s="887">
        <f t="shared" si="11"/>
        <v>0</v>
      </c>
      <c r="N56" s="887">
        <f t="shared" si="11"/>
        <v>0</v>
      </c>
      <c r="O56" s="887">
        <f t="shared" si="11"/>
        <v>0</v>
      </c>
      <c r="P56" s="887">
        <f t="shared" si="11"/>
        <v>0</v>
      </c>
      <c r="Q56" s="887">
        <f t="shared" si="11"/>
        <v>0</v>
      </c>
      <c r="R56" s="887">
        <f t="shared" si="11"/>
        <v>0</v>
      </c>
      <c r="S56" s="887">
        <f t="shared" si="11"/>
        <v>0</v>
      </c>
      <c r="T56" s="887">
        <f t="shared" si="11"/>
        <v>0.04</v>
      </c>
      <c r="U56" s="887">
        <f t="shared" si="11"/>
        <v>0</v>
      </c>
      <c r="V56" s="887">
        <f t="shared" si="11"/>
        <v>0</v>
      </c>
      <c r="W56" s="887">
        <f t="shared" si="11"/>
        <v>0</v>
      </c>
      <c r="X56" s="887">
        <f t="shared" si="11"/>
        <v>0</v>
      </c>
      <c r="Y56" s="887">
        <f t="shared" si="11"/>
        <v>0</v>
      </c>
      <c r="Z56" s="887">
        <f t="shared" si="11"/>
        <v>0.01</v>
      </c>
      <c r="AA56" s="894"/>
      <c r="AB56" s="1029"/>
      <c r="AC56" s="1032"/>
      <c r="AD56" s="1029"/>
    </row>
    <row r="57" spans="1:32" s="153" customFormat="1" ht="136.5" customHeight="1">
      <c r="A57" s="1123">
        <v>36</v>
      </c>
      <c r="B57" s="1190" t="s">
        <v>1375</v>
      </c>
      <c r="C57" s="1241">
        <f t="shared" si="1"/>
        <v>0.6</v>
      </c>
      <c r="D57" s="1121"/>
      <c r="E57" s="772">
        <f>F57</f>
        <v>0.6</v>
      </c>
      <c r="F57" s="772">
        <v>0.6</v>
      </c>
      <c r="G57" s="887"/>
      <c r="H57" s="887"/>
      <c r="I57" s="887"/>
      <c r="J57" s="887"/>
      <c r="K57" s="887"/>
      <c r="L57" s="887"/>
      <c r="M57" s="887"/>
      <c r="N57" s="887"/>
      <c r="O57" s="887"/>
      <c r="P57" s="887"/>
      <c r="Q57" s="887"/>
      <c r="R57" s="887"/>
      <c r="S57" s="887"/>
      <c r="T57" s="887"/>
      <c r="U57" s="887"/>
      <c r="V57" s="887"/>
      <c r="W57" s="887"/>
      <c r="X57" s="887"/>
      <c r="Y57" s="887"/>
      <c r="Z57" s="887"/>
      <c r="AA57" s="1191" t="s">
        <v>1376</v>
      </c>
      <c r="AB57" s="1120" t="s">
        <v>1382</v>
      </c>
      <c r="AC57" s="1122" t="s">
        <v>1169</v>
      </c>
      <c r="AD57" s="1120" t="s">
        <v>1383</v>
      </c>
      <c r="AF57" s="524"/>
    </row>
    <row r="58" spans="1:32" s="153" customFormat="1" ht="165" customHeight="1">
      <c r="A58" s="1031">
        <v>37</v>
      </c>
      <c r="B58" s="1028" t="s">
        <v>919</v>
      </c>
      <c r="C58" s="1241">
        <f t="shared" si="1"/>
        <v>0.04</v>
      </c>
      <c r="D58" s="1028"/>
      <c r="E58" s="772">
        <f>SUM(F58:Z58)</f>
        <v>0.04</v>
      </c>
      <c r="F58" s="891">
        <v>0.04</v>
      </c>
      <c r="G58" s="772"/>
      <c r="H58" s="772"/>
      <c r="I58" s="894"/>
      <c r="J58" s="772"/>
      <c r="K58" s="772"/>
      <c r="L58" s="772"/>
      <c r="M58" s="772"/>
      <c r="N58" s="772"/>
      <c r="O58" s="772"/>
      <c r="P58" s="772"/>
      <c r="Q58" s="772"/>
      <c r="R58" s="772"/>
      <c r="S58" s="772"/>
      <c r="T58" s="772"/>
      <c r="U58" s="772"/>
      <c r="V58" s="772"/>
      <c r="W58" s="772"/>
      <c r="X58" s="772"/>
      <c r="Y58" s="772"/>
      <c r="Z58" s="772"/>
      <c r="AA58" s="1029" t="s">
        <v>138</v>
      </c>
      <c r="AB58" s="1029" t="s">
        <v>1132</v>
      </c>
      <c r="AC58" s="1032" t="s">
        <v>1169</v>
      </c>
      <c r="AD58" s="1029" t="s">
        <v>920</v>
      </c>
    </row>
    <row r="59" spans="1:32" s="153" customFormat="1" ht="55.15" customHeight="1">
      <c r="A59" s="1380">
        <v>38</v>
      </c>
      <c r="B59" s="1381" t="s">
        <v>916</v>
      </c>
      <c r="C59" s="1241">
        <f t="shared" si="1"/>
        <v>0.05</v>
      </c>
      <c r="D59" s="1030"/>
      <c r="E59" s="772">
        <f>SUM(F59:Z59)</f>
        <v>0.05</v>
      </c>
      <c r="F59" s="891">
        <v>0.03</v>
      </c>
      <c r="G59" s="772">
        <v>0.01</v>
      </c>
      <c r="H59" s="772"/>
      <c r="I59" s="894"/>
      <c r="J59" s="772"/>
      <c r="K59" s="772"/>
      <c r="L59" s="772"/>
      <c r="M59" s="772"/>
      <c r="N59" s="772"/>
      <c r="O59" s="772"/>
      <c r="P59" s="772"/>
      <c r="Q59" s="772"/>
      <c r="R59" s="772"/>
      <c r="S59" s="772"/>
      <c r="T59" s="772">
        <v>0.01</v>
      </c>
      <c r="U59" s="772"/>
      <c r="V59" s="772"/>
      <c r="W59" s="772"/>
      <c r="X59" s="772"/>
      <c r="Y59" s="772"/>
      <c r="Z59" s="772"/>
      <c r="AA59" s="1029" t="s">
        <v>135</v>
      </c>
      <c r="AB59" s="1029" t="s">
        <v>1133</v>
      </c>
      <c r="AC59" s="1379" t="s">
        <v>1169</v>
      </c>
      <c r="AD59" s="1374" t="s">
        <v>1183</v>
      </c>
    </row>
    <row r="60" spans="1:32" s="153" customFormat="1" ht="99" customHeight="1">
      <c r="A60" s="1380"/>
      <c r="B60" s="1381"/>
      <c r="C60" s="1241">
        <f t="shared" si="1"/>
        <v>0.21999999999999997</v>
      </c>
      <c r="D60" s="1030"/>
      <c r="E60" s="772">
        <f>SUM(F60:Z60)</f>
        <v>0.21999999999999997</v>
      </c>
      <c r="F60" s="891">
        <v>0.12</v>
      </c>
      <c r="G60" s="772">
        <v>0.05</v>
      </c>
      <c r="H60" s="772"/>
      <c r="I60" s="894">
        <v>0.02</v>
      </c>
      <c r="J60" s="772">
        <v>0.01</v>
      </c>
      <c r="K60" s="772"/>
      <c r="L60" s="772"/>
      <c r="M60" s="772"/>
      <c r="N60" s="772"/>
      <c r="O60" s="772"/>
      <c r="P60" s="772"/>
      <c r="Q60" s="772"/>
      <c r="R60" s="772"/>
      <c r="S60" s="772"/>
      <c r="T60" s="772">
        <v>0.02</v>
      </c>
      <c r="U60" s="772"/>
      <c r="V60" s="772"/>
      <c r="W60" s="772"/>
      <c r="X60" s="772"/>
      <c r="Y60" s="772"/>
      <c r="Z60" s="772"/>
      <c r="AA60" s="1029" t="s">
        <v>139</v>
      </c>
      <c r="AB60" s="1029" t="s">
        <v>1134</v>
      </c>
      <c r="AC60" s="1379"/>
      <c r="AD60" s="1374"/>
    </row>
    <row r="61" spans="1:32" s="153" customFormat="1" ht="225.6" customHeight="1">
      <c r="A61" s="1031">
        <v>39</v>
      </c>
      <c r="B61" s="1030" t="s">
        <v>924</v>
      </c>
      <c r="C61" s="1241">
        <f t="shared" si="1"/>
        <v>0.51</v>
      </c>
      <c r="D61" s="1030"/>
      <c r="E61" s="772">
        <f>SUM(F61:Z61)</f>
        <v>0.51</v>
      </c>
      <c r="F61" s="774">
        <v>0.49</v>
      </c>
      <c r="G61" s="772"/>
      <c r="H61" s="772"/>
      <c r="I61" s="894"/>
      <c r="J61" s="772"/>
      <c r="K61" s="772"/>
      <c r="L61" s="772"/>
      <c r="M61" s="772"/>
      <c r="N61" s="772"/>
      <c r="O61" s="772"/>
      <c r="P61" s="772"/>
      <c r="Q61" s="772"/>
      <c r="R61" s="772"/>
      <c r="S61" s="772" t="s">
        <v>73</v>
      </c>
      <c r="T61" s="772">
        <v>0.01</v>
      </c>
      <c r="U61" s="772"/>
      <c r="V61" s="772"/>
      <c r="W61" s="772"/>
      <c r="X61" s="772"/>
      <c r="Y61" s="772"/>
      <c r="Z61" s="772">
        <v>0.01</v>
      </c>
      <c r="AA61" s="1029" t="s">
        <v>342</v>
      </c>
      <c r="AB61" s="1029" t="s">
        <v>1038</v>
      </c>
      <c r="AC61" s="1032" t="s">
        <v>1169</v>
      </c>
      <c r="AD61" s="1029" t="s">
        <v>1184</v>
      </c>
    </row>
    <row r="62" spans="1:32" s="149" customFormat="1">
      <c r="A62" s="1023" t="s">
        <v>1334</v>
      </c>
      <c r="B62" s="885" t="s">
        <v>587</v>
      </c>
      <c r="C62" s="1241">
        <f t="shared" si="1"/>
        <v>0.2</v>
      </c>
      <c r="D62" s="885"/>
      <c r="E62" s="887">
        <v>0.2</v>
      </c>
      <c r="F62" s="887">
        <v>0.2</v>
      </c>
      <c r="G62" s="887">
        <v>0.2</v>
      </c>
      <c r="H62" s="887">
        <v>0.2</v>
      </c>
      <c r="I62" s="887">
        <v>0.2</v>
      </c>
      <c r="J62" s="887">
        <v>0.2</v>
      </c>
      <c r="K62" s="887">
        <v>0.2</v>
      </c>
      <c r="L62" s="887">
        <v>0.2</v>
      </c>
      <c r="M62" s="887">
        <v>0.2</v>
      </c>
      <c r="N62" s="887">
        <v>0.2</v>
      </c>
      <c r="O62" s="887">
        <v>0.2</v>
      </c>
      <c r="P62" s="887">
        <v>0.2</v>
      </c>
      <c r="Q62" s="887">
        <v>0.2</v>
      </c>
      <c r="R62" s="887">
        <v>0.2</v>
      </c>
      <c r="S62" s="887">
        <v>0.2</v>
      </c>
      <c r="T62" s="887">
        <v>0.2</v>
      </c>
      <c r="U62" s="887">
        <v>0.2</v>
      </c>
      <c r="V62" s="887">
        <v>0.2</v>
      </c>
      <c r="W62" s="887">
        <v>0.2</v>
      </c>
      <c r="X62" s="887">
        <v>0.2</v>
      </c>
      <c r="Y62" s="887">
        <v>0.2</v>
      </c>
      <c r="Z62" s="887">
        <v>0.2</v>
      </c>
      <c r="AA62" s="1022"/>
      <c r="AB62" s="1022"/>
      <c r="AC62" s="907"/>
      <c r="AD62" s="1022"/>
    </row>
    <row r="63" spans="1:32" ht="100.15" customHeight="1">
      <c r="A63" s="1027">
        <v>40</v>
      </c>
      <c r="B63" s="1028" t="s">
        <v>1384</v>
      </c>
      <c r="C63" s="1241">
        <f t="shared" si="1"/>
        <v>0.2</v>
      </c>
      <c r="D63" s="1028"/>
      <c r="E63" s="772">
        <v>0.2</v>
      </c>
      <c r="F63" s="879">
        <v>0.2</v>
      </c>
      <c r="G63" s="879"/>
      <c r="H63" s="879"/>
      <c r="I63" s="879"/>
      <c r="J63" s="879"/>
      <c r="K63" s="879"/>
      <c r="L63" s="879"/>
      <c r="M63" s="879"/>
      <c r="N63" s="879"/>
      <c r="O63" s="879"/>
      <c r="P63" s="879"/>
      <c r="Q63" s="879"/>
      <c r="R63" s="879"/>
      <c r="S63" s="879"/>
      <c r="T63" s="879"/>
      <c r="U63" s="879"/>
      <c r="V63" s="879"/>
      <c r="W63" s="879"/>
      <c r="X63" s="879"/>
      <c r="Y63" s="879"/>
      <c r="Z63" s="879"/>
      <c r="AA63" s="1029" t="s">
        <v>134</v>
      </c>
      <c r="AB63" s="1029" t="s">
        <v>801</v>
      </c>
      <c r="AC63" s="1032" t="s">
        <v>1185</v>
      </c>
      <c r="AD63" s="1029" t="s">
        <v>1160</v>
      </c>
    </row>
    <row r="64" spans="1:32" s="520" customFormat="1">
      <c r="A64" s="1023" t="s">
        <v>1335</v>
      </c>
      <c r="B64" s="885" t="s">
        <v>851</v>
      </c>
      <c r="C64" s="1210">
        <f>SUM(C65:C93)</f>
        <v>201.93000000000004</v>
      </c>
      <c r="D64" s="887"/>
      <c r="E64" s="887">
        <f t="shared" ref="E64:Z64" si="12">SUM(E65:E93)</f>
        <v>201.93000000000004</v>
      </c>
      <c r="F64" s="887">
        <f t="shared" si="12"/>
        <v>160.13999999999996</v>
      </c>
      <c r="G64" s="887">
        <f t="shared" si="12"/>
        <v>0.4</v>
      </c>
      <c r="H64" s="887">
        <f t="shared" si="12"/>
        <v>0.22</v>
      </c>
      <c r="I64" s="887">
        <f t="shared" si="12"/>
        <v>6.9899999999999993</v>
      </c>
      <c r="J64" s="887">
        <f t="shared" si="12"/>
        <v>1.8100000000000003</v>
      </c>
      <c r="K64" s="887">
        <f t="shared" si="12"/>
        <v>1.63</v>
      </c>
      <c r="L64" s="887">
        <f t="shared" si="12"/>
        <v>0</v>
      </c>
      <c r="M64" s="887">
        <f t="shared" si="12"/>
        <v>0.64999999999999991</v>
      </c>
      <c r="N64" s="887">
        <f t="shared" si="12"/>
        <v>0.2</v>
      </c>
      <c r="O64" s="887">
        <f t="shared" si="12"/>
        <v>0.49</v>
      </c>
      <c r="P64" s="887">
        <f t="shared" si="12"/>
        <v>0.08</v>
      </c>
      <c r="Q64" s="887">
        <f t="shared" si="12"/>
        <v>0.05</v>
      </c>
      <c r="R64" s="887">
        <f t="shared" si="12"/>
        <v>4.2699999999999996</v>
      </c>
      <c r="S64" s="887">
        <f t="shared" si="12"/>
        <v>0</v>
      </c>
      <c r="T64" s="887">
        <f t="shared" si="12"/>
        <v>13.510000000000002</v>
      </c>
      <c r="U64" s="887">
        <f t="shared" si="12"/>
        <v>10.309999999999999</v>
      </c>
      <c r="V64" s="887">
        <f t="shared" si="12"/>
        <v>0.06</v>
      </c>
      <c r="W64" s="887">
        <f t="shared" si="12"/>
        <v>0</v>
      </c>
      <c r="X64" s="887">
        <f t="shared" si="12"/>
        <v>0.01</v>
      </c>
      <c r="Y64" s="887">
        <f t="shared" si="12"/>
        <v>0</v>
      </c>
      <c r="Z64" s="887">
        <f t="shared" si="12"/>
        <v>4.7199999999999989</v>
      </c>
      <c r="AA64" s="1022"/>
      <c r="AB64" s="878"/>
      <c r="AC64" s="887"/>
      <c r="AD64" s="880"/>
    </row>
    <row r="65" spans="1:31" s="520" customFormat="1" ht="190.5" customHeight="1">
      <c r="A65" s="1375">
        <v>41</v>
      </c>
      <c r="B65" s="1376" t="s">
        <v>1345</v>
      </c>
      <c r="C65" s="1241">
        <f t="shared" si="1"/>
        <v>5.87</v>
      </c>
      <c r="D65" s="1121"/>
      <c r="E65" s="772">
        <f>SUM(F65:Z65)</f>
        <v>5.87</v>
      </c>
      <c r="F65" s="889">
        <v>5.37</v>
      </c>
      <c r="G65" s="1130"/>
      <c r="H65" s="889"/>
      <c r="I65" s="889" t="s">
        <v>1393</v>
      </c>
      <c r="J65" s="1130"/>
      <c r="K65" s="1130"/>
      <c r="L65" s="1130"/>
      <c r="M65" s="1130"/>
      <c r="N65" s="1130"/>
      <c r="O65" s="1130"/>
      <c r="P65" s="1130"/>
      <c r="Q65" s="1119"/>
      <c r="R65" s="1119"/>
      <c r="S65" s="1119"/>
      <c r="T65" s="1119">
        <v>0.35</v>
      </c>
      <c r="U65" s="1119">
        <v>0.15</v>
      </c>
      <c r="V65" s="1119"/>
      <c r="W65" s="1119"/>
      <c r="X65" s="1119"/>
      <c r="Y65" s="1119"/>
      <c r="Z65" s="1119"/>
      <c r="AA65" s="1120" t="s">
        <v>276</v>
      </c>
      <c r="AB65" s="1120" t="s">
        <v>803</v>
      </c>
      <c r="AC65" s="1120" t="s">
        <v>1176</v>
      </c>
      <c r="AD65" s="1374" t="s">
        <v>751</v>
      </c>
      <c r="AE65" s="150"/>
    </row>
    <row r="66" spans="1:31" s="520" customFormat="1" ht="129" customHeight="1">
      <c r="A66" s="1375"/>
      <c r="B66" s="1377"/>
      <c r="C66" s="1241">
        <f>E66</f>
        <v>3.8</v>
      </c>
      <c r="D66" s="1121"/>
      <c r="E66" s="772">
        <f t="shared" ref="E66:E77" si="13">SUM(F66:Z66)</f>
        <v>3.8</v>
      </c>
      <c r="F66" s="1119">
        <v>3</v>
      </c>
      <c r="G66" s="1119"/>
      <c r="H66" s="1119"/>
      <c r="I66" s="1119">
        <v>0.3</v>
      </c>
      <c r="J66" s="1119"/>
      <c r="K66" s="1119"/>
      <c r="L66" s="1119"/>
      <c r="M66" s="1119">
        <v>0.24</v>
      </c>
      <c r="N66" s="1119"/>
      <c r="O66" s="1119"/>
      <c r="P66" s="1119"/>
      <c r="Q66" s="1119"/>
      <c r="R66" s="1119"/>
      <c r="S66" s="1119"/>
      <c r="T66" s="1119">
        <v>0.15</v>
      </c>
      <c r="U66" s="1119">
        <v>0.11</v>
      </c>
      <c r="V66" s="1119"/>
      <c r="W66" s="1119"/>
      <c r="X66" s="1119"/>
      <c r="Y66" s="1119"/>
      <c r="Z66" s="1119"/>
      <c r="AA66" s="1120" t="s">
        <v>130</v>
      </c>
      <c r="AB66" s="1120" t="s">
        <v>807</v>
      </c>
      <c r="AC66" s="1120" t="s">
        <v>1241</v>
      </c>
      <c r="AD66" s="1374"/>
    </row>
    <row r="67" spans="1:31" s="520" customFormat="1" ht="53.45" customHeight="1">
      <c r="A67" s="1027">
        <v>42</v>
      </c>
      <c r="B67" s="1028" t="s">
        <v>659</v>
      </c>
      <c r="C67" s="1241">
        <f t="shared" si="1"/>
        <v>0.05</v>
      </c>
      <c r="D67" s="1028"/>
      <c r="E67" s="772">
        <f t="shared" si="13"/>
        <v>0.05</v>
      </c>
      <c r="F67" s="889"/>
      <c r="G67" s="1026"/>
      <c r="H67" s="889"/>
      <c r="I67" s="889"/>
      <c r="J67" s="1026"/>
      <c r="K67" s="1026"/>
      <c r="L67" s="1026"/>
      <c r="M67" s="1026"/>
      <c r="N67" s="1026"/>
      <c r="O67" s="1026"/>
      <c r="P67" s="1026"/>
      <c r="Q67" s="1027">
        <v>0.05</v>
      </c>
      <c r="R67" s="1027"/>
      <c r="S67" s="1027"/>
      <c r="T67" s="1027"/>
      <c r="U67" s="1027"/>
      <c r="V67" s="1027"/>
      <c r="W67" s="1027"/>
      <c r="X67" s="1027"/>
      <c r="Y67" s="1027"/>
      <c r="Z67" s="1027"/>
      <c r="AA67" s="1029" t="s">
        <v>276</v>
      </c>
      <c r="AB67" s="1029" t="s">
        <v>802</v>
      </c>
      <c r="AC67" s="1029" t="s">
        <v>1394</v>
      </c>
      <c r="AD67" s="1029" t="s">
        <v>759</v>
      </c>
    </row>
    <row r="68" spans="1:31" s="520" customFormat="1" ht="94.5" customHeight="1">
      <c r="A68" s="1027">
        <v>43</v>
      </c>
      <c r="B68" s="1028" t="s">
        <v>1186</v>
      </c>
      <c r="C68" s="1241">
        <v>5</v>
      </c>
      <c r="D68" s="1028"/>
      <c r="E68" s="772">
        <f t="shared" si="13"/>
        <v>4.9999999999999991</v>
      </c>
      <c r="F68" s="897">
        <v>4.3899999999999997</v>
      </c>
      <c r="G68" s="1026"/>
      <c r="H68" s="898">
        <v>0.14000000000000001</v>
      </c>
      <c r="I68" s="898">
        <v>0.42</v>
      </c>
      <c r="J68" s="1026"/>
      <c r="K68" s="1026"/>
      <c r="L68" s="1026"/>
      <c r="M68" s="1026"/>
      <c r="N68" s="1026"/>
      <c r="O68" s="1026"/>
      <c r="P68" s="1026"/>
      <c r="Q68" s="1029"/>
      <c r="R68" s="1029"/>
      <c r="S68" s="1029"/>
      <c r="T68" s="1029"/>
      <c r="U68" s="1029"/>
      <c r="V68" s="1029"/>
      <c r="W68" s="1029"/>
      <c r="X68" s="1029"/>
      <c r="Y68" s="1029"/>
      <c r="Z68" s="1029">
        <v>0.05</v>
      </c>
      <c r="AA68" s="1029" t="s">
        <v>136</v>
      </c>
      <c r="AB68" s="1029" t="s">
        <v>804</v>
      </c>
      <c r="AC68" s="1029" t="s">
        <v>1176</v>
      </c>
      <c r="AD68" s="1029" t="s">
        <v>758</v>
      </c>
    </row>
    <row r="69" spans="1:31" s="520" customFormat="1" ht="103.15" customHeight="1">
      <c r="A69" s="1375">
        <v>44</v>
      </c>
      <c r="B69" s="1376" t="s">
        <v>1350</v>
      </c>
      <c r="C69" s="1241">
        <f t="shared" si="1"/>
        <v>1.55</v>
      </c>
      <c r="D69" s="1028"/>
      <c r="E69" s="772">
        <f t="shared" si="13"/>
        <v>1.55</v>
      </c>
      <c r="F69" s="879">
        <v>1.45</v>
      </c>
      <c r="G69" s="1026"/>
      <c r="H69" s="898"/>
      <c r="I69" s="898"/>
      <c r="J69" s="1026" t="s">
        <v>73</v>
      </c>
      <c r="K69" s="1026"/>
      <c r="L69" s="1026"/>
      <c r="M69" s="1026"/>
      <c r="N69" s="1026"/>
      <c r="O69" s="1026"/>
      <c r="P69" s="1026"/>
      <c r="Q69" s="1029"/>
      <c r="R69" s="1029"/>
      <c r="S69" s="1029"/>
      <c r="T69" s="1029">
        <v>0.03</v>
      </c>
      <c r="U69" s="1029">
        <v>0.03</v>
      </c>
      <c r="V69" s="1029"/>
      <c r="W69" s="1029"/>
      <c r="X69" s="1029"/>
      <c r="Y69" s="1029"/>
      <c r="Z69" s="1029">
        <v>0.04</v>
      </c>
      <c r="AA69" s="1029" t="s">
        <v>276</v>
      </c>
      <c r="AB69" s="899" t="s">
        <v>806</v>
      </c>
      <c r="AC69" s="1032" t="s">
        <v>1187</v>
      </c>
      <c r="AD69" s="1029" t="s">
        <v>773</v>
      </c>
    </row>
    <row r="70" spans="1:31" s="520" customFormat="1" ht="56.45" customHeight="1">
      <c r="A70" s="1375"/>
      <c r="B70" s="1377"/>
      <c r="C70" s="1241">
        <f t="shared" si="1"/>
        <v>0.35</v>
      </c>
      <c r="D70" s="1028"/>
      <c r="E70" s="772">
        <f>SUM(F70:Z70)</f>
        <v>0.35</v>
      </c>
      <c r="F70" s="889"/>
      <c r="G70" s="1026"/>
      <c r="H70" s="1026"/>
      <c r="I70" s="1026"/>
      <c r="J70" s="1026"/>
      <c r="K70" s="1026"/>
      <c r="L70" s="1026"/>
      <c r="M70" s="1026"/>
      <c r="N70" s="1026"/>
      <c r="O70" s="1026"/>
      <c r="P70" s="1026"/>
      <c r="Q70" s="1026"/>
      <c r="R70" s="1026"/>
      <c r="S70" s="1026"/>
      <c r="T70" s="1027">
        <f>0.1</f>
        <v>0.1</v>
      </c>
      <c r="U70" s="1027">
        <f>0.1</f>
        <v>0.1</v>
      </c>
      <c r="V70" s="1027"/>
      <c r="W70" s="1027"/>
      <c r="X70" s="1027"/>
      <c r="Y70" s="1027"/>
      <c r="Z70" s="1027">
        <f>0.15</f>
        <v>0.15</v>
      </c>
      <c r="AA70" s="1029" t="s">
        <v>276</v>
      </c>
      <c r="AB70" s="899" t="s">
        <v>806</v>
      </c>
      <c r="AC70" s="1029" t="s">
        <v>1404</v>
      </c>
      <c r="AD70" s="1029" t="s">
        <v>740</v>
      </c>
    </row>
    <row r="71" spans="1:31" ht="77.45" customHeight="1">
      <c r="A71" s="1027">
        <v>45</v>
      </c>
      <c r="B71" s="1028" t="s">
        <v>619</v>
      </c>
      <c r="C71" s="1241">
        <f t="shared" si="1"/>
        <v>1</v>
      </c>
      <c r="D71" s="1028"/>
      <c r="E71" s="772">
        <f t="shared" si="13"/>
        <v>1</v>
      </c>
      <c r="F71" s="879"/>
      <c r="G71" s="879"/>
      <c r="H71" s="879"/>
      <c r="I71" s="879">
        <v>0.2</v>
      </c>
      <c r="J71" s="879">
        <v>0.8</v>
      </c>
      <c r="K71" s="879"/>
      <c r="L71" s="879"/>
      <c r="M71" s="879"/>
      <c r="N71" s="879"/>
      <c r="O71" s="879"/>
      <c r="P71" s="879"/>
      <c r="Q71" s="879"/>
      <c r="R71" s="879"/>
      <c r="S71" s="879"/>
      <c r="T71" s="879"/>
      <c r="U71" s="879"/>
      <c r="V71" s="879"/>
      <c r="W71" s="879"/>
      <c r="X71" s="879"/>
      <c r="Y71" s="879"/>
      <c r="Z71" s="879"/>
      <c r="AA71" s="1029" t="s">
        <v>140</v>
      </c>
      <c r="AB71" s="1029" t="s">
        <v>805</v>
      </c>
      <c r="AC71" s="1029" t="s">
        <v>1402</v>
      </c>
      <c r="AD71" s="1029" t="s">
        <v>741</v>
      </c>
    </row>
    <row r="72" spans="1:31" ht="78.75">
      <c r="A72" s="1027">
        <v>46</v>
      </c>
      <c r="B72" s="1028" t="s">
        <v>1215</v>
      </c>
      <c r="C72" s="1241">
        <f t="shared" ref="C72:C130" si="14">E72</f>
        <v>1.0100000000000002</v>
      </c>
      <c r="D72" s="1028"/>
      <c r="E72" s="772">
        <f t="shared" si="13"/>
        <v>1.0100000000000002</v>
      </c>
      <c r="F72" s="879">
        <f>3.64-2.67</f>
        <v>0.9700000000000002</v>
      </c>
      <c r="G72" s="879"/>
      <c r="H72" s="879">
        <v>0.01</v>
      </c>
      <c r="I72" s="879"/>
      <c r="J72" s="879"/>
      <c r="K72" s="879"/>
      <c r="L72" s="879"/>
      <c r="M72" s="879"/>
      <c r="N72" s="879"/>
      <c r="O72" s="879"/>
      <c r="P72" s="879"/>
      <c r="Q72" s="879"/>
      <c r="R72" s="879"/>
      <c r="S72" s="879"/>
      <c r="T72" s="879">
        <v>0.01</v>
      </c>
      <c r="U72" s="879">
        <v>0.01</v>
      </c>
      <c r="V72" s="879"/>
      <c r="W72" s="879"/>
      <c r="X72" s="879"/>
      <c r="Y72" s="879"/>
      <c r="Z72" s="879">
        <v>0.01</v>
      </c>
      <c r="AA72" s="1029" t="s">
        <v>342</v>
      </c>
      <c r="AB72" s="1029" t="s">
        <v>1188</v>
      </c>
      <c r="AC72" s="1032" t="s">
        <v>1395</v>
      </c>
      <c r="AD72" s="1029" t="s">
        <v>1190</v>
      </c>
    </row>
    <row r="73" spans="1:31" ht="73.150000000000006" customHeight="1">
      <c r="A73" s="1027">
        <v>47</v>
      </c>
      <c r="B73" s="900" t="s">
        <v>1216</v>
      </c>
      <c r="C73" s="1241">
        <f t="shared" si="14"/>
        <v>4.6500000000000004</v>
      </c>
      <c r="D73" s="900"/>
      <c r="E73" s="772">
        <f t="shared" si="13"/>
        <v>4.6500000000000004</v>
      </c>
      <c r="F73" s="879">
        <v>4.5</v>
      </c>
      <c r="G73" s="879"/>
      <c r="H73" s="879"/>
      <c r="I73" s="879"/>
      <c r="J73" s="879"/>
      <c r="K73" s="879"/>
      <c r="L73" s="879"/>
      <c r="M73" s="879"/>
      <c r="N73" s="879"/>
      <c r="O73" s="879"/>
      <c r="P73" s="879"/>
      <c r="Q73" s="879"/>
      <c r="R73" s="879"/>
      <c r="S73" s="879"/>
      <c r="T73" s="879">
        <v>7.0000000000000007E-2</v>
      </c>
      <c r="U73" s="879">
        <v>0.08</v>
      </c>
      <c r="V73" s="879"/>
      <c r="W73" s="879"/>
      <c r="X73" s="879"/>
      <c r="Y73" s="879"/>
      <c r="Z73" s="879"/>
      <c r="AA73" s="894" t="s">
        <v>276</v>
      </c>
      <c r="AB73" s="899" t="s">
        <v>1191</v>
      </c>
      <c r="AC73" s="1029" t="s">
        <v>1241</v>
      </c>
      <c r="AD73" s="1029" t="s">
        <v>736</v>
      </c>
    </row>
    <row r="74" spans="1:31" s="517" customFormat="1" ht="126.6" customHeight="1">
      <c r="A74" s="1119">
        <v>48</v>
      </c>
      <c r="B74" s="1121" t="s">
        <v>1192</v>
      </c>
      <c r="C74" s="1241" t="s">
        <v>1399</v>
      </c>
      <c r="D74" s="1121"/>
      <c r="E74" s="772" t="s">
        <v>1399</v>
      </c>
      <c r="F74" s="772">
        <v>0.1</v>
      </c>
      <c r="G74" s="879"/>
      <c r="H74" s="879"/>
      <c r="I74" s="879">
        <v>0.21</v>
      </c>
      <c r="J74" s="879"/>
      <c r="K74" s="879"/>
      <c r="L74" s="879"/>
      <c r="M74" s="879"/>
      <c r="N74" s="879"/>
      <c r="O74" s="879"/>
      <c r="P74" s="879"/>
      <c r="Q74" s="879"/>
      <c r="R74" s="879"/>
      <c r="S74" s="879"/>
      <c r="T74" s="879"/>
      <c r="U74" s="879"/>
      <c r="V74" s="879"/>
      <c r="W74" s="879"/>
      <c r="X74" s="879"/>
      <c r="Y74" s="879"/>
      <c r="Z74" s="772">
        <v>3</v>
      </c>
      <c r="AA74" s="1120" t="s">
        <v>132</v>
      </c>
      <c r="AB74" s="774" t="s">
        <v>808</v>
      </c>
      <c r="AC74" s="1122" t="s">
        <v>1193</v>
      </c>
      <c r="AD74" s="1120" t="s">
        <v>1400</v>
      </c>
      <c r="AE74" s="621"/>
    </row>
    <row r="75" spans="1:31" s="153" customFormat="1" ht="85.9" customHeight="1">
      <c r="A75" s="1119">
        <v>49</v>
      </c>
      <c r="B75" s="1121" t="s">
        <v>1391</v>
      </c>
      <c r="C75" s="1241" t="s">
        <v>1401</v>
      </c>
      <c r="D75" s="1121"/>
      <c r="E75" s="772" t="s">
        <v>1401</v>
      </c>
      <c r="F75" s="879">
        <v>0.28000000000000003</v>
      </c>
      <c r="G75" s="879"/>
      <c r="H75" s="879"/>
      <c r="I75" s="879"/>
      <c r="J75" s="879"/>
      <c r="K75" s="879"/>
      <c r="L75" s="879"/>
      <c r="M75" s="879"/>
      <c r="N75" s="879"/>
      <c r="O75" s="879"/>
      <c r="P75" s="879"/>
      <c r="Q75" s="879"/>
      <c r="R75" s="879"/>
      <c r="S75" s="879"/>
      <c r="T75" s="879">
        <v>0.01</v>
      </c>
      <c r="U75" s="879">
        <v>0.01</v>
      </c>
      <c r="V75" s="879"/>
      <c r="W75" s="879"/>
      <c r="X75" s="879"/>
      <c r="Y75" s="879"/>
      <c r="Z75" s="879"/>
      <c r="AA75" s="1120" t="s">
        <v>130</v>
      </c>
      <c r="AB75" s="774" t="s">
        <v>810</v>
      </c>
      <c r="AC75" s="1120" t="s">
        <v>1194</v>
      </c>
      <c r="AD75" s="1120" t="s">
        <v>771</v>
      </c>
      <c r="AE75" s="621"/>
    </row>
    <row r="76" spans="1:31" s="153" customFormat="1" ht="101.45" customHeight="1">
      <c r="A76" s="1027">
        <v>50</v>
      </c>
      <c r="B76" s="1028" t="s">
        <v>1195</v>
      </c>
      <c r="C76" s="1241">
        <f t="shared" si="14"/>
        <v>7.1999999999999993</v>
      </c>
      <c r="D76" s="1028"/>
      <c r="E76" s="772">
        <f t="shared" si="13"/>
        <v>7.1999999999999993</v>
      </c>
      <c r="F76" s="879">
        <v>6.45</v>
      </c>
      <c r="G76" s="879"/>
      <c r="H76" s="879"/>
      <c r="I76" s="879"/>
      <c r="J76" s="879"/>
      <c r="K76" s="879"/>
      <c r="L76" s="879"/>
      <c r="M76" s="879"/>
      <c r="N76" s="879"/>
      <c r="O76" s="879"/>
      <c r="P76" s="879"/>
      <c r="Q76" s="879"/>
      <c r="R76" s="879"/>
      <c r="S76" s="879"/>
      <c r="T76" s="879">
        <v>0.3</v>
      </c>
      <c r="U76" s="879">
        <v>0.35</v>
      </c>
      <c r="V76" s="879"/>
      <c r="W76" s="879"/>
      <c r="X76" s="879"/>
      <c r="Y76" s="879"/>
      <c r="Z76" s="879">
        <v>0.1</v>
      </c>
      <c r="AA76" s="1029" t="s">
        <v>133</v>
      </c>
      <c r="AB76" s="774" t="s">
        <v>1005</v>
      </c>
      <c r="AC76" s="1032" t="s">
        <v>1169</v>
      </c>
      <c r="AD76" s="1029" t="s">
        <v>902</v>
      </c>
    </row>
    <row r="77" spans="1:31" s="153" customFormat="1" ht="64.900000000000006" customHeight="1">
      <c r="A77" s="1375">
        <v>51</v>
      </c>
      <c r="B77" s="1378" t="s">
        <v>1346</v>
      </c>
      <c r="C77" s="1241">
        <f t="shared" si="14"/>
        <v>2.5499999999999998</v>
      </c>
      <c r="D77" s="1028"/>
      <c r="E77" s="772">
        <f t="shared" si="13"/>
        <v>2.5499999999999998</v>
      </c>
      <c r="F77" s="891">
        <v>2.2200000000000002</v>
      </c>
      <c r="G77" s="879"/>
      <c r="H77" s="879"/>
      <c r="I77" s="879"/>
      <c r="J77" s="879"/>
      <c r="K77" s="879"/>
      <c r="L77" s="879"/>
      <c r="M77" s="879"/>
      <c r="N77" s="879"/>
      <c r="O77" s="879"/>
      <c r="P77" s="879"/>
      <c r="Q77" s="879"/>
      <c r="R77" s="879"/>
      <c r="S77" s="879"/>
      <c r="T77" s="879">
        <v>0.28000000000000003</v>
      </c>
      <c r="U77" s="879">
        <v>0.04</v>
      </c>
      <c r="V77" s="879"/>
      <c r="W77" s="879"/>
      <c r="X77" s="879"/>
      <c r="Y77" s="879"/>
      <c r="Z77" s="879">
        <v>0.01</v>
      </c>
      <c r="AA77" s="1029" t="s">
        <v>133</v>
      </c>
      <c r="AB77" s="774" t="s">
        <v>1137</v>
      </c>
      <c r="AC77" s="1379" t="s">
        <v>1169</v>
      </c>
      <c r="AD77" s="1374" t="s">
        <v>905</v>
      </c>
    </row>
    <row r="78" spans="1:31" s="153" customFormat="1" ht="170.45" customHeight="1">
      <c r="A78" s="1375"/>
      <c r="B78" s="1378"/>
      <c r="C78" s="1241">
        <f t="shared" si="14"/>
        <v>6.6999999999999993</v>
      </c>
      <c r="D78" s="1028"/>
      <c r="E78" s="772">
        <f>SUM(F78:Z78)</f>
        <v>6.6999999999999993</v>
      </c>
      <c r="F78" s="891">
        <v>5.88</v>
      </c>
      <c r="G78" s="879"/>
      <c r="H78" s="879"/>
      <c r="I78" s="879">
        <v>0.1</v>
      </c>
      <c r="J78" s="879"/>
      <c r="K78" s="879"/>
      <c r="L78" s="879"/>
      <c r="M78" s="879"/>
      <c r="N78" s="879"/>
      <c r="O78" s="879">
        <v>0.08</v>
      </c>
      <c r="P78" s="879"/>
      <c r="Q78" s="879"/>
      <c r="R78" s="879"/>
      <c r="S78" s="879"/>
      <c r="T78" s="879">
        <v>0.44</v>
      </c>
      <c r="U78" s="879">
        <v>0.1</v>
      </c>
      <c r="V78" s="879"/>
      <c r="W78" s="879"/>
      <c r="X78" s="879">
        <v>0.01</v>
      </c>
      <c r="Y78" s="879"/>
      <c r="Z78" s="879">
        <v>0.09</v>
      </c>
      <c r="AA78" s="1029" t="s">
        <v>1007</v>
      </c>
      <c r="AB78" s="774" t="s">
        <v>1162</v>
      </c>
      <c r="AC78" s="1379"/>
      <c r="AD78" s="1374"/>
    </row>
    <row r="79" spans="1:31" s="153" customFormat="1" ht="163.9" customHeight="1">
      <c r="A79" s="1027">
        <v>52</v>
      </c>
      <c r="B79" s="1028" t="s">
        <v>1347</v>
      </c>
      <c r="C79" s="1241">
        <f t="shared" si="14"/>
        <v>11.249999999999998</v>
      </c>
      <c r="D79" s="1028"/>
      <c r="E79" s="772">
        <f>SUM(F79:Z79)</f>
        <v>11.249999999999998</v>
      </c>
      <c r="F79" s="891">
        <v>9.6</v>
      </c>
      <c r="G79" s="879">
        <v>0.08</v>
      </c>
      <c r="H79" s="879"/>
      <c r="I79" s="879"/>
      <c r="J79" s="879"/>
      <c r="K79" s="879"/>
      <c r="L79" s="879"/>
      <c r="M79" s="879">
        <v>0.04</v>
      </c>
      <c r="N79" s="879"/>
      <c r="O79" s="879"/>
      <c r="P79" s="879"/>
      <c r="Q79" s="879"/>
      <c r="R79" s="879"/>
      <c r="S79" s="879"/>
      <c r="T79" s="879">
        <v>1.2</v>
      </c>
      <c r="U79" s="879">
        <v>0.3</v>
      </c>
      <c r="V79" s="879"/>
      <c r="W79" s="879"/>
      <c r="X79" s="879"/>
      <c r="Y79" s="879"/>
      <c r="Z79" s="879">
        <v>0.03</v>
      </c>
      <c r="AA79" s="1029" t="s">
        <v>139</v>
      </c>
      <c r="AB79" s="774" t="s">
        <v>1013</v>
      </c>
      <c r="AC79" s="1032" t="s">
        <v>1169</v>
      </c>
      <c r="AD79" s="1029" t="s">
        <v>907</v>
      </c>
    </row>
    <row r="80" spans="1:31" ht="108.75" customHeight="1">
      <c r="A80" s="1119">
        <v>53</v>
      </c>
      <c r="B80" s="1121" t="s">
        <v>1377</v>
      </c>
      <c r="C80" s="1241">
        <f t="shared" si="14"/>
        <v>15.969999999999999</v>
      </c>
      <c r="D80" s="1121"/>
      <c r="E80" s="772">
        <f>SUM(F80:Z80)</f>
        <v>15.969999999999999</v>
      </c>
      <c r="F80" s="772">
        <v>15.06</v>
      </c>
      <c r="G80" s="879"/>
      <c r="H80" s="879"/>
      <c r="I80" s="879"/>
      <c r="J80" s="879"/>
      <c r="K80" s="879"/>
      <c r="L80" s="879"/>
      <c r="M80" s="879"/>
      <c r="N80" s="879"/>
      <c r="O80" s="879"/>
      <c r="P80" s="879"/>
      <c r="Q80" s="879"/>
      <c r="R80" s="879"/>
      <c r="S80" s="879"/>
      <c r="T80" s="114">
        <v>0.35</v>
      </c>
      <c r="U80" s="114">
        <v>0.27</v>
      </c>
      <c r="V80" s="879"/>
      <c r="W80" s="879"/>
      <c r="X80" s="879"/>
      <c r="Y80" s="879"/>
      <c r="Z80" s="879">
        <v>0.28999999999999998</v>
      </c>
      <c r="AA80" s="1120" t="s">
        <v>134</v>
      </c>
      <c r="AB80" s="1120" t="s">
        <v>809</v>
      </c>
      <c r="AC80" s="1120" t="s">
        <v>233</v>
      </c>
      <c r="AD80" s="1120" t="s">
        <v>1379</v>
      </c>
      <c r="AE80" s="621"/>
    </row>
    <row r="81" spans="1:31" s="153" customFormat="1" ht="157.15" customHeight="1">
      <c r="A81" s="1027">
        <v>54</v>
      </c>
      <c r="B81" s="1028" t="s">
        <v>1348</v>
      </c>
      <c r="C81" s="1241">
        <f t="shared" si="14"/>
        <v>8.94</v>
      </c>
      <c r="D81" s="1028"/>
      <c r="E81" s="772">
        <f t="shared" ref="E81:E82" si="15">SUM(F81:Z81)</f>
        <v>8.94</v>
      </c>
      <c r="F81" s="891">
        <v>6.76</v>
      </c>
      <c r="G81" s="879">
        <v>0.1</v>
      </c>
      <c r="H81" s="879"/>
      <c r="I81" s="879"/>
      <c r="J81" s="879">
        <v>0.8</v>
      </c>
      <c r="K81" s="879"/>
      <c r="L81" s="879"/>
      <c r="M81" s="879"/>
      <c r="N81" s="879"/>
      <c r="O81" s="879">
        <v>0.16</v>
      </c>
      <c r="P81" s="879"/>
      <c r="Q81" s="879"/>
      <c r="R81" s="879"/>
      <c r="S81" s="879"/>
      <c r="T81" s="879">
        <v>0.62</v>
      </c>
      <c r="U81" s="879">
        <v>0.4</v>
      </c>
      <c r="V81" s="879"/>
      <c r="W81" s="879"/>
      <c r="X81" s="879"/>
      <c r="Y81" s="879"/>
      <c r="Z81" s="879">
        <v>0.1</v>
      </c>
      <c r="AA81" s="1029" t="s">
        <v>134</v>
      </c>
      <c r="AB81" s="774" t="s">
        <v>1196</v>
      </c>
      <c r="AC81" s="1032" t="s">
        <v>1169</v>
      </c>
      <c r="AD81" s="1029" t="s">
        <v>910</v>
      </c>
    </row>
    <row r="82" spans="1:31" s="153" customFormat="1" ht="156.75" customHeight="1">
      <c r="A82" s="1363">
        <v>55</v>
      </c>
      <c r="B82" s="1369" t="s">
        <v>1349</v>
      </c>
      <c r="C82" s="1241">
        <f t="shared" si="14"/>
        <v>2.44</v>
      </c>
      <c r="D82" s="1034"/>
      <c r="E82" s="772">
        <f t="shared" si="15"/>
        <v>2.44</v>
      </c>
      <c r="F82" s="891">
        <v>1.89</v>
      </c>
      <c r="G82" s="879"/>
      <c r="H82" s="879"/>
      <c r="I82" s="879"/>
      <c r="J82" s="879"/>
      <c r="K82" s="879"/>
      <c r="L82" s="879"/>
      <c r="M82" s="879"/>
      <c r="N82" s="879"/>
      <c r="O82" s="879"/>
      <c r="P82" s="879"/>
      <c r="Q82" s="879"/>
      <c r="R82" s="879"/>
      <c r="S82" s="879"/>
      <c r="T82" s="879">
        <v>0.33</v>
      </c>
      <c r="U82" s="879">
        <v>0.22</v>
      </c>
      <c r="V82" s="879"/>
      <c r="W82" s="879"/>
      <c r="X82" s="879"/>
      <c r="Y82" s="879"/>
      <c r="Z82" s="879"/>
      <c r="AA82" s="1029" t="s">
        <v>136</v>
      </c>
      <c r="AB82" s="774" t="s">
        <v>1243</v>
      </c>
      <c r="AC82" s="1360" t="s">
        <v>1169</v>
      </c>
      <c r="AD82" s="1360" t="s">
        <v>990</v>
      </c>
    </row>
    <row r="83" spans="1:31" s="153" customFormat="1" ht="115.9" customHeight="1">
      <c r="A83" s="1364"/>
      <c r="B83" s="1382"/>
      <c r="C83" s="1241">
        <f t="shared" si="14"/>
        <v>21.560000000000002</v>
      </c>
      <c r="D83" s="1035"/>
      <c r="E83" s="772">
        <f>SUM(F83:Z83)</f>
        <v>21.560000000000002</v>
      </c>
      <c r="F83" s="891">
        <v>17.899999999999999</v>
      </c>
      <c r="G83" s="879"/>
      <c r="H83" s="879">
        <v>0.05</v>
      </c>
      <c r="I83" s="879">
        <v>0.95</v>
      </c>
      <c r="J83" s="879">
        <v>0.1</v>
      </c>
      <c r="K83" s="879"/>
      <c r="L83" s="879"/>
      <c r="M83" s="879"/>
      <c r="N83" s="879"/>
      <c r="O83" s="879">
        <v>0.2</v>
      </c>
      <c r="P83" s="879"/>
      <c r="Q83" s="879"/>
      <c r="R83" s="879"/>
      <c r="S83" s="879"/>
      <c r="T83" s="879">
        <v>0.8</v>
      </c>
      <c r="U83" s="879">
        <v>1.46</v>
      </c>
      <c r="V83" s="879"/>
      <c r="W83" s="879"/>
      <c r="X83" s="879"/>
      <c r="Y83" s="879"/>
      <c r="Z83" s="879">
        <v>0.1</v>
      </c>
      <c r="AA83" s="1029" t="s">
        <v>134</v>
      </c>
      <c r="AB83" s="774" t="s">
        <v>1139</v>
      </c>
      <c r="AC83" s="1361"/>
      <c r="AD83" s="1361"/>
    </row>
    <row r="84" spans="1:31" s="153" customFormat="1" ht="138" customHeight="1">
      <c r="A84" s="1365"/>
      <c r="B84" s="1370"/>
      <c r="C84" s="1241">
        <f t="shared" si="14"/>
        <v>19.04</v>
      </c>
      <c r="D84" s="1036"/>
      <c r="E84" s="772">
        <f t="shared" ref="E84:E89" si="16">SUM(F84:Z84)</f>
        <v>19.04</v>
      </c>
      <c r="F84" s="891">
        <v>9.8000000000000007</v>
      </c>
      <c r="G84" s="879"/>
      <c r="H84" s="879"/>
      <c r="I84" s="879">
        <v>0.5</v>
      </c>
      <c r="J84" s="879"/>
      <c r="K84" s="879"/>
      <c r="L84" s="879"/>
      <c r="M84" s="879"/>
      <c r="N84" s="879"/>
      <c r="O84" s="879"/>
      <c r="P84" s="879">
        <v>0.02</v>
      </c>
      <c r="Q84" s="879"/>
      <c r="R84" s="879">
        <v>4.2699999999999996</v>
      </c>
      <c r="S84" s="879"/>
      <c r="T84" s="879">
        <v>2.86</v>
      </c>
      <c r="U84" s="879">
        <v>0.99</v>
      </c>
      <c r="V84" s="879"/>
      <c r="W84" s="879"/>
      <c r="X84" s="879"/>
      <c r="Y84" s="879"/>
      <c r="Z84" s="879">
        <v>0.6</v>
      </c>
      <c r="AA84" s="1029" t="s">
        <v>666</v>
      </c>
      <c r="AB84" s="774" t="s">
        <v>1140</v>
      </c>
      <c r="AC84" s="1362"/>
      <c r="AD84" s="1362"/>
    </row>
    <row r="85" spans="1:31" s="153" customFormat="1" ht="71.45" customHeight="1">
      <c r="A85" s="1375">
        <v>56</v>
      </c>
      <c r="B85" s="1366" t="s">
        <v>1197</v>
      </c>
      <c r="C85" s="1241">
        <f t="shared" si="14"/>
        <v>5.4899999999999993</v>
      </c>
      <c r="D85" s="1041"/>
      <c r="E85" s="772">
        <f t="shared" si="16"/>
        <v>5.4899999999999993</v>
      </c>
      <c r="F85" s="879">
        <v>4.88</v>
      </c>
      <c r="G85" s="879"/>
      <c r="H85" s="879"/>
      <c r="I85" s="879"/>
      <c r="J85" s="879"/>
      <c r="K85" s="879"/>
      <c r="L85" s="879"/>
      <c r="M85" s="879"/>
      <c r="N85" s="879"/>
      <c r="O85" s="879"/>
      <c r="P85" s="879"/>
      <c r="Q85" s="879"/>
      <c r="R85" s="879"/>
      <c r="S85" s="879"/>
      <c r="T85" s="879">
        <v>0.3</v>
      </c>
      <c r="U85" s="879">
        <v>0.31</v>
      </c>
      <c r="V85" s="879"/>
      <c r="W85" s="879"/>
      <c r="X85" s="879"/>
      <c r="Y85" s="879"/>
      <c r="Z85" s="879"/>
      <c r="AA85" s="1029" t="s">
        <v>1008</v>
      </c>
      <c r="AB85" s="774" t="s">
        <v>1075</v>
      </c>
      <c r="AC85" s="1360" t="s">
        <v>1169</v>
      </c>
      <c r="AD85" s="1360" t="s">
        <v>913</v>
      </c>
    </row>
    <row r="86" spans="1:31" s="153" customFormat="1" ht="68.45" customHeight="1">
      <c r="A86" s="1375"/>
      <c r="B86" s="1368"/>
      <c r="C86" s="1241">
        <f t="shared" si="14"/>
        <v>2.8900000000000006</v>
      </c>
      <c r="D86" s="1040"/>
      <c r="E86" s="772">
        <f t="shared" si="16"/>
        <v>2.8900000000000006</v>
      </c>
      <c r="F86" s="891">
        <f>0.37+0.87+1.25</f>
        <v>2.4900000000000002</v>
      </c>
      <c r="G86" s="879"/>
      <c r="H86" s="879"/>
      <c r="I86" s="879"/>
      <c r="J86" s="879"/>
      <c r="K86" s="879"/>
      <c r="L86" s="879"/>
      <c r="M86" s="879"/>
      <c r="N86" s="879"/>
      <c r="O86" s="879"/>
      <c r="P86" s="879"/>
      <c r="Q86" s="879"/>
      <c r="R86" s="879"/>
      <c r="S86" s="879"/>
      <c r="T86" s="879">
        <v>0.2</v>
      </c>
      <c r="U86" s="879">
        <v>0.2</v>
      </c>
      <c r="V86" s="879"/>
      <c r="W86" s="879"/>
      <c r="X86" s="879"/>
      <c r="Y86" s="879"/>
      <c r="Z86" s="879"/>
      <c r="AA86" s="1029" t="s">
        <v>1007</v>
      </c>
      <c r="AB86" s="774" t="s">
        <v>1141</v>
      </c>
      <c r="AC86" s="1362"/>
      <c r="AD86" s="1362"/>
    </row>
    <row r="87" spans="1:31" s="517" customFormat="1" ht="204.6" customHeight="1">
      <c r="A87" s="1375">
        <v>57</v>
      </c>
      <c r="B87" s="1369" t="s">
        <v>1218</v>
      </c>
      <c r="C87" s="1241">
        <f t="shared" si="14"/>
        <v>20.81</v>
      </c>
      <c r="D87" s="1034"/>
      <c r="E87" s="772">
        <f t="shared" si="16"/>
        <v>20.81</v>
      </c>
      <c r="F87" s="1027">
        <v>13.3</v>
      </c>
      <c r="G87" s="879">
        <v>0.2</v>
      </c>
      <c r="H87" s="879"/>
      <c r="I87" s="879">
        <v>4</v>
      </c>
      <c r="J87" s="879"/>
      <c r="K87" s="879"/>
      <c r="L87" s="879"/>
      <c r="M87" s="879">
        <v>0.3</v>
      </c>
      <c r="N87" s="879">
        <v>0.2</v>
      </c>
      <c r="P87" s="879">
        <v>0.06</v>
      </c>
      <c r="Q87" s="879"/>
      <c r="R87" s="879"/>
      <c r="S87" s="879"/>
      <c r="T87" s="879">
        <v>1.5</v>
      </c>
      <c r="U87" s="879">
        <v>1.2</v>
      </c>
      <c r="V87" s="879"/>
      <c r="W87" s="879"/>
      <c r="X87" s="879"/>
      <c r="Y87" s="879"/>
      <c r="Z87" s="879">
        <v>0.05</v>
      </c>
      <c r="AA87" s="1029" t="s">
        <v>666</v>
      </c>
      <c r="AB87" s="774" t="s">
        <v>1142</v>
      </c>
      <c r="AC87" s="1360" t="s">
        <v>1175</v>
      </c>
      <c r="AD87" s="1360" t="s">
        <v>1077</v>
      </c>
    </row>
    <row r="88" spans="1:31" s="517" customFormat="1" ht="90" customHeight="1">
      <c r="A88" s="1375"/>
      <c r="B88" s="1370"/>
      <c r="C88" s="1241">
        <f t="shared" si="14"/>
        <v>17.59</v>
      </c>
      <c r="D88" s="1036"/>
      <c r="E88" s="772">
        <f>SUM(F88:Z88)</f>
        <v>17.59</v>
      </c>
      <c r="F88" s="1027">
        <v>15.12</v>
      </c>
      <c r="G88" s="879"/>
      <c r="H88" s="879"/>
      <c r="I88" s="879">
        <v>0.1</v>
      </c>
      <c r="J88" s="879"/>
      <c r="K88" s="879"/>
      <c r="L88" s="879"/>
      <c r="M88" s="879"/>
      <c r="N88" s="879"/>
      <c r="O88" s="879"/>
      <c r="P88" s="879"/>
      <c r="Q88" s="879"/>
      <c r="R88" s="879"/>
      <c r="S88" s="879"/>
      <c r="T88" s="879">
        <v>1.07</v>
      </c>
      <c r="U88" s="879">
        <v>1.3</v>
      </c>
      <c r="V88" s="879"/>
      <c r="W88" s="879"/>
      <c r="X88" s="879"/>
      <c r="Y88" s="879"/>
      <c r="Z88" s="879"/>
      <c r="AA88" s="1029" t="s">
        <v>134</v>
      </c>
      <c r="AB88" s="774" t="s">
        <v>1143</v>
      </c>
      <c r="AC88" s="1362"/>
      <c r="AD88" s="1362"/>
    </row>
    <row r="89" spans="1:31" ht="166.5" customHeight="1">
      <c r="A89" s="1119">
        <v>58</v>
      </c>
      <c r="B89" s="1124" t="s">
        <v>1041</v>
      </c>
      <c r="C89" s="1241">
        <f t="shared" si="14"/>
        <v>0.15</v>
      </c>
      <c r="D89" s="1124"/>
      <c r="E89" s="772">
        <f t="shared" si="16"/>
        <v>0.15</v>
      </c>
      <c r="F89" s="114">
        <v>0.13</v>
      </c>
      <c r="G89" s="773"/>
      <c r="H89" s="773"/>
      <c r="I89" s="114"/>
      <c r="J89" s="114"/>
      <c r="K89" s="114"/>
      <c r="L89" s="114"/>
      <c r="M89" s="114"/>
      <c r="N89" s="114"/>
      <c r="P89" s="114"/>
      <c r="Q89" s="114"/>
      <c r="R89" s="114"/>
      <c r="S89" s="114"/>
      <c r="T89" s="114">
        <v>0.02</v>
      </c>
      <c r="U89" s="114"/>
      <c r="V89" s="114"/>
      <c r="W89" s="114"/>
      <c r="X89" s="114"/>
      <c r="Y89" s="114"/>
      <c r="Z89" s="114"/>
      <c r="AA89" s="1120" t="s">
        <v>136</v>
      </c>
      <c r="AB89" s="774" t="s">
        <v>1054</v>
      </c>
      <c r="AC89" s="1122" t="s">
        <v>1392</v>
      </c>
      <c r="AD89" s="1120" t="s">
        <v>1198</v>
      </c>
      <c r="AE89" s="621"/>
    </row>
    <row r="90" spans="1:31" ht="125.45" customHeight="1">
      <c r="A90" s="1033">
        <v>59</v>
      </c>
      <c r="B90" s="1034" t="s">
        <v>1217</v>
      </c>
      <c r="C90" s="1241">
        <f t="shared" si="14"/>
        <v>13.899999999999999</v>
      </c>
      <c r="D90" s="1034"/>
      <c r="E90" s="772">
        <f>SUM(F90:Z90)</f>
        <v>13.899999999999999</v>
      </c>
      <c r="F90" s="773">
        <v>11.85</v>
      </c>
      <c r="G90" s="773">
        <v>0.02</v>
      </c>
      <c r="H90" s="773">
        <v>0.02</v>
      </c>
      <c r="I90" s="114">
        <v>0.15</v>
      </c>
      <c r="J90" s="114">
        <v>0.1</v>
      </c>
      <c r="K90" s="114"/>
      <c r="L90" s="114"/>
      <c r="M90" s="114">
        <v>7.0000000000000007E-2</v>
      </c>
      <c r="N90" s="114"/>
      <c r="O90" s="114"/>
      <c r="P90" s="114"/>
      <c r="Q90" s="114"/>
      <c r="R90" s="114"/>
      <c r="S90" s="114"/>
      <c r="T90" s="114">
        <v>0.9</v>
      </c>
      <c r="U90" s="114">
        <v>0.7</v>
      </c>
      <c r="V90" s="114"/>
      <c r="W90" s="114"/>
      <c r="X90" s="114"/>
      <c r="Y90" s="114"/>
      <c r="Z90" s="114">
        <v>0.09</v>
      </c>
      <c r="AA90" s="1029" t="s">
        <v>138</v>
      </c>
      <c r="AB90" s="774" t="s">
        <v>1199</v>
      </c>
      <c r="AC90" s="1042" t="s">
        <v>1175</v>
      </c>
      <c r="AD90" s="1037" t="s">
        <v>1200</v>
      </c>
    </row>
    <row r="91" spans="1:31" ht="59.45" customHeight="1">
      <c r="A91" s="1363">
        <v>60</v>
      </c>
      <c r="B91" s="1369" t="s">
        <v>1351</v>
      </c>
      <c r="C91" s="1241">
        <f t="shared" si="14"/>
        <v>6.25</v>
      </c>
      <c r="D91" s="1034"/>
      <c r="E91" s="772">
        <f t="shared" ref="E91:E93" si="17">SUM(F91:Z91)</f>
        <v>6.25</v>
      </c>
      <c r="F91" s="773">
        <v>5.75</v>
      </c>
      <c r="G91" s="773"/>
      <c r="H91" s="773"/>
      <c r="I91" s="114"/>
      <c r="J91" s="114"/>
      <c r="K91" s="114"/>
      <c r="L91" s="114"/>
      <c r="M91" s="114"/>
      <c r="N91" s="114"/>
      <c r="O91" s="114"/>
      <c r="P91" s="114"/>
      <c r="Q91" s="114"/>
      <c r="R91" s="114"/>
      <c r="S91" s="114"/>
      <c r="T91" s="114">
        <v>0.3</v>
      </c>
      <c r="U91" s="114">
        <v>0.2</v>
      </c>
      <c r="V91" s="114"/>
      <c r="W91" s="114"/>
      <c r="X91" s="114"/>
      <c r="Y91" s="114"/>
      <c r="Z91" s="114"/>
      <c r="AA91" s="1029" t="s">
        <v>133</v>
      </c>
      <c r="AB91" s="774" t="s">
        <v>1201</v>
      </c>
      <c r="AC91" s="1371"/>
      <c r="AD91" s="1360"/>
    </row>
    <row r="92" spans="1:31" ht="129" customHeight="1">
      <c r="A92" s="1365"/>
      <c r="B92" s="1370"/>
      <c r="C92" s="1241">
        <f t="shared" si="14"/>
        <v>15.89</v>
      </c>
      <c r="D92" s="1036"/>
      <c r="E92" s="772">
        <f t="shared" si="17"/>
        <v>15.89</v>
      </c>
      <c r="F92" s="891">
        <v>11</v>
      </c>
      <c r="G92" s="773"/>
      <c r="H92" s="773"/>
      <c r="I92" s="114">
        <v>0.06</v>
      </c>
      <c r="J92" s="114">
        <v>0.01</v>
      </c>
      <c r="K92" s="114">
        <v>1.63</v>
      </c>
      <c r="L92" s="114"/>
      <c r="M92" s="114"/>
      <c r="N92" s="114"/>
      <c r="O92" s="114">
        <v>0.05</v>
      </c>
      <c r="P92" s="114"/>
      <c r="Q92" s="114"/>
      <c r="R92" s="114"/>
      <c r="S92" s="114"/>
      <c r="T92" s="114">
        <v>1.3</v>
      </c>
      <c r="U92" s="114">
        <v>1.78</v>
      </c>
      <c r="V92" s="114">
        <v>0.06</v>
      </c>
      <c r="W92" s="114"/>
      <c r="X92" s="114"/>
      <c r="Y92" s="114"/>
      <c r="Z92" s="114"/>
      <c r="AA92" s="1029" t="s">
        <v>136</v>
      </c>
      <c r="AB92" s="774" t="s">
        <v>1202</v>
      </c>
      <c r="AC92" s="1372"/>
      <c r="AD92" s="1362"/>
    </row>
    <row r="93" spans="1:31" ht="99.6" customHeight="1">
      <c r="A93" s="1027">
        <v>61</v>
      </c>
      <c r="B93" s="1030" t="s">
        <v>1056</v>
      </c>
      <c r="C93" s="1241">
        <f t="shared" si="14"/>
        <v>0.03</v>
      </c>
      <c r="D93" s="1030"/>
      <c r="E93" s="772">
        <f t="shared" si="17"/>
        <v>0.03</v>
      </c>
      <c r="F93" s="773"/>
      <c r="G93" s="773"/>
      <c r="H93" s="773"/>
      <c r="I93" s="114"/>
      <c r="J93" s="114"/>
      <c r="K93" s="114"/>
      <c r="L93" s="114"/>
      <c r="M93" s="114"/>
      <c r="N93" s="114"/>
      <c r="O93" s="114"/>
      <c r="P93" s="114"/>
      <c r="Q93" s="114"/>
      <c r="R93" s="114"/>
      <c r="S93" s="114"/>
      <c r="T93" s="114">
        <v>0.02</v>
      </c>
      <c r="U93" s="114"/>
      <c r="V93" s="114"/>
      <c r="W93" s="114"/>
      <c r="X93" s="114"/>
      <c r="Y93" s="114"/>
      <c r="Z93" s="114">
        <v>0.01</v>
      </c>
      <c r="AA93" s="771" t="s">
        <v>666</v>
      </c>
      <c r="AB93" s="774" t="s">
        <v>1147</v>
      </c>
      <c r="AC93" s="775"/>
      <c r="AD93" s="1029"/>
    </row>
    <row r="94" spans="1:31" ht="138" customHeight="1">
      <c r="A94" s="1023" t="s">
        <v>1336</v>
      </c>
      <c r="B94" s="885" t="s">
        <v>391</v>
      </c>
      <c r="C94" s="1209">
        <f t="shared" si="14"/>
        <v>0.57000000000000006</v>
      </c>
      <c r="D94" s="885"/>
      <c r="E94" s="1026">
        <f>E95+E96+E97</f>
        <v>0.57000000000000006</v>
      </c>
      <c r="F94" s="1026">
        <f t="shared" ref="F94:Z94" si="18">F95+F96+F97</f>
        <v>0.57000000000000006</v>
      </c>
      <c r="G94" s="1026">
        <f t="shared" si="18"/>
        <v>0</v>
      </c>
      <c r="H94" s="1026">
        <f t="shared" si="18"/>
        <v>0</v>
      </c>
      <c r="I94" s="1026">
        <f t="shared" si="18"/>
        <v>0</v>
      </c>
      <c r="J94" s="1026">
        <f t="shared" si="18"/>
        <v>0</v>
      </c>
      <c r="K94" s="1026">
        <f t="shared" si="18"/>
        <v>0</v>
      </c>
      <c r="L94" s="1026">
        <f t="shared" si="18"/>
        <v>0</v>
      </c>
      <c r="M94" s="1026">
        <f t="shared" si="18"/>
        <v>0</v>
      </c>
      <c r="N94" s="1026">
        <f t="shared" si="18"/>
        <v>0</v>
      </c>
      <c r="O94" s="1026">
        <f t="shared" si="18"/>
        <v>0</v>
      </c>
      <c r="P94" s="1026">
        <f t="shared" si="18"/>
        <v>0</v>
      </c>
      <c r="Q94" s="1026">
        <f t="shared" si="18"/>
        <v>0</v>
      </c>
      <c r="R94" s="1026">
        <f t="shared" si="18"/>
        <v>0</v>
      </c>
      <c r="S94" s="1026">
        <f t="shared" si="18"/>
        <v>0</v>
      </c>
      <c r="T94" s="1026">
        <f t="shared" si="18"/>
        <v>0</v>
      </c>
      <c r="U94" s="1026">
        <f t="shared" si="18"/>
        <v>0</v>
      </c>
      <c r="V94" s="1026">
        <f t="shared" si="18"/>
        <v>0</v>
      </c>
      <c r="W94" s="1026">
        <f t="shared" si="18"/>
        <v>0</v>
      </c>
      <c r="X94" s="1026">
        <f t="shared" si="18"/>
        <v>0</v>
      </c>
      <c r="Y94" s="1026">
        <f t="shared" si="18"/>
        <v>0</v>
      </c>
      <c r="Z94" s="1026">
        <f t="shared" si="18"/>
        <v>0</v>
      </c>
      <c r="AA94" s="1029"/>
      <c r="AB94" s="774"/>
      <c r="AC94" s="1038"/>
      <c r="AD94" s="1029"/>
    </row>
    <row r="95" spans="1:31" ht="97.9" customHeight="1">
      <c r="A95" s="1027">
        <v>62</v>
      </c>
      <c r="B95" s="1028" t="s">
        <v>265</v>
      </c>
      <c r="C95" s="1241">
        <f t="shared" si="14"/>
        <v>0.2</v>
      </c>
      <c r="D95" s="1028"/>
      <c r="E95" s="772">
        <v>0.2</v>
      </c>
      <c r="F95" s="879">
        <v>0.2</v>
      </c>
      <c r="G95" s="879"/>
      <c r="H95" s="879"/>
      <c r="I95" s="879"/>
      <c r="J95" s="879"/>
      <c r="K95" s="879"/>
      <c r="L95" s="879"/>
      <c r="M95" s="879"/>
      <c r="N95" s="879"/>
      <c r="O95" s="879"/>
      <c r="P95" s="879"/>
      <c r="Q95" s="879"/>
      <c r="R95" s="879"/>
      <c r="S95" s="879"/>
      <c r="T95" s="879"/>
      <c r="U95" s="879"/>
      <c r="V95" s="879"/>
      <c r="W95" s="879"/>
      <c r="X95" s="879"/>
      <c r="Y95" s="879"/>
      <c r="Z95" s="879"/>
      <c r="AA95" s="1029" t="s">
        <v>135</v>
      </c>
      <c r="AB95" s="1029" t="s">
        <v>811</v>
      </c>
      <c r="AC95" s="1032" t="s">
        <v>1396</v>
      </c>
      <c r="AD95" s="1029" t="s">
        <v>1205</v>
      </c>
    </row>
    <row r="96" spans="1:31" ht="63">
      <c r="A96" s="1027">
        <v>63</v>
      </c>
      <c r="B96" s="1028" t="s">
        <v>833</v>
      </c>
      <c r="C96" s="1241">
        <f t="shared" si="14"/>
        <v>0.12</v>
      </c>
      <c r="D96" s="1028"/>
      <c r="E96" s="772">
        <v>0.12</v>
      </c>
      <c r="F96" s="879">
        <v>0.12</v>
      </c>
      <c r="G96" s="879"/>
      <c r="H96" s="879"/>
      <c r="I96" s="879"/>
      <c r="J96" s="879"/>
      <c r="K96" s="879"/>
      <c r="L96" s="879"/>
      <c r="M96" s="879"/>
      <c r="N96" s="879"/>
      <c r="O96" s="879"/>
      <c r="P96" s="879"/>
      <c r="Q96" s="879"/>
      <c r="R96" s="879"/>
      <c r="S96" s="879"/>
      <c r="T96" s="879"/>
      <c r="U96" s="879"/>
      <c r="V96" s="879"/>
      <c r="W96" s="879"/>
      <c r="X96" s="879"/>
      <c r="Y96" s="879"/>
      <c r="Z96" s="879"/>
      <c r="AA96" s="1029" t="s">
        <v>130</v>
      </c>
      <c r="AB96" s="1029" t="s">
        <v>812</v>
      </c>
      <c r="AC96" s="1032" t="s">
        <v>1397</v>
      </c>
      <c r="AD96" s="1029" t="s">
        <v>771</v>
      </c>
    </row>
    <row r="97" spans="1:30" ht="110.25" customHeight="1">
      <c r="A97" s="1027">
        <v>64</v>
      </c>
      <c r="B97" s="1028" t="s">
        <v>662</v>
      </c>
      <c r="C97" s="1241">
        <f t="shared" si="14"/>
        <v>0.25</v>
      </c>
      <c r="D97" s="1028"/>
      <c r="E97" s="879">
        <v>0.25</v>
      </c>
      <c r="F97" s="889">
        <v>0.25</v>
      </c>
      <c r="G97" s="879"/>
      <c r="H97" s="879"/>
      <c r="I97" s="879"/>
      <c r="J97" s="879"/>
      <c r="K97" s="879"/>
      <c r="L97" s="879"/>
      <c r="M97" s="879"/>
      <c r="N97" s="879"/>
      <c r="O97" s="879"/>
      <c r="P97" s="879"/>
      <c r="Q97" s="879"/>
      <c r="R97" s="879"/>
      <c r="S97" s="879"/>
      <c r="T97" s="879"/>
      <c r="U97" s="879"/>
      <c r="V97" s="879"/>
      <c r="W97" s="879"/>
      <c r="X97" s="879"/>
      <c r="Y97" s="879"/>
      <c r="Z97" s="879"/>
      <c r="AA97" s="1029" t="s">
        <v>350</v>
      </c>
      <c r="AB97" s="1029" t="s">
        <v>814</v>
      </c>
      <c r="AC97" s="1029" t="s">
        <v>1398</v>
      </c>
      <c r="AD97" s="1029" t="s">
        <v>1207</v>
      </c>
    </row>
    <row r="98" spans="1:30" ht="57.6" customHeight="1">
      <c r="A98" s="1023" t="s">
        <v>1337</v>
      </c>
      <c r="B98" s="885" t="s">
        <v>663</v>
      </c>
      <c r="C98" s="1209">
        <f t="shared" si="14"/>
        <v>0.1</v>
      </c>
      <c r="D98" s="885"/>
      <c r="E98" s="1026">
        <f>E99</f>
        <v>0.1</v>
      </c>
      <c r="F98" s="1026">
        <f>F99</f>
        <v>0.1</v>
      </c>
      <c r="G98" s="1026"/>
      <c r="H98" s="1026"/>
      <c r="I98" s="1026"/>
      <c r="J98" s="1026"/>
      <c r="K98" s="1026"/>
      <c r="L98" s="1026"/>
      <c r="M98" s="1026"/>
      <c r="N98" s="1026"/>
      <c r="O98" s="1026"/>
      <c r="P98" s="1026"/>
      <c r="Q98" s="1026"/>
      <c r="R98" s="1026"/>
      <c r="S98" s="1026"/>
      <c r="T98" s="1026"/>
      <c r="U98" s="1026"/>
      <c r="V98" s="1026"/>
      <c r="W98" s="1026"/>
      <c r="X98" s="1026"/>
      <c r="Y98" s="1026"/>
      <c r="Z98" s="879"/>
      <c r="AA98" s="1029"/>
      <c r="AB98" s="774"/>
      <c r="AC98" s="1038"/>
      <c r="AD98" s="1029"/>
    </row>
    <row r="99" spans="1:30" ht="102.6" customHeight="1">
      <c r="A99" s="1027">
        <v>65</v>
      </c>
      <c r="B99" s="1028" t="s">
        <v>664</v>
      </c>
      <c r="C99" s="1241">
        <f t="shared" si="14"/>
        <v>0.1</v>
      </c>
      <c r="D99" s="1028"/>
      <c r="E99" s="879">
        <v>0.1</v>
      </c>
      <c r="F99" s="901">
        <v>0.1</v>
      </c>
      <c r="G99" s="1026"/>
      <c r="H99" s="1026"/>
      <c r="I99" s="1026"/>
      <c r="J99" s="1026"/>
      <c r="K99" s="1026"/>
      <c r="L99" s="1026"/>
      <c r="M99" s="1026"/>
      <c r="N99" s="1026"/>
      <c r="O99" s="1026"/>
      <c r="P99" s="1026"/>
      <c r="Q99" s="1026"/>
      <c r="R99" s="1026"/>
      <c r="S99" s="1026"/>
      <c r="T99" s="1026"/>
      <c r="U99" s="1026"/>
      <c r="V99" s="1026"/>
      <c r="W99" s="1026"/>
      <c r="X99" s="1026"/>
      <c r="Y99" s="1026"/>
      <c r="Z99" s="879"/>
      <c r="AA99" s="1029" t="s">
        <v>135</v>
      </c>
      <c r="AB99" s="1029" t="s">
        <v>813</v>
      </c>
      <c r="AC99" s="1029" t="s">
        <v>1176</v>
      </c>
      <c r="AD99" s="1029" t="s">
        <v>750</v>
      </c>
    </row>
    <row r="100" spans="1:30" ht="31.15" customHeight="1">
      <c r="A100" s="1023" t="s">
        <v>1338</v>
      </c>
      <c r="B100" s="885" t="s">
        <v>1158</v>
      </c>
      <c r="C100" s="1241">
        <f t="shared" si="14"/>
        <v>0.8</v>
      </c>
      <c r="D100" s="885"/>
      <c r="E100" s="887">
        <v>0.8</v>
      </c>
      <c r="F100" s="887"/>
      <c r="G100" s="887"/>
      <c r="H100" s="887"/>
      <c r="I100" s="887"/>
      <c r="J100" s="887"/>
      <c r="K100" s="887"/>
      <c r="L100" s="887"/>
      <c r="M100" s="887"/>
      <c r="N100" s="887"/>
      <c r="O100" s="887"/>
      <c r="P100" s="887">
        <v>0.8</v>
      </c>
      <c r="Q100" s="1026"/>
      <c r="R100" s="1026"/>
      <c r="S100" s="1026"/>
      <c r="T100" s="1026"/>
      <c r="U100" s="1026"/>
      <c r="V100" s="1026"/>
      <c r="W100" s="1026"/>
      <c r="X100" s="1026"/>
      <c r="Y100" s="1026"/>
      <c r="Z100" s="879"/>
      <c r="AA100" s="1029"/>
      <c r="AB100" s="1029"/>
      <c r="AC100" s="1029"/>
      <c r="AD100" s="1029"/>
    </row>
    <row r="101" spans="1:30" ht="47.25">
      <c r="A101" s="1027">
        <v>66</v>
      </c>
      <c r="B101" s="1030" t="s">
        <v>1040</v>
      </c>
      <c r="C101" s="1241">
        <f t="shared" si="14"/>
        <v>0.8</v>
      </c>
      <c r="D101" s="1030"/>
      <c r="E101" s="772">
        <v>0.8</v>
      </c>
      <c r="F101" s="773"/>
      <c r="G101" s="773"/>
      <c r="H101" s="773"/>
      <c r="I101" s="114"/>
      <c r="J101" s="114"/>
      <c r="K101" s="114"/>
      <c r="L101" s="114"/>
      <c r="M101" s="114"/>
      <c r="N101" s="114"/>
      <c r="O101" s="114"/>
      <c r="P101" s="772">
        <v>0.8</v>
      </c>
      <c r="Q101" s="114"/>
      <c r="R101" s="114"/>
      <c r="S101" s="114"/>
      <c r="T101" s="114"/>
      <c r="U101" s="114"/>
      <c r="V101" s="114"/>
      <c r="W101" s="114"/>
      <c r="X101" s="114"/>
      <c r="Y101" s="114"/>
      <c r="Z101" s="114"/>
      <c r="AA101" s="1029" t="s">
        <v>130</v>
      </c>
      <c r="AB101" s="774" t="s">
        <v>1064</v>
      </c>
      <c r="AC101" s="775"/>
      <c r="AD101" s="1029" t="s">
        <v>1065</v>
      </c>
    </row>
    <row r="102" spans="1:30" s="149" customFormat="1">
      <c r="A102" s="1023" t="s">
        <v>1339</v>
      </c>
      <c r="B102" s="885" t="s">
        <v>1009</v>
      </c>
      <c r="C102" s="1209">
        <f t="shared" si="14"/>
        <v>0.6</v>
      </c>
      <c r="D102" s="885"/>
      <c r="E102" s="1026">
        <v>0.6</v>
      </c>
      <c r="F102" s="1026">
        <f>F103</f>
        <v>0.5</v>
      </c>
      <c r="G102" s="1026"/>
      <c r="H102" s="1026"/>
      <c r="I102" s="1026"/>
      <c r="J102" s="1026"/>
      <c r="K102" s="1026"/>
      <c r="L102" s="1026"/>
      <c r="M102" s="1026"/>
      <c r="N102" s="1026"/>
      <c r="O102" s="1026"/>
      <c r="P102" s="1026"/>
      <c r="Q102" s="1026"/>
      <c r="R102" s="1026"/>
      <c r="S102" s="1026"/>
      <c r="T102" s="1026">
        <f>T103</f>
        <v>0.05</v>
      </c>
      <c r="U102" s="1026">
        <f>U103</f>
        <v>0.05</v>
      </c>
      <c r="V102" s="1026"/>
      <c r="W102" s="1026"/>
      <c r="X102" s="1026"/>
      <c r="Y102" s="1026"/>
      <c r="Z102" s="1026"/>
      <c r="AA102" s="1022"/>
      <c r="AB102" s="1022"/>
      <c r="AC102" s="1022"/>
      <c r="AD102" s="1022"/>
    </row>
    <row r="103" spans="1:30" ht="85.15" customHeight="1">
      <c r="A103" s="1027">
        <v>67</v>
      </c>
      <c r="B103" s="1028" t="s">
        <v>1010</v>
      </c>
      <c r="C103" s="1241">
        <f t="shared" si="14"/>
        <v>0.6</v>
      </c>
      <c r="D103" s="1028"/>
      <c r="E103" s="879">
        <v>0.6</v>
      </c>
      <c r="F103" s="901">
        <v>0.5</v>
      </c>
      <c r="G103" s="1026"/>
      <c r="H103" s="1026"/>
      <c r="I103" s="1026"/>
      <c r="J103" s="1026"/>
      <c r="K103" s="1026"/>
      <c r="L103" s="1026"/>
      <c r="M103" s="1026"/>
      <c r="N103" s="1026"/>
      <c r="O103" s="1026"/>
      <c r="P103" s="1026"/>
      <c r="Q103" s="1026"/>
      <c r="R103" s="1026"/>
      <c r="S103" s="1026"/>
      <c r="T103" s="879">
        <v>0.05</v>
      </c>
      <c r="U103" s="879">
        <v>0.05</v>
      </c>
      <c r="V103" s="1026"/>
      <c r="W103" s="1026"/>
      <c r="X103" s="1026"/>
      <c r="Y103" s="1026"/>
      <c r="Z103" s="879"/>
      <c r="AA103" s="1029" t="s">
        <v>134</v>
      </c>
      <c r="AB103" s="903" t="s">
        <v>1034</v>
      </c>
      <c r="AC103" s="1029" t="s">
        <v>1169</v>
      </c>
      <c r="AD103" s="1029" t="s">
        <v>928</v>
      </c>
    </row>
    <row r="104" spans="1:30" s="149" customFormat="1">
      <c r="A104" s="1023" t="s">
        <v>1340</v>
      </c>
      <c r="B104" s="885" t="s">
        <v>514</v>
      </c>
      <c r="C104" s="1209">
        <f t="shared" si="14"/>
        <v>0.3</v>
      </c>
      <c r="D104" s="885"/>
      <c r="E104" s="1026">
        <v>0.3</v>
      </c>
      <c r="F104" s="902">
        <f>F105</f>
        <v>0.3</v>
      </c>
      <c r="G104" s="1026"/>
      <c r="H104" s="1026"/>
      <c r="I104" s="1026"/>
      <c r="J104" s="1026"/>
      <c r="K104" s="1026"/>
      <c r="L104" s="1026"/>
      <c r="M104" s="1026"/>
      <c r="N104" s="1026"/>
      <c r="O104" s="1026"/>
      <c r="P104" s="1026"/>
      <c r="Q104" s="1026"/>
      <c r="R104" s="1026"/>
      <c r="S104" s="1026"/>
      <c r="T104" s="1026"/>
      <c r="U104" s="1026"/>
      <c r="V104" s="1026"/>
      <c r="W104" s="1026"/>
      <c r="X104" s="1026"/>
      <c r="Y104" s="1026"/>
      <c r="Z104" s="1026"/>
      <c r="AA104" s="1022"/>
      <c r="AB104" s="1022"/>
      <c r="AC104" s="1022"/>
      <c r="AD104" s="1022"/>
    </row>
    <row r="105" spans="1:30" ht="174.6" customHeight="1">
      <c r="A105" s="1027">
        <v>68</v>
      </c>
      <c r="B105" s="1028" t="s">
        <v>930</v>
      </c>
      <c r="C105" s="1241">
        <f t="shared" si="14"/>
        <v>0.3</v>
      </c>
      <c r="D105" s="1028"/>
      <c r="E105" s="879">
        <f>SUM(F105:Z105)</f>
        <v>0.3</v>
      </c>
      <c r="F105" s="901">
        <v>0.3</v>
      </c>
      <c r="G105" s="1026"/>
      <c r="H105" s="1026"/>
      <c r="I105" s="1026"/>
      <c r="J105" s="1026"/>
      <c r="K105" s="1026"/>
      <c r="L105" s="1026"/>
      <c r="M105" s="1026"/>
      <c r="N105" s="1026"/>
      <c r="O105" s="1026"/>
      <c r="P105" s="1026"/>
      <c r="Q105" s="1026"/>
      <c r="R105" s="1026"/>
      <c r="S105" s="1026"/>
      <c r="T105" s="1026"/>
      <c r="U105" s="1026"/>
      <c r="V105" s="1026"/>
      <c r="W105" s="1026"/>
      <c r="X105" s="1026"/>
      <c r="Y105" s="1026"/>
      <c r="Z105" s="879"/>
      <c r="AA105" s="1029" t="s">
        <v>140</v>
      </c>
      <c r="AB105" s="904" t="s">
        <v>1046</v>
      </c>
      <c r="AC105" s="1029" t="s">
        <v>1208</v>
      </c>
      <c r="AD105" s="1029" t="s">
        <v>931</v>
      </c>
    </row>
    <row r="106" spans="1:30" s="149" customFormat="1">
      <c r="A106" s="1023" t="s">
        <v>1341</v>
      </c>
      <c r="B106" s="888" t="s">
        <v>12</v>
      </c>
      <c r="C106" s="1209">
        <f t="shared" si="14"/>
        <v>2</v>
      </c>
      <c r="D106" s="888"/>
      <c r="E106" s="1026">
        <v>2</v>
      </c>
      <c r="F106" s="1026">
        <f>F107</f>
        <v>2</v>
      </c>
      <c r="G106" s="1026"/>
      <c r="H106" s="1026"/>
      <c r="I106" s="1026"/>
      <c r="J106" s="1026"/>
      <c r="K106" s="1026"/>
      <c r="L106" s="1026"/>
      <c r="M106" s="1026"/>
      <c r="N106" s="1026"/>
      <c r="O106" s="1026"/>
      <c r="P106" s="1026"/>
      <c r="Q106" s="1026"/>
      <c r="R106" s="1026"/>
      <c r="S106" s="1026"/>
      <c r="T106" s="1026"/>
      <c r="U106" s="1026"/>
      <c r="V106" s="1026"/>
      <c r="W106" s="1026"/>
      <c r="X106" s="1026"/>
      <c r="Y106" s="1026"/>
      <c r="Z106" s="1026"/>
      <c r="AA106" s="1022"/>
      <c r="AB106" s="1022"/>
      <c r="AC106" s="886"/>
      <c r="AD106" s="1022"/>
    </row>
    <row r="107" spans="1:30" ht="121.15" customHeight="1">
      <c r="A107" s="1027">
        <v>69</v>
      </c>
      <c r="B107" s="1028" t="s">
        <v>302</v>
      </c>
      <c r="C107" s="1241">
        <f t="shared" si="14"/>
        <v>2</v>
      </c>
      <c r="D107" s="1028"/>
      <c r="E107" s="879">
        <v>2</v>
      </c>
      <c r="F107" s="879">
        <v>2</v>
      </c>
      <c r="G107" s="879"/>
      <c r="H107" s="150"/>
      <c r="I107" s="879"/>
      <c r="J107" s="879"/>
      <c r="K107" s="879"/>
      <c r="L107" s="879"/>
      <c r="M107" s="879"/>
      <c r="N107" s="879"/>
      <c r="O107" s="879"/>
      <c r="P107" s="879"/>
      <c r="Q107" s="879"/>
      <c r="R107" s="879"/>
      <c r="S107" s="879"/>
      <c r="T107" s="879"/>
      <c r="U107" s="879"/>
      <c r="V107" s="879"/>
      <c r="W107" s="879"/>
      <c r="X107" s="879"/>
      <c r="Y107" s="879"/>
      <c r="Z107" s="879"/>
      <c r="AA107" s="1029" t="s">
        <v>133</v>
      </c>
      <c r="AB107" s="1029" t="s">
        <v>815</v>
      </c>
      <c r="AC107" s="1032" t="s">
        <v>1209</v>
      </c>
      <c r="AD107" s="1029" t="s">
        <v>1210</v>
      </c>
    </row>
    <row r="108" spans="1:30" s="149" customFormat="1" ht="24" customHeight="1">
      <c r="A108" s="1023" t="s">
        <v>1342</v>
      </c>
      <c r="B108" s="888" t="s">
        <v>457</v>
      </c>
      <c r="C108" s="1241">
        <f t="shared" si="14"/>
        <v>42.500000000000007</v>
      </c>
      <c r="D108" s="888"/>
      <c r="E108" s="1026">
        <f>E109+E110</f>
        <v>42.500000000000007</v>
      </c>
      <c r="F108" s="1026">
        <f t="shared" ref="F108:Z108" si="19">F109+F110</f>
        <v>15.97</v>
      </c>
      <c r="G108" s="1026">
        <f t="shared" si="19"/>
        <v>6.7</v>
      </c>
      <c r="H108" s="1026">
        <f t="shared" si="19"/>
        <v>0</v>
      </c>
      <c r="I108" s="1026">
        <f t="shared" si="19"/>
        <v>1</v>
      </c>
      <c r="J108" s="1026">
        <f t="shared" si="19"/>
        <v>1.0900000000000001</v>
      </c>
      <c r="K108" s="1026">
        <f t="shared" si="19"/>
        <v>0</v>
      </c>
      <c r="L108" s="1026">
        <f t="shared" si="19"/>
        <v>0</v>
      </c>
      <c r="M108" s="1026">
        <f t="shared" si="19"/>
        <v>2</v>
      </c>
      <c r="N108" s="1026">
        <f t="shared" si="19"/>
        <v>0</v>
      </c>
      <c r="O108" s="1026">
        <f t="shared" si="19"/>
        <v>2.5</v>
      </c>
      <c r="P108" s="1026">
        <f t="shared" si="19"/>
        <v>0</v>
      </c>
      <c r="Q108" s="1026">
        <f t="shared" si="19"/>
        <v>0</v>
      </c>
      <c r="R108" s="1026">
        <f t="shared" si="19"/>
        <v>0</v>
      </c>
      <c r="S108" s="1026">
        <f t="shared" si="19"/>
        <v>0</v>
      </c>
      <c r="T108" s="1026">
        <f t="shared" si="19"/>
        <v>6.87</v>
      </c>
      <c r="U108" s="1026">
        <f t="shared" si="19"/>
        <v>0</v>
      </c>
      <c r="V108" s="1026">
        <f t="shared" si="19"/>
        <v>0</v>
      </c>
      <c r="W108" s="1026">
        <f t="shared" si="19"/>
        <v>0</v>
      </c>
      <c r="X108" s="1026">
        <f t="shared" si="19"/>
        <v>0</v>
      </c>
      <c r="Y108" s="1026">
        <f t="shared" si="19"/>
        <v>0</v>
      </c>
      <c r="Z108" s="1026">
        <f t="shared" si="19"/>
        <v>6.37</v>
      </c>
      <c r="AA108" s="1029"/>
      <c r="AB108" s="878"/>
      <c r="AC108" s="886"/>
      <c r="AD108" s="1022"/>
    </row>
    <row r="109" spans="1:30" s="153" customFormat="1" ht="63">
      <c r="A109" s="1027">
        <v>70</v>
      </c>
      <c r="B109" s="1028" t="s">
        <v>1360</v>
      </c>
      <c r="C109" s="1241">
        <f t="shared" si="14"/>
        <v>37.150000000000006</v>
      </c>
      <c r="D109" s="1028"/>
      <c r="E109" s="879">
        <f>SUM(F109:Z109)</f>
        <v>37.150000000000006</v>
      </c>
      <c r="F109" s="772">
        <v>15.97</v>
      </c>
      <c r="G109" s="772">
        <v>6.7</v>
      </c>
      <c r="H109" s="772"/>
      <c r="I109" s="772"/>
      <c r="J109" s="772"/>
      <c r="K109" s="772"/>
      <c r="L109" s="772"/>
      <c r="M109" s="772">
        <v>2</v>
      </c>
      <c r="N109" s="772"/>
      <c r="O109" s="772"/>
      <c r="P109" s="772"/>
      <c r="Q109" s="772"/>
      <c r="R109" s="772"/>
      <c r="S109" s="772"/>
      <c r="T109" s="772">
        <v>6.87</v>
      </c>
      <c r="U109" s="772"/>
      <c r="V109" s="772"/>
      <c r="W109" s="772"/>
      <c r="X109" s="772"/>
      <c r="Y109" s="772"/>
      <c r="Z109" s="772">
        <v>5.61</v>
      </c>
      <c r="AA109" s="1029" t="s">
        <v>389</v>
      </c>
      <c r="AB109" s="1029" t="s">
        <v>460</v>
      </c>
      <c r="AC109" s="1032" t="s">
        <v>1212</v>
      </c>
      <c r="AD109" s="1029" t="s">
        <v>771</v>
      </c>
    </row>
    <row r="110" spans="1:30" ht="84" customHeight="1">
      <c r="A110" s="1111">
        <v>71</v>
      </c>
      <c r="B110" s="1112" t="s">
        <v>1361</v>
      </c>
      <c r="C110" s="1243">
        <f t="shared" si="14"/>
        <v>5.35</v>
      </c>
      <c r="D110" s="1112"/>
      <c r="E110" s="1192">
        <f>SUM(F110:Z110)</f>
        <v>5.35</v>
      </c>
      <c r="F110" s="879"/>
      <c r="G110" s="879"/>
      <c r="H110" s="879"/>
      <c r="I110" s="114">
        <v>1</v>
      </c>
      <c r="J110" s="114">
        <v>1.0900000000000001</v>
      </c>
      <c r="K110" s="114"/>
      <c r="L110" s="879"/>
      <c r="M110" s="879"/>
      <c r="N110" s="879"/>
      <c r="O110" s="114">
        <v>2.5</v>
      </c>
      <c r="P110" s="879"/>
      <c r="Q110" s="879"/>
      <c r="R110" s="879"/>
      <c r="S110" s="879"/>
      <c r="T110" s="879"/>
      <c r="U110" s="879"/>
      <c r="V110" s="879"/>
      <c r="W110" s="879"/>
      <c r="X110" s="879"/>
      <c r="Y110" s="879"/>
      <c r="Z110" s="114">
        <v>0.76</v>
      </c>
      <c r="AA110" s="1029" t="s">
        <v>411</v>
      </c>
      <c r="AB110" s="1029" t="s">
        <v>462</v>
      </c>
      <c r="AC110" s="1029" t="s">
        <v>1242</v>
      </c>
      <c r="AD110" s="1029" t="s">
        <v>763</v>
      </c>
    </row>
    <row r="111" spans="1:30" ht="63" customHeight="1">
      <c r="A111" s="880" t="s">
        <v>98</v>
      </c>
      <c r="B111" s="1373" t="s">
        <v>1343</v>
      </c>
      <c r="C111" s="1373"/>
      <c r="D111" s="1373"/>
      <c r="E111" s="1373"/>
      <c r="F111" s="879"/>
      <c r="G111" s="879"/>
      <c r="H111" s="879"/>
      <c r="I111" s="114"/>
      <c r="J111" s="114"/>
      <c r="K111" s="114"/>
      <c r="L111" s="879"/>
      <c r="M111" s="879"/>
      <c r="N111" s="879"/>
      <c r="O111" s="114"/>
      <c r="P111" s="879"/>
      <c r="Q111" s="879"/>
      <c r="R111" s="879"/>
      <c r="S111" s="879"/>
      <c r="T111" s="879"/>
      <c r="U111" s="879"/>
      <c r="V111" s="879"/>
      <c r="W111" s="879"/>
      <c r="X111" s="879"/>
      <c r="Y111" s="879"/>
      <c r="Z111" s="114"/>
      <c r="AA111" s="1029"/>
      <c r="AB111" s="1029"/>
      <c r="AC111" s="1029"/>
      <c r="AD111" s="1029"/>
    </row>
    <row r="112" spans="1:30" s="520" customFormat="1" ht="56.45" customHeight="1">
      <c r="A112" s="1023" t="s">
        <v>184</v>
      </c>
      <c r="B112" s="885" t="s">
        <v>90</v>
      </c>
      <c r="C112" s="1209">
        <f t="shared" si="14"/>
        <v>20.149999999999999</v>
      </c>
      <c r="D112" s="885"/>
      <c r="E112" s="1026">
        <f>SUM(E113:E121)</f>
        <v>20.149999999999999</v>
      </c>
      <c r="F112" s="1026">
        <f t="shared" ref="F112:Z112" si="20">SUM(F113:F120)</f>
        <v>13.68</v>
      </c>
      <c r="G112" s="1026">
        <f t="shared" si="20"/>
        <v>0</v>
      </c>
      <c r="H112" s="1026">
        <f t="shared" si="20"/>
        <v>0</v>
      </c>
      <c r="I112" s="1026">
        <f t="shared" si="20"/>
        <v>0.6</v>
      </c>
      <c r="J112" s="1026">
        <f t="shared" si="20"/>
        <v>0</v>
      </c>
      <c r="K112" s="1026">
        <f t="shared" si="20"/>
        <v>0</v>
      </c>
      <c r="L112" s="1026">
        <f t="shared" si="20"/>
        <v>0</v>
      </c>
      <c r="M112" s="1026">
        <f t="shared" si="20"/>
        <v>0</v>
      </c>
      <c r="N112" s="1026">
        <f t="shared" si="20"/>
        <v>0</v>
      </c>
      <c r="O112" s="1026">
        <f t="shared" si="20"/>
        <v>0</v>
      </c>
      <c r="P112" s="1026">
        <f t="shared" si="20"/>
        <v>0</v>
      </c>
      <c r="Q112" s="1026">
        <f t="shared" si="20"/>
        <v>0</v>
      </c>
      <c r="R112" s="1026">
        <f t="shared" si="20"/>
        <v>0</v>
      </c>
      <c r="S112" s="1026">
        <f t="shared" si="20"/>
        <v>0</v>
      </c>
      <c r="T112" s="1026">
        <f t="shared" si="20"/>
        <v>0.69000000000000006</v>
      </c>
      <c r="U112" s="1026">
        <f t="shared" si="20"/>
        <v>0.42000000000000004</v>
      </c>
      <c r="V112" s="1026">
        <f t="shared" si="20"/>
        <v>0</v>
      </c>
      <c r="W112" s="1026">
        <f t="shared" si="20"/>
        <v>0</v>
      </c>
      <c r="X112" s="1026">
        <f t="shared" si="20"/>
        <v>0</v>
      </c>
      <c r="Y112" s="1026">
        <f t="shared" si="20"/>
        <v>0</v>
      </c>
      <c r="Z112" s="1026">
        <f t="shared" si="20"/>
        <v>0.6100000000000001</v>
      </c>
      <c r="AA112" s="1022"/>
      <c r="AB112" s="878"/>
      <c r="AC112" s="1023"/>
      <c r="AD112" s="880"/>
    </row>
    <row r="113" spans="1:30" ht="63.75" customHeight="1">
      <c r="A113" s="1029">
        <v>72</v>
      </c>
      <c r="B113" s="1028" t="s">
        <v>488</v>
      </c>
      <c r="C113" s="1241">
        <v>2</v>
      </c>
      <c r="D113" s="1028"/>
      <c r="E113" s="879">
        <f>SUM(F113:Z113)</f>
        <v>2</v>
      </c>
      <c r="F113" s="772">
        <v>1.7</v>
      </c>
      <c r="G113" s="879"/>
      <c r="H113" s="879"/>
      <c r="I113" s="879"/>
      <c r="J113" s="879"/>
      <c r="K113" s="879"/>
      <c r="L113" s="879"/>
      <c r="M113" s="879"/>
      <c r="N113" s="879"/>
      <c r="O113" s="879"/>
      <c r="P113" s="879"/>
      <c r="Q113" s="879"/>
      <c r="R113" s="879"/>
      <c r="S113" s="879"/>
      <c r="T113" s="772">
        <v>0.1</v>
      </c>
      <c r="U113" s="772">
        <v>0.1</v>
      </c>
      <c r="V113" s="772"/>
      <c r="W113" s="772"/>
      <c r="X113" s="772"/>
      <c r="Y113" s="772"/>
      <c r="Z113" s="772">
        <v>0.1</v>
      </c>
      <c r="AA113" s="1029" t="s">
        <v>134</v>
      </c>
      <c r="AB113" s="1029" t="s">
        <v>816</v>
      </c>
      <c r="AC113" s="1038" t="s">
        <v>324</v>
      </c>
      <c r="AD113" s="1029" t="s">
        <v>737</v>
      </c>
    </row>
    <row r="114" spans="1:30" ht="76.900000000000006" customHeight="1">
      <c r="A114" s="1029">
        <v>73</v>
      </c>
      <c r="B114" s="1028" t="s">
        <v>490</v>
      </c>
      <c r="C114" s="1241">
        <f t="shared" si="14"/>
        <v>0.89</v>
      </c>
      <c r="D114" s="1028"/>
      <c r="E114" s="879">
        <f t="shared" ref="E114:E121" si="21">SUM(F114:Z114)</f>
        <v>0.89</v>
      </c>
      <c r="F114" s="879">
        <v>0.87</v>
      </c>
      <c r="G114" s="879"/>
      <c r="H114" s="879"/>
      <c r="I114" s="879"/>
      <c r="J114" s="879"/>
      <c r="K114" s="879"/>
      <c r="L114" s="879"/>
      <c r="M114" s="879"/>
      <c r="N114" s="879"/>
      <c r="O114" s="879"/>
      <c r="P114" s="879"/>
      <c r="Q114" s="879"/>
      <c r="R114" s="879"/>
      <c r="S114" s="879"/>
      <c r="T114" s="879">
        <v>0.02</v>
      </c>
      <c r="U114" s="879"/>
      <c r="V114" s="879"/>
      <c r="W114" s="879"/>
      <c r="X114" s="879"/>
      <c r="Y114" s="879"/>
      <c r="Z114" s="879"/>
      <c r="AA114" s="1029" t="s">
        <v>134</v>
      </c>
      <c r="AB114" s="1029" t="s">
        <v>818</v>
      </c>
      <c r="AC114" s="1038" t="s">
        <v>324</v>
      </c>
      <c r="AD114" s="1029" t="s">
        <v>738</v>
      </c>
    </row>
    <row r="115" spans="1:30" ht="54" customHeight="1">
      <c r="A115" s="1029">
        <v>74</v>
      </c>
      <c r="B115" s="1028" t="s">
        <v>649</v>
      </c>
      <c r="C115" s="1241">
        <f t="shared" si="14"/>
        <v>0.2</v>
      </c>
      <c r="D115" s="1028"/>
      <c r="E115" s="879">
        <f t="shared" si="21"/>
        <v>0.2</v>
      </c>
      <c r="F115" s="879">
        <v>0.2</v>
      </c>
      <c r="G115" s="879"/>
      <c r="H115" s="879"/>
      <c r="I115" s="879"/>
      <c r="J115" s="879"/>
      <c r="K115" s="879"/>
      <c r="L115" s="879"/>
      <c r="M115" s="879"/>
      <c r="N115" s="879"/>
      <c r="O115" s="879"/>
      <c r="P115" s="879"/>
      <c r="Q115" s="879"/>
      <c r="R115" s="879"/>
      <c r="S115" s="879"/>
      <c r="T115" s="879"/>
      <c r="U115" s="879"/>
      <c r="V115" s="879"/>
      <c r="W115" s="879"/>
      <c r="X115" s="879"/>
      <c r="Y115" s="879"/>
      <c r="Z115" s="879"/>
      <c r="AA115" s="1029" t="s">
        <v>135</v>
      </c>
      <c r="AB115" s="1029" t="s">
        <v>819</v>
      </c>
      <c r="AC115" s="1032" t="s">
        <v>625</v>
      </c>
      <c r="AD115" s="1029" t="s">
        <v>745</v>
      </c>
    </row>
    <row r="116" spans="1:30" ht="47.25">
      <c r="A116" s="1029">
        <v>75</v>
      </c>
      <c r="B116" s="1028" t="s">
        <v>609</v>
      </c>
      <c r="C116" s="1241">
        <f t="shared" si="14"/>
        <v>8.25</v>
      </c>
      <c r="D116" s="1028"/>
      <c r="E116" s="879">
        <f t="shared" si="21"/>
        <v>8.25</v>
      </c>
      <c r="F116" s="879">
        <v>7.8</v>
      </c>
      <c r="G116" s="879"/>
      <c r="H116" s="879"/>
      <c r="I116" s="879"/>
      <c r="J116" s="879"/>
      <c r="K116" s="879"/>
      <c r="L116" s="879"/>
      <c r="M116" s="879"/>
      <c r="N116" s="879"/>
      <c r="O116" s="879"/>
      <c r="P116" s="879"/>
      <c r="Q116" s="879"/>
      <c r="R116" s="879"/>
      <c r="S116" s="879"/>
      <c r="T116" s="879">
        <v>0.05</v>
      </c>
      <c r="U116" s="879">
        <v>0.1</v>
      </c>
      <c r="V116" s="879"/>
      <c r="W116" s="879"/>
      <c r="X116" s="879"/>
      <c r="Y116" s="879"/>
      <c r="Z116" s="879">
        <v>0.3</v>
      </c>
      <c r="AA116" s="1029" t="s">
        <v>137</v>
      </c>
      <c r="AB116" s="1029" t="s">
        <v>822</v>
      </c>
      <c r="AC116" s="1032" t="s">
        <v>1213</v>
      </c>
      <c r="AD116" s="1029" t="s">
        <v>746</v>
      </c>
    </row>
    <row r="117" spans="1:30" ht="31.5">
      <c r="A117" s="1029">
        <v>76</v>
      </c>
      <c r="B117" s="1028" t="s">
        <v>626</v>
      </c>
      <c r="C117" s="1241">
        <v>1</v>
      </c>
      <c r="D117" s="1028"/>
      <c r="E117" s="879">
        <f t="shared" si="21"/>
        <v>1</v>
      </c>
      <c r="F117" s="879">
        <v>0.91</v>
      </c>
      <c r="G117" s="879"/>
      <c r="H117" s="879"/>
      <c r="I117" s="879"/>
      <c r="J117" s="879"/>
      <c r="K117" s="879"/>
      <c r="L117" s="879"/>
      <c r="M117" s="879"/>
      <c r="N117" s="879"/>
      <c r="O117" s="879"/>
      <c r="P117" s="879"/>
      <c r="Q117" s="879"/>
      <c r="R117" s="879"/>
      <c r="S117" s="879"/>
      <c r="T117" s="879">
        <v>7.0000000000000007E-2</v>
      </c>
      <c r="U117" s="879">
        <v>0.02</v>
      </c>
      <c r="V117" s="879"/>
      <c r="W117" s="879"/>
      <c r="X117" s="879"/>
      <c r="Y117" s="879"/>
      <c r="Z117" s="879"/>
      <c r="AA117" s="1029" t="s">
        <v>130</v>
      </c>
      <c r="AB117" s="1029" t="s">
        <v>821</v>
      </c>
      <c r="AC117" s="1032" t="s">
        <v>625</v>
      </c>
      <c r="AD117" s="1029" t="s">
        <v>747</v>
      </c>
    </row>
    <row r="118" spans="1:30" ht="63">
      <c r="A118" s="1029">
        <v>77</v>
      </c>
      <c r="B118" s="1028" t="s">
        <v>480</v>
      </c>
      <c r="C118" s="1241">
        <f t="shared" si="14"/>
        <v>1.8399999999999999</v>
      </c>
      <c r="D118" s="1028"/>
      <c r="E118" s="879">
        <f t="shared" si="21"/>
        <v>1.8399999999999999</v>
      </c>
      <c r="F118" s="879">
        <v>1.2</v>
      </c>
      <c r="G118" s="879"/>
      <c r="H118" s="879"/>
      <c r="I118" s="879"/>
      <c r="J118" s="879"/>
      <c r="K118" s="879"/>
      <c r="L118" s="879"/>
      <c r="M118" s="879"/>
      <c r="N118" s="879"/>
      <c r="O118" s="879"/>
      <c r="P118" s="879"/>
      <c r="Q118" s="879"/>
      <c r="R118" s="879"/>
      <c r="S118" s="879"/>
      <c r="T118" s="879">
        <v>0.3</v>
      </c>
      <c r="U118" s="879">
        <v>0.2</v>
      </c>
      <c r="V118" s="879"/>
      <c r="W118" s="879"/>
      <c r="X118" s="879"/>
      <c r="Y118" s="879"/>
      <c r="Z118" s="879">
        <v>0.14000000000000001</v>
      </c>
      <c r="AA118" s="1029" t="s">
        <v>139</v>
      </c>
      <c r="AB118" s="1029" t="s">
        <v>1144</v>
      </c>
      <c r="AC118" s="1032" t="s">
        <v>1208</v>
      </c>
      <c r="AD118" s="1029" t="s">
        <v>1089</v>
      </c>
    </row>
    <row r="119" spans="1:30" ht="89.45" customHeight="1">
      <c r="A119" s="1029">
        <v>78</v>
      </c>
      <c r="B119" s="1028" t="s">
        <v>470</v>
      </c>
      <c r="C119" s="1241">
        <f t="shared" si="14"/>
        <v>0.82000000000000006</v>
      </c>
      <c r="D119" s="1028"/>
      <c r="E119" s="879">
        <f t="shared" si="21"/>
        <v>0.82000000000000006</v>
      </c>
      <c r="F119" s="879">
        <v>0.1</v>
      </c>
      <c r="G119" s="879"/>
      <c r="H119" s="879"/>
      <c r="I119" s="879">
        <v>0.6</v>
      </c>
      <c r="J119" s="879"/>
      <c r="K119" s="879"/>
      <c r="L119" s="879"/>
      <c r="M119" s="879"/>
      <c r="N119" s="879"/>
      <c r="O119" s="879"/>
      <c r="P119" s="879"/>
      <c r="Q119" s="879"/>
      <c r="R119" s="879"/>
      <c r="S119" s="879"/>
      <c r="T119" s="879">
        <v>0.05</v>
      </c>
      <c r="U119" s="879"/>
      <c r="V119" s="879"/>
      <c r="W119" s="879"/>
      <c r="X119" s="879"/>
      <c r="Y119" s="879"/>
      <c r="Z119" s="879">
        <v>7.0000000000000007E-2</v>
      </c>
      <c r="AA119" s="1029" t="s">
        <v>1000</v>
      </c>
      <c r="AB119" s="1029" t="s">
        <v>1078</v>
      </c>
      <c r="AC119" s="1032" t="s">
        <v>1208</v>
      </c>
      <c r="AD119" s="1029" t="s">
        <v>859</v>
      </c>
    </row>
    <row r="120" spans="1:30" ht="194.45" customHeight="1">
      <c r="A120" s="1029">
        <v>79</v>
      </c>
      <c r="B120" s="1028" t="s">
        <v>860</v>
      </c>
      <c r="C120" s="1241">
        <f t="shared" si="14"/>
        <v>1</v>
      </c>
      <c r="D120" s="1028"/>
      <c r="E120" s="879">
        <f t="shared" si="21"/>
        <v>1</v>
      </c>
      <c r="F120" s="879">
        <v>0.9</v>
      </c>
      <c r="G120" s="879"/>
      <c r="H120" s="879"/>
      <c r="I120" s="879"/>
      <c r="J120" s="879"/>
      <c r="K120" s="879"/>
      <c r="L120" s="879"/>
      <c r="M120" s="879"/>
      <c r="N120" s="879"/>
      <c r="O120" s="879"/>
      <c r="P120" s="879"/>
      <c r="Q120" s="879"/>
      <c r="R120" s="879"/>
      <c r="S120" s="879"/>
      <c r="T120" s="879">
        <v>0.1</v>
      </c>
      <c r="U120" s="879"/>
      <c r="V120" s="879"/>
      <c r="W120" s="879"/>
      <c r="X120" s="879"/>
      <c r="Y120" s="879"/>
      <c r="Z120" s="879"/>
      <c r="AA120" s="1029" t="s">
        <v>133</v>
      </c>
      <c r="AB120" s="1029" t="s">
        <v>1145</v>
      </c>
      <c r="AC120" s="1032" t="s">
        <v>1208</v>
      </c>
      <c r="AD120" s="1029" t="s">
        <v>862</v>
      </c>
    </row>
    <row r="121" spans="1:30" ht="90" customHeight="1">
      <c r="A121" s="1029">
        <v>80</v>
      </c>
      <c r="B121" s="1030" t="s">
        <v>1352</v>
      </c>
      <c r="C121" s="1241">
        <f>E121</f>
        <v>4.1499999999999995</v>
      </c>
      <c r="D121" s="1030"/>
      <c r="E121" s="879">
        <f t="shared" si="21"/>
        <v>4.1499999999999995</v>
      </c>
      <c r="F121" s="772">
        <v>3.71</v>
      </c>
      <c r="G121" s="772"/>
      <c r="H121" s="772"/>
      <c r="I121" s="772"/>
      <c r="J121" s="772"/>
      <c r="K121" s="772"/>
      <c r="L121" s="772"/>
      <c r="M121" s="772"/>
      <c r="N121" s="772"/>
      <c r="O121" s="772"/>
      <c r="P121" s="772"/>
      <c r="Q121" s="772"/>
      <c r="R121" s="772"/>
      <c r="S121" s="772"/>
      <c r="T121" s="772">
        <v>0.08</v>
      </c>
      <c r="U121" s="772">
        <v>0.01</v>
      </c>
      <c r="V121" s="772"/>
      <c r="W121" s="772"/>
      <c r="X121" s="772"/>
      <c r="Y121" s="772"/>
      <c r="Z121" s="772">
        <v>0.35</v>
      </c>
      <c r="AA121" s="1029" t="s">
        <v>133</v>
      </c>
      <c r="AB121" s="774" t="s">
        <v>1353</v>
      </c>
      <c r="AC121" s="1029"/>
      <c r="AD121" s="1029" t="s">
        <v>1354</v>
      </c>
    </row>
    <row r="122" spans="1:30" ht="49.9" customHeight="1">
      <c r="A122" s="1023" t="s">
        <v>181</v>
      </c>
      <c r="B122" s="888" t="s">
        <v>105</v>
      </c>
      <c r="C122" s="1209">
        <f t="shared" si="14"/>
        <v>4.9399999999999986</v>
      </c>
      <c r="D122" s="888"/>
      <c r="E122" s="1026">
        <f>E123</f>
        <v>4.9399999999999986</v>
      </c>
      <c r="F122" s="1026">
        <f t="shared" ref="F122:U122" si="22">F123</f>
        <v>4.55</v>
      </c>
      <c r="G122" s="1026">
        <f t="shared" si="22"/>
        <v>0</v>
      </c>
      <c r="H122" s="1026">
        <f t="shared" si="22"/>
        <v>0</v>
      </c>
      <c r="I122" s="1026">
        <f t="shared" si="22"/>
        <v>0</v>
      </c>
      <c r="J122" s="1026">
        <f t="shared" si="22"/>
        <v>0</v>
      </c>
      <c r="K122" s="1026">
        <f t="shared" si="22"/>
        <v>0</v>
      </c>
      <c r="L122" s="1026">
        <f t="shared" si="22"/>
        <v>0</v>
      </c>
      <c r="M122" s="1026">
        <f t="shared" si="22"/>
        <v>0</v>
      </c>
      <c r="N122" s="1026">
        <f t="shared" si="22"/>
        <v>0</v>
      </c>
      <c r="O122" s="1026">
        <f t="shared" si="22"/>
        <v>0</v>
      </c>
      <c r="P122" s="1026">
        <f t="shared" si="22"/>
        <v>0</v>
      </c>
      <c r="Q122" s="1026">
        <f t="shared" si="22"/>
        <v>0</v>
      </c>
      <c r="R122" s="1026">
        <f t="shared" si="22"/>
        <v>0</v>
      </c>
      <c r="S122" s="1026">
        <f t="shared" si="22"/>
        <v>0</v>
      </c>
      <c r="T122" s="1026">
        <f t="shared" si="22"/>
        <v>0.06</v>
      </c>
      <c r="U122" s="1026">
        <f t="shared" si="22"/>
        <v>0.02</v>
      </c>
      <c r="V122" s="879"/>
      <c r="W122" s="879"/>
      <c r="X122" s="879"/>
      <c r="Y122" s="879"/>
      <c r="Z122" s="879"/>
      <c r="AA122" s="1029"/>
      <c r="AB122" s="1029"/>
      <c r="AC122" s="1032"/>
      <c r="AD122" s="1012"/>
    </row>
    <row r="123" spans="1:30" ht="88.9" customHeight="1">
      <c r="A123" s="1038">
        <v>81</v>
      </c>
      <c r="B123" s="1028" t="s">
        <v>937</v>
      </c>
      <c r="C123" s="1241">
        <f t="shared" si="14"/>
        <v>4.9399999999999986</v>
      </c>
      <c r="D123" s="1028"/>
      <c r="E123" s="879">
        <f>SUM(F123:Z123)</f>
        <v>4.9399999999999986</v>
      </c>
      <c r="F123" s="889">
        <v>4.55</v>
      </c>
      <c r="G123" s="879"/>
      <c r="H123" s="879"/>
      <c r="I123" s="879"/>
      <c r="J123" s="879"/>
      <c r="K123" s="879"/>
      <c r="L123" s="879"/>
      <c r="M123" s="879"/>
      <c r="N123" s="879"/>
      <c r="O123" s="879"/>
      <c r="P123" s="879"/>
      <c r="Q123" s="879"/>
      <c r="R123" s="879"/>
      <c r="S123" s="879"/>
      <c r="T123" s="879">
        <v>0.06</v>
      </c>
      <c r="U123" s="879">
        <v>0.02</v>
      </c>
      <c r="V123" s="879"/>
      <c r="W123" s="879"/>
      <c r="X123" s="879"/>
      <c r="Y123" s="879"/>
      <c r="Z123" s="879">
        <v>0.31</v>
      </c>
      <c r="AA123" s="1029" t="s">
        <v>140</v>
      </c>
      <c r="AB123" s="1029" t="s">
        <v>1002</v>
      </c>
      <c r="AC123" s="1029" t="s">
        <v>1359</v>
      </c>
      <c r="AD123" s="1029" t="s">
        <v>1214</v>
      </c>
    </row>
    <row r="124" spans="1:30" s="149" customFormat="1" ht="82.5" customHeight="1">
      <c r="A124" s="1020" t="s">
        <v>179</v>
      </c>
      <c r="B124" s="896" t="s">
        <v>1344</v>
      </c>
      <c r="C124" s="1209">
        <f t="shared" si="14"/>
        <v>8.4</v>
      </c>
      <c r="D124" s="896"/>
      <c r="E124" s="1026">
        <f>SUM(E125:E135)</f>
        <v>8.4</v>
      </c>
      <c r="F124" s="1026">
        <f t="shared" ref="F124:Z124" si="23">SUM(F125:F135)</f>
        <v>0.70000000000000007</v>
      </c>
      <c r="G124" s="1026">
        <f t="shared" si="23"/>
        <v>0</v>
      </c>
      <c r="H124" s="1026">
        <f t="shared" si="23"/>
        <v>0.38</v>
      </c>
      <c r="I124" s="1026">
        <f t="shared" si="23"/>
        <v>4.29</v>
      </c>
      <c r="J124" s="1026">
        <f t="shared" si="23"/>
        <v>3.0299999999999994</v>
      </c>
      <c r="K124" s="1026">
        <f t="shared" si="23"/>
        <v>0</v>
      </c>
      <c r="L124" s="1026">
        <f t="shared" si="23"/>
        <v>0</v>
      </c>
      <c r="M124" s="1026">
        <f t="shared" si="23"/>
        <v>0</v>
      </c>
      <c r="N124" s="1026">
        <f t="shared" si="23"/>
        <v>0</v>
      </c>
      <c r="O124" s="1026">
        <f t="shared" si="23"/>
        <v>0</v>
      </c>
      <c r="P124" s="1026">
        <f t="shared" si="23"/>
        <v>0</v>
      </c>
      <c r="Q124" s="1026">
        <f t="shared" si="23"/>
        <v>0</v>
      </c>
      <c r="R124" s="1026">
        <f t="shared" si="23"/>
        <v>0</v>
      </c>
      <c r="S124" s="1026">
        <f t="shared" si="23"/>
        <v>0</v>
      </c>
      <c r="T124" s="1026">
        <f t="shared" si="23"/>
        <v>0</v>
      </c>
      <c r="U124" s="1026">
        <f t="shared" si="23"/>
        <v>0</v>
      </c>
      <c r="V124" s="1026">
        <f t="shared" si="23"/>
        <v>0</v>
      </c>
      <c r="W124" s="1026">
        <f t="shared" si="23"/>
        <v>0</v>
      </c>
      <c r="X124" s="1026">
        <f t="shared" si="23"/>
        <v>0</v>
      </c>
      <c r="Y124" s="1026">
        <f t="shared" si="23"/>
        <v>0</v>
      </c>
      <c r="Z124" s="1026">
        <f t="shared" si="23"/>
        <v>0</v>
      </c>
      <c r="AA124" s="1022"/>
      <c r="AB124" s="1022"/>
      <c r="AC124" s="1021"/>
      <c r="AD124" s="1019"/>
    </row>
    <row r="125" spans="1:30" s="153" customFormat="1" ht="176.45" customHeight="1">
      <c r="A125" s="1363">
        <v>82</v>
      </c>
      <c r="B125" s="1366" t="s">
        <v>622</v>
      </c>
      <c r="C125" s="1241">
        <f t="shared" si="14"/>
        <v>0.5</v>
      </c>
      <c r="D125" s="1039"/>
      <c r="E125" s="879">
        <f>SUM(F125:Z125)</f>
        <v>0.5</v>
      </c>
      <c r="G125" s="879"/>
      <c r="H125" s="879"/>
      <c r="I125" s="879">
        <v>0.25</v>
      </c>
      <c r="J125" s="879">
        <v>0.25</v>
      </c>
      <c r="K125" s="879"/>
      <c r="L125" s="879"/>
      <c r="M125" s="879"/>
      <c r="N125" s="879"/>
      <c r="O125" s="879"/>
      <c r="P125" s="879"/>
      <c r="Q125" s="879"/>
      <c r="R125" s="879"/>
      <c r="S125" s="879"/>
      <c r="T125" s="879"/>
      <c r="U125" s="879"/>
      <c r="V125" s="879"/>
      <c r="W125" s="879"/>
      <c r="X125" s="879"/>
      <c r="Y125" s="879"/>
      <c r="Z125" s="879"/>
      <c r="AA125" s="1029" t="s">
        <v>136</v>
      </c>
      <c r="AB125" s="774" t="s">
        <v>1363</v>
      </c>
      <c r="AC125" s="1038"/>
      <c r="AD125" s="1360" t="s">
        <v>915</v>
      </c>
    </row>
    <row r="126" spans="1:30" s="153" customFormat="1" ht="150.75" customHeight="1">
      <c r="A126" s="1364"/>
      <c r="B126" s="1367"/>
      <c r="C126" s="1241">
        <f t="shared" si="14"/>
        <v>0.9</v>
      </c>
      <c r="D126" s="1041"/>
      <c r="E126" s="879">
        <f t="shared" ref="E126:E135" si="24">SUM(F126:Z126)</f>
        <v>0.9</v>
      </c>
      <c r="F126" s="891"/>
      <c r="G126" s="879"/>
      <c r="H126" s="879"/>
      <c r="I126" s="879">
        <v>0.8</v>
      </c>
      <c r="J126" s="879">
        <v>0.1</v>
      </c>
      <c r="K126" s="879"/>
      <c r="L126" s="879"/>
      <c r="M126" s="879"/>
      <c r="N126" s="879"/>
      <c r="O126" s="879"/>
      <c r="P126" s="879"/>
      <c r="Q126" s="879"/>
      <c r="R126" s="879"/>
      <c r="S126" s="879"/>
      <c r="T126" s="879"/>
      <c r="U126" s="879"/>
      <c r="V126" s="879"/>
      <c r="W126" s="879"/>
      <c r="X126" s="879"/>
      <c r="Y126" s="879"/>
      <c r="Z126" s="879"/>
      <c r="AA126" s="1029" t="s">
        <v>276</v>
      </c>
      <c r="AB126" s="774" t="s">
        <v>1364</v>
      </c>
      <c r="AC126" s="1038"/>
      <c r="AD126" s="1361"/>
    </row>
    <row r="127" spans="1:30" s="153" customFormat="1" ht="274.89999999999998" customHeight="1">
      <c r="A127" s="1364"/>
      <c r="B127" s="1367"/>
      <c r="C127" s="1241">
        <f t="shared" si="14"/>
        <v>1</v>
      </c>
      <c r="D127" s="1041"/>
      <c r="E127" s="879">
        <f t="shared" si="24"/>
        <v>1</v>
      </c>
      <c r="F127" s="892">
        <v>0.2</v>
      </c>
      <c r="G127" s="879"/>
      <c r="H127" s="879"/>
      <c r="I127" s="879">
        <v>0.5</v>
      </c>
      <c r="J127" s="879">
        <v>0.3</v>
      </c>
      <c r="K127" s="879"/>
      <c r="L127" s="879"/>
      <c r="M127" s="879"/>
      <c r="N127" s="879"/>
      <c r="O127" s="879"/>
      <c r="P127" s="879"/>
      <c r="Q127" s="879"/>
      <c r="R127" s="879"/>
      <c r="S127" s="879"/>
      <c r="T127" s="879"/>
      <c r="U127" s="879"/>
      <c r="V127" s="879"/>
      <c r="W127" s="879"/>
      <c r="X127" s="879"/>
      <c r="Y127" s="879"/>
      <c r="Z127" s="879"/>
      <c r="AA127" s="1029" t="s">
        <v>1007</v>
      </c>
      <c r="AB127" s="1136" t="s">
        <v>1403</v>
      </c>
      <c r="AC127" s="1038" t="s">
        <v>1208</v>
      </c>
      <c r="AD127" s="1361"/>
    </row>
    <row r="128" spans="1:30" s="153" customFormat="1" ht="229.9" customHeight="1">
      <c r="A128" s="1364"/>
      <c r="B128" s="1367"/>
      <c r="C128" s="1241">
        <f t="shared" si="14"/>
        <v>1</v>
      </c>
      <c r="D128" s="1041"/>
      <c r="E128" s="879">
        <f>SUM(F128:Z128)</f>
        <v>1</v>
      </c>
      <c r="F128" s="891">
        <f>0.2</f>
        <v>0.2</v>
      </c>
      <c r="G128" s="879"/>
      <c r="H128" s="879"/>
      <c r="I128" s="879">
        <v>0.4</v>
      </c>
      <c r="J128" s="879">
        <v>0.4</v>
      </c>
      <c r="K128" s="879"/>
      <c r="L128" s="879"/>
      <c r="M128" s="879"/>
      <c r="N128" s="879"/>
      <c r="O128" s="879"/>
      <c r="P128" s="879"/>
      <c r="Q128" s="879"/>
      <c r="R128" s="879"/>
      <c r="S128" s="879"/>
      <c r="T128" s="879"/>
      <c r="U128" s="879"/>
      <c r="V128" s="879"/>
      <c r="W128" s="879"/>
      <c r="X128" s="879"/>
      <c r="Y128" s="879"/>
      <c r="Z128" s="879"/>
      <c r="AA128" s="1029" t="s">
        <v>139</v>
      </c>
      <c r="AB128" s="774" t="s">
        <v>1366</v>
      </c>
      <c r="AC128" s="1038" t="s">
        <v>1208</v>
      </c>
      <c r="AD128" s="1361"/>
    </row>
    <row r="129" spans="1:30" s="153" customFormat="1" ht="166.9" customHeight="1">
      <c r="A129" s="1364"/>
      <c r="B129" s="1367"/>
      <c r="C129" s="1241">
        <f t="shared" si="14"/>
        <v>1.1000000000000001</v>
      </c>
      <c r="D129" s="1041"/>
      <c r="E129" s="879">
        <f t="shared" si="24"/>
        <v>1.1000000000000001</v>
      </c>
      <c r="F129" s="892">
        <v>0.2</v>
      </c>
      <c r="G129" s="879"/>
      <c r="H129" s="879"/>
      <c r="I129" s="879">
        <v>0.5</v>
      </c>
      <c r="J129" s="879">
        <v>0.4</v>
      </c>
      <c r="K129" s="879"/>
      <c r="L129" s="879"/>
      <c r="M129" s="879"/>
      <c r="N129" s="879"/>
      <c r="O129" s="879"/>
      <c r="P129" s="879"/>
      <c r="Q129" s="879"/>
      <c r="R129" s="879"/>
      <c r="S129" s="879"/>
      <c r="T129" s="879"/>
      <c r="U129" s="879"/>
      <c r="V129" s="879"/>
      <c r="W129" s="879"/>
      <c r="X129" s="879"/>
      <c r="Y129" s="879"/>
      <c r="Z129" s="879"/>
      <c r="AA129" s="1029" t="s">
        <v>137</v>
      </c>
      <c r="AB129" s="774" t="s">
        <v>1203</v>
      </c>
      <c r="AC129" s="1038" t="s">
        <v>1208</v>
      </c>
      <c r="AD129" s="1361"/>
    </row>
    <row r="130" spans="1:30" s="153" customFormat="1" ht="157.5" customHeight="1">
      <c r="A130" s="1364"/>
      <c r="B130" s="1367"/>
      <c r="C130" s="1241">
        <f t="shared" si="14"/>
        <v>0.5</v>
      </c>
      <c r="D130" s="1041"/>
      <c r="E130" s="879">
        <f t="shared" si="24"/>
        <v>0.5</v>
      </c>
      <c r="F130" s="892"/>
      <c r="G130" s="879"/>
      <c r="H130" s="879"/>
      <c r="I130" s="879">
        <v>0.1</v>
      </c>
      <c r="J130" s="879">
        <v>0.4</v>
      </c>
      <c r="K130" s="879"/>
      <c r="L130" s="879"/>
      <c r="M130" s="879"/>
      <c r="N130" s="879"/>
      <c r="O130" s="879"/>
      <c r="P130" s="879"/>
      <c r="Q130" s="879"/>
      <c r="R130" s="879"/>
      <c r="S130" s="879"/>
      <c r="T130" s="879"/>
      <c r="U130" s="879"/>
      <c r="V130" s="879"/>
      <c r="W130" s="879"/>
      <c r="X130" s="879"/>
      <c r="Y130" s="879"/>
      <c r="Z130" s="879"/>
      <c r="AA130" s="1029" t="s">
        <v>130</v>
      </c>
      <c r="AB130" s="774" t="s">
        <v>1021</v>
      </c>
      <c r="AC130" s="1038"/>
      <c r="AD130" s="1361"/>
    </row>
    <row r="131" spans="1:30" s="153" customFormat="1" ht="114.6" customHeight="1">
      <c r="A131" s="1364"/>
      <c r="B131" s="1367"/>
      <c r="C131" s="1241">
        <f t="shared" ref="C131:C135" si="25">E131</f>
        <v>0.7</v>
      </c>
      <c r="D131" s="1041"/>
      <c r="E131" s="879">
        <f t="shared" si="24"/>
        <v>0.7</v>
      </c>
      <c r="F131" s="892"/>
      <c r="G131" s="879"/>
      <c r="H131" s="879"/>
      <c r="I131" s="879">
        <v>0.4</v>
      </c>
      <c r="J131" s="879">
        <v>0.3</v>
      </c>
      <c r="K131" s="879"/>
      <c r="L131" s="879"/>
      <c r="M131" s="879"/>
      <c r="N131" s="879"/>
      <c r="O131" s="879"/>
      <c r="P131" s="879"/>
      <c r="Q131" s="879"/>
      <c r="R131" s="879"/>
      <c r="S131" s="879"/>
      <c r="T131" s="879"/>
      <c r="U131" s="879"/>
      <c r="V131" s="879"/>
      <c r="W131" s="879"/>
      <c r="X131" s="879"/>
      <c r="Y131" s="879"/>
      <c r="Z131" s="879"/>
      <c r="AA131" s="1029" t="s">
        <v>138</v>
      </c>
      <c r="AB131" s="774" t="s">
        <v>1219</v>
      </c>
      <c r="AC131" s="1038"/>
      <c r="AD131" s="1361"/>
    </row>
    <row r="132" spans="1:30" s="153" customFormat="1">
      <c r="A132" s="1364"/>
      <c r="B132" s="1367"/>
      <c r="C132" s="1241">
        <f t="shared" si="25"/>
        <v>0.2</v>
      </c>
      <c r="D132" s="1041"/>
      <c r="E132" s="879">
        <f t="shared" si="24"/>
        <v>0.2</v>
      </c>
      <c r="F132" s="892"/>
      <c r="G132" s="879"/>
      <c r="H132" s="879"/>
      <c r="I132" s="879">
        <v>0.1</v>
      </c>
      <c r="J132" s="879">
        <v>0.1</v>
      </c>
      <c r="K132" s="879"/>
      <c r="L132" s="879"/>
      <c r="M132" s="879"/>
      <c r="N132" s="879"/>
      <c r="O132" s="879"/>
      <c r="P132" s="879"/>
      <c r="Q132" s="879"/>
      <c r="R132" s="879"/>
      <c r="S132" s="879"/>
      <c r="T132" s="879"/>
      <c r="U132" s="879"/>
      <c r="V132" s="879"/>
      <c r="W132" s="879"/>
      <c r="X132" s="879"/>
      <c r="Y132" s="879"/>
      <c r="Z132" s="879"/>
      <c r="AA132" s="1029" t="s">
        <v>132</v>
      </c>
      <c r="AB132" s="774" t="s">
        <v>1023</v>
      </c>
      <c r="AC132" s="1038"/>
      <c r="AD132" s="1361"/>
    </row>
    <row r="133" spans="1:30" s="153" customFormat="1" ht="154.9" customHeight="1">
      <c r="A133" s="1364"/>
      <c r="B133" s="1367"/>
      <c r="C133" s="1241">
        <f t="shared" si="25"/>
        <v>0.7</v>
      </c>
      <c r="D133" s="1041"/>
      <c r="E133" s="879">
        <f t="shared" si="24"/>
        <v>0.7</v>
      </c>
      <c r="F133" s="892"/>
      <c r="G133" s="879"/>
      <c r="H133" s="879">
        <v>0.38</v>
      </c>
      <c r="I133" s="879">
        <v>0.24</v>
      </c>
      <c r="J133" s="879">
        <v>0.08</v>
      </c>
      <c r="K133" s="879"/>
      <c r="L133" s="879"/>
      <c r="M133" s="879"/>
      <c r="N133" s="879"/>
      <c r="O133" s="879"/>
      <c r="P133" s="879"/>
      <c r="Q133" s="879"/>
      <c r="R133" s="879"/>
      <c r="S133" s="879"/>
      <c r="T133" s="879"/>
      <c r="U133" s="879"/>
      <c r="V133" s="879"/>
      <c r="W133" s="879"/>
      <c r="X133" s="879"/>
      <c r="Y133" s="879"/>
      <c r="Z133" s="879"/>
      <c r="AA133" s="1029" t="s">
        <v>134</v>
      </c>
      <c r="AB133" s="774" t="s">
        <v>1025</v>
      </c>
      <c r="AC133" s="1038"/>
      <c r="AD133" s="1361"/>
    </row>
    <row r="134" spans="1:30" s="153" customFormat="1" ht="267" customHeight="1">
      <c r="A134" s="1364"/>
      <c r="B134" s="1367"/>
      <c r="C134" s="1241">
        <f t="shared" si="25"/>
        <v>0.7</v>
      </c>
      <c r="D134" s="1041"/>
      <c r="E134" s="879">
        <f t="shared" si="24"/>
        <v>0.7</v>
      </c>
      <c r="F134" s="892"/>
      <c r="G134" s="879"/>
      <c r="H134" s="879"/>
      <c r="I134" s="879">
        <v>0.4</v>
      </c>
      <c r="J134" s="879">
        <v>0.3</v>
      </c>
      <c r="K134" s="879"/>
      <c r="L134" s="879"/>
      <c r="M134" s="879"/>
      <c r="N134" s="879"/>
      <c r="O134" s="879"/>
      <c r="P134" s="879"/>
      <c r="Q134" s="879"/>
      <c r="R134" s="879"/>
      <c r="S134" s="879"/>
      <c r="T134" s="879"/>
      <c r="U134" s="879"/>
      <c r="V134" s="879"/>
      <c r="W134" s="879"/>
      <c r="X134" s="879"/>
      <c r="Y134" s="879"/>
      <c r="Z134" s="879"/>
      <c r="AA134" s="1029" t="s">
        <v>135</v>
      </c>
      <c r="AB134" s="774" t="s">
        <v>1204</v>
      </c>
      <c r="AC134" s="1038"/>
      <c r="AD134" s="1361"/>
    </row>
    <row r="135" spans="1:30" s="153" customFormat="1" ht="156.6" customHeight="1">
      <c r="A135" s="1365"/>
      <c r="B135" s="1368"/>
      <c r="C135" s="1241">
        <f t="shared" si="25"/>
        <v>1.1000000000000001</v>
      </c>
      <c r="D135" s="1040"/>
      <c r="E135" s="879">
        <f t="shared" si="24"/>
        <v>1.1000000000000001</v>
      </c>
      <c r="F135" s="892">
        <v>0.1</v>
      </c>
      <c r="G135" s="879"/>
      <c r="H135" s="879"/>
      <c r="I135" s="879">
        <v>0.6</v>
      </c>
      <c r="J135" s="879">
        <v>0.4</v>
      </c>
      <c r="K135" s="879"/>
      <c r="L135" s="879"/>
      <c r="M135" s="879"/>
      <c r="N135" s="879"/>
      <c r="O135" s="879"/>
      <c r="P135" s="879"/>
      <c r="Q135" s="879"/>
      <c r="R135" s="879"/>
      <c r="S135" s="879"/>
      <c r="T135" s="879"/>
      <c r="U135" s="879"/>
      <c r="V135" s="879"/>
      <c r="W135" s="879"/>
      <c r="X135" s="879"/>
      <c r="Y135" s="879"/>
      <c r="Z135" s="879"/>
      <c r="AA135" s="1029" t="s">
        <v>140</v>
      </c>
      <c r="AB135" s="774" t="s">
        <v>1365</v>
      </c>
      <c r="AC135" s="1038" t="s">
        <v>1208</v>
      </c>
      <c r="AD135" s="1362"/>
    </row>
    <row r="136" spans="1:30" ht="122.25" customHeight="1">
      <c r="D136" s="1387"/>
      <c r="E136" s="1387"/>
      <c r="F136" s="1387"/>
      <c r="G136" s="1387"/>
      <c r="H136" s="1387"/>
      <c r="I136" s="1387"/>
      <c r="J136" s="1387"/>
      <c r="K136" s="1387"/>
      <c r="L136" s="1387"/>
      <c r="M136" s="1387"/>
      <c r="N136" s="1387"/>
      <c r="O136" s="1387"/>
      <c r="P136" s="1387"/>
      <c r="Q136" s="1387"/>
      <c r="R136" s="1387"/>
      <c r="S136" s="1387"/>
      <c r="T136" s="1387"/>
      <c r="U136" s="1387"/>
      <c r="V136" s="1387"/>
      <c r="W136" s="1387"/>
      <c r="X136" s="1387"/>
      <c r="Y136" s="1387"/>
      <c r="Z136" s="1387"/>
      <c r="AA136" s="1387"/>
      <c r="AB136" s="1387"/>
    </row>
    <row r="137" spans="1:30">
      <c r="D137" s="1388"/>
      <c r="E137" s="1388"/>
      <c r="F137" s="1388"/>
      <c r="G137" s="1388"/>
      <c r="H137" s="1388"/>
      <c r="I137" s="1388"/>
      <c r="J137" s="1388"/>
      <c r="K137" s="1388"/>
      <c r="L137" s="1388"/>
      <c r="M137" s="1388"/>
      <c r="N137" s="1388"/>
      <c r="O137" s="1388"/>
      <c r="P137" s="1388"/>
      <c r="Q137" s="1388"/>
      <c r="R137" s="1388"/>
      <c r="S137" s="1388"/>
      <c r="T137" s="1388"/>
      <c r="U137" s="1388"/>
      <c r="V137" s="1388"/>
      <c r="W137" s="1388"/>
      <c r="X137" s="1388"/>
      <c r="Y137" s="1388"/>
      <c r="Z137" s="1388"/>
      <c r="AA137" s="1388"/>
      <c r="AB137" s="1388"/>
    </row>
  </sheetData>
  <protectedRanges>
    <protectedRange sqref="B27:B29 B31 B34:B39 D27:D29 D31 D34:D39" name="Range10_1_1_3_1_1_1_1_1_1_2_2_8"/>
    <protectedRange sqref="B30 D30" name="Range10_1_1_3_1_1_1_1_1_1_2_2_1_1"/>
    <protectedRange sqref="B32:B33 D32:D33" name="Range10_1_1_3_1_1_1_1_1_1_2_2_2_1"/>
    <protectedRange sqref="B40:B41 D40:D41 D16:D17" name="Range10_1_1_3_1_1_1_1_1_1_2_2_3_1"/>
    <protectedRange sqref="B46:B48 B50:B53 D46:D48 D50:D53" name="Range10_1_1_3_1_1_1_1_1_1_2_2_4_1"/>
    <protectedRange sqref="B125:B135 B77:B79 D125:D135 D77:D79 B81:B88 D81:D88" name="Range10_1_1_3_1_1_1_1_1_1_2_2_5_1"/>
    <protectedRange sqref="B58:B59 D58:D59" name="Range10_1_1_3_1_1_1_1_1_1_2_2_6_1"/>
    <protectedRange sqref="B105 D105" name="Range10_1_1_3_1_1_1_1_1_1_2_2_7_1"/>
  </protectedRanges>
  <mergeCells count="72">
    <mergeCell ref="D136:AB137"/>
    <mergeCell ref="G1:AC1"/>
    <mergeCell ref="A1:B1"/>
    <mergeCell ref="A2:AC2"/>
    <mergeCell ref="A3:A4"/>
    <mergeCell ref="B3:B4"/>
    <mergeCell ref="E3:E4"/>
    <mergeCell ref="F3:Z3"/>
    <mergeCell ref="AB3:AB4"/>
    <mergeCell ref="AC3:AD4"/>
    <mergeCell ref="AA3:AA4"/>
    <mergeCell ref="C3:C4"/>
    <mergeCell ref="D3:D4"/>
    <mergeCell ref="AC38:AC39"/>
    <mergeCell ref="AD38:AD39"/>
    <mergeCell ref="B50:B51"/>
    <mergeCell ref="AD50:AD51"/>
    <mergeCell ref="B5:G5"/>
    <mergeCell ref="B10:E10"/>
    <mergeCell ref="B11:E11"/>
    <mergeCell ref="B12:E12"/>
    <mergeCell ref="B16:D16"/>
    <mergeCell ref="B17:D17"/>
    <mergeCell ref="B38:B39"/>
    <mergeCell ref="AC32:AC33"/>
    <mergeCell ref="AD32:AD33"/>
    <mergeCell ref="AC35:AC36"/>
    <mergeCell ref="AD35:AD36"/>
    <mergeCell ref="B82:B84"/>
    <mergeCell ref="A85:A86"/>
    <mergeCell ref="B85:B86"/>
    <mergeCell ref="A87:A88"/>
    <mergeCell ref="A35:A36"/>
    <mergeCell ref="B35:B36"/>
    <mergeCell ref="A50:A51"/>
    <mergeCell ref="A38:A39"/>
    <mergeCell ref="A32:A33"/>
    <mergeCell ref="B32:B33"/>
    <mergeCell ref="A54:A55"/>
    <mergeCell ref="B54:B55"/>
    <mergeCell ref="AC54:AC55"/>
    <mergeCell ref="AC50:AC51"/>
    <mergeCell ref="AD54:AD55"/>
    <mergeCell ref="A59:A60"/>
    <mergeCell ref="B59:B60"/>
    <mergeCell ref="AC59:AC60"/>
    <mergeCell ref="AD59:AD60"/>
    <mergeCell ref="AD65:AD66"/>
    <mergeCell ref="A69:A70"/>
    <mergeCell ref="B69:B70"/>
    <mergeCell ref="A77:A78"/>
    <mergeCell ref="B77:B78"/>
    <mergeCell ref="AC77:AC78"/>
    <mergeCell ref="AD77:AD78"/>
    <mergeCell ref="A65:A66"/>
    <mergeCell ref="B65:B66"/>
    <mergeCell ref="AC82:AC84"/>
    <mergeCell ref="AD82:AD84"/>
    <mergeCell ref="A125:A135"/>
    <mergeCell ref="B125:B135"/>
    <mergeCell ref="AD125:AD135"/>
    <mergeCell ref="A91:A92"/>
    <mergeCell ref="B91:B92"/>
    <mergeCell ref="AC91:AC92"/>
    <mergeCell ref="AD91:AD92"/>
    <mergeCell ref="B111:E111"/>
    <mergeCell ref="AC87:AC88"/>
    <mergeCell ref="AD87:AD88"/>
    <mergeCell ref="AC85:AC86"/>
    <mergeCell ref="AD85:AD86"/>
    <mergeCell ref="B87:B88"/>
    <mergeCell ref="A82:A84"/>
  </mergeCells>
  <conditionalFormatting sqref="B27:B29 B38 B34:B35 B46:B48 B58:B59 B31:B32 B50 B52:B55 B79 B85 D85 D79 D52:D55 D50 D31:D32 D58:D59 D46:D48 D34:D35 D38 D27:D29 D81:D82 B81:B82">
    <cfRule type="cellIs" dxfId="31" priority="6" stopIfTrue="1" operator="equal">
      <formula>0</formula>
    </cfRule>
  </conditionalFormatting>
  <conditionalFormatting sqref="B30 D30">
    <cfRule type="cellIs" dxfId="30" priority="5" stopIfTrue="1" operator="equal">
      <formula>0</formula>
    </cfRule>
  </conditionalFormatting>
  <conditionalFormatting sqref="D40:D41 B40:B41">
    <cfRule type="cellIs" dxfId="29" priority="4" stopIfTrue="1" operator="equal">
      <formula>0</formula>
    </cfRule>
  </conditionalFormatting>
  <conditionalFormatting sqref="B105 D105">
    <cfRule type="cellIs" dxfId="28" priority="3" stopIfTrue="1" operator="equal">
      <formula>0</formula>
    </cfRule>
  </conditionalFormatting>
  <conditionalFormatting sqref="B77 D77">
    <cfRule type="cellIs" dxfId="27" priority="2" stopIfTrue="1" operator="equal">
      <formula>0</formula>
    </cfRule>
  </conditionalFormatting>
  <conditionalFormatting sqref="B125 D125">
    <cfRule type="cellIs" dxfId="26" priority="1" stopIfTrue="1" operator="equal">
      <formula>0</formula>
    </cfRule>
  </conditionalFormatting>
  <hyperlinks>
    <hyperlink ref="A3" location="Link!A1" display="TT"/>
  </hyperlinks>
  <pageMargins left="0.2" right="0.2" top="1.25" bottom="0.5" header="0.3" footer="0.3"/>
  <pageSetup paperSize="8" scale="5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I139"/>
  <sheetViews>
    <sheetView topLeftCell="A136" zoomScale="55" zoomScaleNormal="55" workbookViewId="0">
      <selection activeCell="F139" sqref="F139:Z139"/>
    </sheetView>
  </sheetViews>
  <sheetFormatPr defaultColWidth="9.140625" defaultRowHeight="15.75"/>
  <cols>
    <col min="1" max="1" width="8.140625" style="517" customWidth="1"/>
    <col min="2" max="2" width="34.28515625" style="905" customWidth="1"/>
    <col min="3" max="3" width="10.85546875" style="905" customWidth="1"/>
    <col min="4" max="4" width="11" style="905" customWidth="1"/>
    <col min="5" max="5" width="10.140625" style="518" customWidth="1"/>
    <col min="6" max="8" width="8.85546875" style="521" bestFit="1" customWidth="1"/>
    <col min="9" max="9" width="8.42578125" style="522" bestFit="1" customWidth="1"/>
    <col min="10" max="12" width="8.85546875" style="522" bestFit="1" customWidth="1"/>
    <col min="13" max="13" width="8.42578125" style="522" bestFit="1" customWidth="1"/>
    <col min="14" max="14" width="8.85546875" style="522" bestFit="1" customWidth="1"/>
    <col min="15" max="15" width="8.140625" style="522" bestFit="1" customWidth="1"/>
    <col min="16" max="20" width="8.85546875" style="522" bestFit="1" customWidth="1"/>
    <col min="21" max="22" width="8.42578125" style="522" bestFit="1" customWidth="1"/>
    <col min="23" max="23" width="8.85546875" style="522" bestFit="1" customWidth="1"/>
    <col min="24" max="24" width="8.85546875" style="522" customWidth="1"/>
    <col min="25" max="25" width="8.85546875" style="522" bestFit="1" customWidth="1"/>
    <col min="26" max="26" width="8.42578125" style="522" bestFit="1" customWidth="1"/>
    <col min="27" max="27" width="14.5703125" style="524" customWidth="1"/>
    <col min="28" max="28" width="28.7109375" style="523" customWidth="1"/>
    <col min="29" max="29" width="23.28515625" style="519" customWidth="1"/>
    <col min="30" max="30" width="23.28515625" style="524" customWidth="1"/>
    <col min="31" max="31" width="29.5703125" style="150" customWidth="1"/>
    <col min="32" max="16384" width="9.140625" style="150"/>
  </cols>
  <sheetData>
    <row r="1" spans="1:165" ht="22.9" customHeight="1">
      <c r="A1" s="1390" t="s">
        <v>650</v>
      </c>
      <c r="B1" s="1390"/>
      <c r="C1" s="1129"/>
      <c r="D1" s="1129"/>
      <c r="F1" s="881"/>
      <c r="G1" s="1389"/>
      <c r="H1" s="1389"/>
      <c r="I1" s="1389"/>
      <c r="J1" s="1389"/>
      <c r="K1" s="1389"/>
      <c r="L1" s="1389"/>
      <c r="M1" s="1389"/>
      <c r="N1" s="1389"/>
      <c r="O1" s="1389"/>
      <c r="P1" s="1389"/>
      <c r="Q1" s="1389"/>
      <c r="R1" s="1389"/>
      <c r="S1" s="1389"/>
      <c r="T1" s="1389"/>
      <c r="U1" s="1389"/>
      <c r="V1" s="1389"/>
      <c r="W1" s="1389"/>
      <c r="X1" s="1389"/>
      <c r="Y1" s="1389"/>
      <c r="Z1" s="1389"/>
      <c r="AA1" s="1389"/>
      <c r="AB1" s="1389"/>
      <c r="AC1" s="1389"/>
    </row>
    <row r="2" spans="1:165" ht="33" customHeight="1">
      <c r="A2" s="1391" t="s">
        <v>997</v>
      </c>
      <c r="B2" s="1391"/>
      <c r="C2" s="1391"/>
      <c r="D2" s="1391"/>
      <c r="E2" s="1391"/>
      <c r="F2" s="1391"/>
      <c r="G2" s="1391"/>
      <c r="H2" s="1391"/>
      <c r="I2" s="1391"/>
      <c r="J2" s="1391"/>
      <c r="K2" s="1391"/>
      <c r="L2" s="1391"/>
      <c r="M2" s="1391"/>
      <c r="N2" s="1391"/>
      <c r="O2" s="1391"/>
      <c r="P2" s="1391"/>
      <c r="Q2" s="1391"/>
      <c r="R2" s="1391"/>
      <c r="S2" s="1391"/>
      <c r="T2" s="1391"/>
      <c r="U2" s="1391"/>
      <c r="V2" s="1391"/>
      <c r="W2" s="1391"/>
      <c r="X2" s="1391"/>
      <c r="Y2" s="1391"/>
      <c r="Z2" s="1391"/>
      <c r="AA2" s="1391"/>
      <c r="AB2" s="1391"/>
      <c r="AC2" s="1392"/>
    </row>
    <row r="3" spans="1:165" ht="34.5" customHeight="1">
      <c r="A3" s="1393" t="s">
        <v>145</v>
      </c>
      <c r="B3" s="1394" t="s">
        <v>221</v>
      </c>
      <c r="C3" s="1395" t="s">
        <v>1221</v>
      </c>
      <c r="D3" s="1395" t="s">
        <v>1220</v>
      </c>
      <c r="E3" s="1330" t="s">
        <v>1222</v>
      </c>
      <c r="F3" s="1401" t="s">
        <v>224</v>
      </c>
      <c r="G3" s="1401"/>
      <c r="H3" s="1401"/>
      <c r="I3" s="1401"/>
      <c r="J3" s="1401"/>
      <c r="K3" s="1401"/>
      <c r="L3" s="1401"/>
      <c r="M3" s="1401"/>
      <c r="N3" s="1401"/>
      <c r="O3" s="1401"/>
      <c r="P3" s="1401"/>
      <c r="Q3" s="1401"/>
      <c r="R3" s="1401"/>
      <c r="S3" s="1401"/>
      <c r="T3" s="1401"/>
      <c r="U3" s="1401"/>
      <c r="V3" s="1401"/>
      <c r="W3" s="1401"/>
      <c r="X3" s="1401"/>
      <c r="Y3" s="1401"/>
      <c r="Z3" s="1401"/>
      <c r="AA3" s="1395" t="s">
        <v>222</v>
      </c>
      <c r="AB3" s="1330" t="s">
        <v>225</v>
      </c>
      <c r="AC3" s="1331" t="s">
        <v>770</v>
      </c>
      <c r="AD3" s="1331"/>
    </row>
    <row r="4" spans="1:165" s="517" customFormat="1" ht="30" customHeight="1">
      <c r="A4" s="1393"/>
      <c r="B4" s="1394"/>
      <c r="C4" s="1395"/>
      <c r="D4" s="1395"/>
      <c r="E4" s="1330"/>
      <c r="F4" s="883" t="s">
        <v>122</v>
      </c>
      <c r="G4" s="883" t="s">
        <v>206</v>
      </c>
      <c r="H4" s="883" t="s">
        <v>119</v>
      </c>
      <c r="I4" s="883" t="s">
        <v>107</v>
      </c>
      <c r="J4" s="883" t="s">
        <v>116</v>
      </c>
      <c r="K4" s="883" t="s">
        <v>104</v>
      </c>
      <c r="L4" s="883" t="s">
        <v>110</v>
      </c>
      <c r="M4" s="883" t="s">
        <v>29</v>
      </c>
      <c r="N4" s="883" t="s">
        <v>48</v>
      </c>
      <c r="O4" s="884" t="s">
        <v>45</v>
      </c>
      <c r="P4" s="884" t="s">
        <v>42</v>
      </c>
      <c r="Q4" s="884" t="s">
        <v>89</v>
      </c>
      <c r="R4" s="884" t="s">
        <v>86</v>
      </c>
      <c r="S4" s="884" t="s">
        <v>26</v>
      </c>
      <c r="T4" s="883" t="s">
        <v>78</v>
      </c>
      <c r="U4" s="883" t="s">
        <v>76</v>
      </c>
      <c r="V4" s="883" t="s">
        <v>74</v>
      </c>
      <c r="W4" s="883" t="s">
        <v>32</v>
      </c>
      <c r="X4" s="883" t="s">
        <v>11</v>
      </c>
      <c r="Y4" s="883" t="s">
        <v>14</v>
      </c>
      <c r="Z4" s="1137" t="s">
        <v>6</v>
      </c>
      <c r="AA4" s="1395"/>
      <c r="AB4" s="1330"/>
      <c r="AC4" s="1331"/>
      <c r="AD4" s="1331"/>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50"/>
      <c r="FE4" s="150"/>
      <c r="FF4" s="150"/>
      <c r="FG4" s="150"/>
      <c r="FH4" s="150"/>
      <c r="FI4" s="150"/>
    </row>
    <row r="5" spans="1:165" s="517" customFormat="1" ht="30" customHeight="1">
      <c r="A5" s="1132"/>
      <c r="B5" s="1330" t="s">
        <v>1323</v>
      </c>
      <c r="C5" s="1330"/>
      <c r="D5" s="1330"/>
      <c r="E5" s="1330"/>
      <c r="F5" s="1330"/>
      <c r="G5" s="1330"/>
      <c r="H5" s="887"/>
      <c r="I5" s="887"/>
      <c r="J5" s="887"/>
      <c r="K5" s="887"/>
      <c r="L5" s="887"/>
      <c r="M5" s="887"/>
      <c r="N5" s="887"/>
      <c r="O5" s="887"/>
      <c r="P5" s="887"/>
      <c r="Q5" s="887"/>
      <c r="R5" s="887"/>
      <c r="S5" s="887"/>
      <c r="T5" s="887"/>
      <c r="U5" s="887"/>
      <c r="V5" s="887"/>
      <c r="W5" s="887"/>
      <c r="X5" s="887"/>
      <c r="Y5" s="887"/>
      <c r="Z5" s="887"/>
      <c r="AA5" s="1127"/>
      <c r="AB5" s="1102"/>
      <c r="AC5" s="886" t="s">
        <v>1224</v>
      </c>
      <c r="AD5" s="1127" t="s">
        <v>1225</v>
      </c>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c r="EA5" s="149"/>
      <c r="EB5" s="149"/>
      <c r="EC5" s="149"/>
      <c r="ED5" s="149"/>
      <c r="EE5" s="149"/>
      <c r="EF5" s="149"/>
      <c r="EG5" s="149"/>
      <c r="EH5" s="149"/>
      <c r="EI5" s="149"/>
      <c r="EJ5" s="149"/>
      <c r="EK5" s="149"/>
      <c r="EL5" s="149"/>
      <c r="EM5" s="149"/>
      <c r="EN5" s="149"/>
      <c r="EO5" s="149"/>
      <c r="EP5" s="149"/>
      <c r="EQ5" s="149"/>
      <c r="ER5" s="149"/>
      <c r="ES5" s="149"/>
      <c r="ET5" s="149"/>
      <c r="EU5" s="149"/>
      <c r="EV5" s="149"/>
      <c r="EW5" s="149"/>
      <c r="EX5" s="149"/>
      <c r="EY5" s="149"/>
      <c r="EZ5" s="149"/>
      <c r="FA5" s="149"/>
      <c r="FB5" s="149"/>
      <c r="FC5" s="149"/>
      <c r="FD5" s="149"/>
      <c r="FE5" s="149"/>
      <c r="FF5" s="149"/>
      <c r="FG5" s="149"/>
      <c r="FH5" s="149"/>
      <c r="FI5" s="149"/>
    </row>
    <row r="6" spans="1:165" s="517" customFormat="1" ht="72.599999999999994" customHeight="1">
      <c r="A6" s="1132" t="s">
        <v>126</v>
      </c>
      <c r="B6" s="885" t="s">
        <v>1324</v>
      </c>
      <c r="C6" s="1131">
        <f>E6</f>
        <v>15.43</v>
      </c>
      <c r="D6" s="885"/>
      <c r="E6" s="1130">
        <f>SUM(E7:E9)</f>
        <v>15.43</v>
      </c>
      <c r="F6" s="887"/>
      <c r="G6" s="887"/>
      <c r="H6" s="887"/>
      <c r="I6" s="887"/>
      <c r="J6" s="887"/>
      <c r="K6" s="887"/>
      <c r="L6" s="887"/>
      <c r="M6" s="887"/>
      <c r="N6" s="887"/>
      <c r="O6" s="887"/>
      <c r="P6" s="887"/>
      <c r="Q6" s="887"/>
      <c r="R6" s="887"/>
      <c r="S6" s="887"/>
      <c r="T6" s="887"/>
      <c r="U6" s="887"/>
      <c r="V6" s="887"/>
      <c r="W6" s="887"/>
      <c r="X6" s="887"/>
      <c r="Y6" s="887"/>
      <c r="Z6" s="887"/>
      <c r="AA6" s="1127"/>
      <c r="AB6" s="1102"/>
      <c r="AC6" s="886"/>
      <c r="AD6" s="1127"/>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row>
    <row r="7" spans="1:165" s="517" customFormat="1" ht="125.25" customHeight="1">
      <c r="A7" s="1119">
        <v>1</v>
      </c>
      <c r="B7" s="1121" t="s">
        <v>1166</v>
      </c>
      <c r="C7" s="908">
        <f t="shared" ref="C7:C71" si="0">E7</f>
        <v>14</v>
      </c>
      <c r="D7" s="1121"/>
      <c r="E7" s="879">
        <f>SUM(F7:Z7)</f>
        <v>14</v>
      </c>
      <c r="F7" s="887"/>
      <c r="G7" s="887"/>
      <c r="H7" s="887"/>
      <c r="I7" s="887"/>
      <c r="J7" s="887"/>
      <c r="K7" s="887"/>
      <c r="L7" s="772">
        <v>12.2</v>
      </c>
      <c r="M7" s="887"/>
      <c r="N7" s="887"/>
      <c r="O7" s="887"/>
      <c r="P7" s="887"/>
      <c r="Q7" s="887"/>
      <c r="R7" s="887"/>
      <c r="S7" s="887"/>
      <c r="T7" s="887"/>
      <c r="U7" s="887"/>
      <c r="V7" s="887"/>
      <c r="W7" s="887"/>
      <c r="X7" s="887"/>
      <c r="Y7" s="887"/>
      <c r="Z7" s="772">
        <v>1.8</v>
      </c>
      <c r="AA7" s="1119" t="s">
        <v>140</v>
      </c>
      <c r="AB7" s="774" t="s">
        <v>1119</v>
      </c>
      <c r="AC7" s="886"/>
      <c r="AD7" s="1120" t="s">
        <v>1167</v>
      </c>
      <c r="AE7" s="1013"/>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49"/>
      <c r="EG7" s="149"/>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row>
    <row r="8" spans="1:165" ht="57.75" customHeight="1">
      <c r="A8" s="1119">
        <v>2</v>
      </c>
      <c r="B8" s="1121" t="s">
        <v>329</v>
      </c>
      <c r="C8" s="908">
        <f t="shared" si="0"/>
        <v>0.4</v>
      </c>
      <c r="D8" s="1121"/>
      <c r="E8" s="879">
        <f t="shared" ref="E8:E9" si="1">SUM(F8:Z8)</f>
        <v>0.4</v>
      </c>
      <c r="F8" s="772"/>
      <c r="G8" s="772"/>
      <c r="H8" s="772"/>
      <c r="I8" s="772"/>
      <c r="J8" s="772">
        <v>0.4</v>
      </c>
      <c r="K8" s="772"/>
      <c r="L8" s="772"/>
      <c r="M8" s="772"/>
      <c r="N8" s="772"/>
      <c r="O8" s="772"/>
      <c r="P8" s="772"/>
      <c r="Q8" s="772"/>
      <c r="R8" s="772"/>
      <c r="S8" s="772"/>
      <c r="T8" s="772"/>
      <c r="U8" s="772"/>
      <c r="V8" s="772"/>
      <c r="W8" s="772"/>
      <c r="X8" s="772"/>
      <c r="Y8" s="772"/>
      <c r="Z8" s="772"/>
      <c r="AA8" s="1119" t="s">
        <v>140</v>
      </c>
      <c r="AB8" s="1120" t="s">
        <v>799</v>
      </c>
      <c r="AC8" s="1122"/>
      <c r="AD8" s="1120" t="s">
        <v>771</v>
      </c>
    </row>
    <row r="9" spans="1:165" ht="133.5" customHeight="1">
      <c r="A9" s="1119">
        <v>3</v>
      </c>
      <c r="B9" s="1121" t="s">
        <v>1107</v>
      </c>
      <c r="C9" s="908">
        <f t="shared" si="0"/>
        <v>1.03</v>
      </c>
      <c r="D9" s="1121"/>
      <c r="E9" s="879">
        <f t="shared" si="1"/>
        <v>1.03</v>
      </c>
      <c r="F9" s="772"/>
      <c r="G9" s="772"/>
      <c r="H9" s="772"/>
      <c r="I9" s="772"/>
      <c r="J9" s="772"/>
      <c r="K9" s="772"/>
      <c r="L9" s="772"/>
      <c r="M9" s="772"/>
      <c r="N9" s="772"/>
      <c r="O9" s="772"/>
      <c r="P9" s="772"/>
      <c r="Q9" s="772"/>
      <c r="R9" s="772"/>
      <c r="S9" s="772"/>
      <c r="T9" s="772"/>
      <c r="U9" s="772"/>
      <c r="V9" s="772"/>
      <c r="W9" s="772"/>
      <c r="X9" s="772"/>
      <c r="Y9" s="772"/>
      <c r="Z9" s="772">
        <v>1.03</v>
      </c>
      <c r="AA9" s="1119" t="s">
        <v>136</v>
      </c>
      <c r="AB9" s="1120" t="s">
        <v>1121</v>
      </c>
      <c r="AC9" s="126"/>
      <c r="AD9" s="1122" t="s">
        <v>1227</v>
      </c>
    </row>
    <row r="10" spans="1:165" ht="42.6" customHeight="1">
      <c r="A10" s="1127" t="s">
        <v>121</v>
      </c>
      <c r="B10" s="1386" t="s">
        <v>1325</v>
      </c>
      <c r="C10" s="1386"/>
      <c r="D10" s="1386"/>
      <c r="E10" s="1386"/>
      <c r="F10" s="772"/>
      <c r="G10" s="772"/>
      <c r="H10" s="772"/>
      <c r="I10" s="772"/>
      <c r="J10" s="772"/>
      <c r="K10" s="772"/>
      <c r="L10" s="772"/>
      <c r="M10" s="772"/>
      <c r="N10" s="772"/>
      <c r="O10" s="772"/>
      <c r="P10" s="772"/>
      <c r="Q10" s="772"/>
      <c r="R10" s="772"/>
      <c r="S10" s="772"/>
      <c r="T10" s="772"/>
      <c r="U10" s="772"/>
      <c r="V10" s="772"/>
      <c r="W10" s="772"/>
      <c r="X10" s="772"/>
      <c r="Y10" s="772"/>
      <c r="Z10" s="772"/>
      <c r="AA10" s="1119"/>
      <c r="AB10" s="1120"/>
      <c r="AC10" s="126"/>
      <c r="AD10" s="1122"/>
    </row>
    <row r="11" spans="1:165" s="520" customFormat="1" ht="58.9" customHeight="1">
      <c r="A11" s="880" t="s">
        <v>1326</v>
      </c>
      <c r="B11" s="1373" t="s">
        <v>1327</v>
      </c>
      <c r="C11" s="1373"/>
      <c r="D11" s="1373"/>
      <c r="E11" s="1373"/>
      <c r="F11" s="1138"/>
      <c r="G11" s="1138"/>
      <c r="H11" s="1138"/>
      <c r="I11" s="1138"/>
      <c r="J11" s="1138"/>
      <c r="K11" s="1138"/>
      <c r="L11" s="1138"/>
      <c r="M11" s="1138"/>
      <c r="N11" s="1138"/>
      <c r="O11" s="1138"/>
      <c r="P11" s="1138"/>
      <c r="Q11" s="1138"/>
      <c r="R11" s="1138"/>
      <c r="S11" s="1138"/>
      <c r="T11" s="1138"/>
      <c r="U11" s="1138"/>
      <c r="V11" s="1138"/>
      <c r="W11" s="1138"/>
      <c r="X11" s="1138"/>
      <c r="Y11" s="1138"/>
      <c r="Z11" s="1138"/>
      <c r="AA11" s="1006"/>
      <c r="AB11" s="880"/>
      <c r="AC11" s="1008"/>
      <c r="AD11" s="1009"/>
    </row>
    <row r="12" spans="1:165" s="520" customFormat="1" ht="45" customHeight="1">
      <c r="A12" s="880" t="s">
        <v>1328</v>
      </c>
      <c r="B12" s="1373" t="s">
        <v>1329</v>
      </c>
      <c r="C12" s="1373"/>
      <c r="D12" s="1373"/>
      <c r="E12" s="1373"/>
      <c r="F12" s="1138"/>
      <c r="G12" s="1138"/>
      <c r="H12" s="1138"/>
      <c r="I12" s="1138"/>
      <c r="J12" s="1138"/>
      <c r="K12" s="1138"/>
      <c r="L12" s="1138"/>
      <c r="M12" s="1138"/>
      <c r="N12" s="1138"/>
      <c r="O12" s="1138"/>
      <c r="P12" s="1138"/>
      <c r="Q12" s="1138"/>
      <c r="R12" s="1138"/>
      <c r="S12" s="1138"/>
      <c r="T12" s="1138"/>
      <c r="U12" s="1138"/>
      <c r="V12" s="1138"/>
      <c r="W12" s="1138"/>
      <c r="X12" s="1138"/>
      <c r="Y12" s="1138"/>
      <c r="Z12" s="1138"/>
      <c r="AA12" s="1006"/>
      <c r="AB12" s="880"/>
      <c r="AC12" s="1008"/>
      <c r="AD12" s="1009"/>
    </row>
    <row r="13" spans="1:165" s="520" customFormat="1" ht="45" customHeight="1">
      <c r="A13" s="880"/>
      <c r="B13" s="1128" t="s">
        <v>334</v>
      </c>
      <c r="C13" s="1045">
        <f t="shared" ref="C13:E13" si="2">C14+C15</f>
        <v>11.23</v>
      </c>
      <c r="D13" s="1045"/>
      <c r="E13" s="1045">
        <f t="shared" si="2"/>
        <v>11.23</v>
      </c>
      <c r="F13" s="1139"/>
      <c r="G13" s="1139"/>
      <c r="H13" s="1139"/>
      <c r="I13" s="1139"/>
      <c r="J13" s="1139"/>
      <c r="K13" s="1139"/>
      <c r="L13" s="1139"/>
      <c r="M13" s="1139"/>
      <c r="N13" s="1139"/>
      <c r="O13" s="1139"/>
      <c r="P13" s="1139"/>
      <c r="Q13" s="1139"/>
      <c r="R13" s="1139"/>
      <c r="S13" s="1139"/>
      <c r="T13" s="1139"/>
      <c r="U13" s="1139"/>
      <c r="V13" s="1139"/>
      <c r="W13" s="1139"/>
      <c r="X13" s="1139"/>
      <c r="Y13" s="1139"/>
      <c r="Z13" s="1139"/>
      <c r="AA13" s="1006"/>
      <c r="AB13" s="880"/>
      <c r="AC13" s="1008"/>
      <c r="AD13" s="1009"/>
    </row>
    <row r="14" spans="1:165" ht="79.5" customHeight="1">
      <c r="A14" s="1123">
        <v>4</v>
      </c>
      <c r="B14" s="1121" t="s">
        <v>234</v>
      </c>
      <c r="C14" s="908">
        <f t="shared" ref="C14:C15" si="3">E14</f>
        <v>0.06</v>
      </c>
      <c r="D14" s="1121"/>
      <c r="E14" s="772">
        <v>0.06</v>
      </c>
      <c r="F14" s="772"/>
      <c r="G14" s="772"/>
      <c r="H14" s="772"/>
      <c r="I14" s="772"/>
      <c r="J14" s="772"/>
      <c r="K14" s="772"/>
      <c r="L14" s="772"/>
      <c r="M14" s="772"/>
      <c r="N14" s="772"/>
      <c r="O14" s="772">
        <v>0.06</v>
      </c>
      <c r="P14" s="772"/>
      <c r="Q14" s="772"/>
      <c r="R14" s="772"/>
      <c r="S14" s="772"/>
      <c r="T14" s="772"/>
      <c r="U14" s="772"/>
      <c r="V14" s="772"/>
      <c r="W14" s="772"/>
      <c r="X14" s="772"/>
      <c r="Y14" s="772"/>
      <c r="Z14" s="772"/>
      <c r="AA14" s="1120" t="s">
        <v>131</v>
      </c>
      <c r="AB14" s="1120" t="s">
        <v>235</v>
      </c>
      <c r="AC14" s="183" t="s">
        <v>233</v>
      </c>
      <c r="AD14" s="1120" t="s">
        <v>762</v>
      </c>
    </row>
    <row r="15" spans="1:165" ht="63">
      <c r="A15" s="1123">
        <v>5</v>
      </c>
      <c r="B15" s="1085" t="s">
        <v>1369</v>
      </c>
      <c r="C15" s="908">
        <f t="shared" si="3"/>
        <v>11.17</v>
      </c>
      <c r="D15" s="1121"/>
      <c r="E15" s="772">
        <f>SUM(F15:Z15)</f>
        <v>11.17</v>
      </c>
      <c r="F15" s="772">
        <v>4.5</v>
      </c>
      <c r="G15" s="772">
        <v>0.43</v>
      </c>
      <c r="H15" s="772"/>
      <c r="I15" s="772">
        <v>1.02</v>
      </c>
      <c r="J15" s="772">
        <v>0.88</v>
      </c>
      <c r="K15" s="772"/>
      <c r="L15" s="772"/>
      <c r="M15" s="772">
        <v>0.01</v>
      </c>
      <c r="N15" s="772"/>
      <c r="O15" s="772">
        <v>0.95</v>
      </c>
      <c r="P15" s="772"/>
      <c r="Q15" s="772"/>
      <c r="R15" s="772"/>
      <c r="S15" s="772"/>
      <c r="T15" s="772">
        <v>0.9</v>
      </c>
      <c r="U15" s="772">
        <v>0.21</v>
      </c>
      <c r="V15" s="772">
        <v>0.01</v>
      </c>
      <c r="W15" s="772"/>
      <c r="X15" s="772"/>
      <c r="Y15" s="772">
        <v>0.48</v>
      </c>
      <c r="Z15" s="772">
        <v>1.78</v>
      </c>
      <c r="AA15" s="1120" t="s">
        <v>135</v>
      </c>
      <c r="AB15" s="1120" t="s">
        <v>636</v>
      </c>
      <c r="AC15" s="1122" t="s">
        <v>1169</v>
      </c>
      <c r="AD15" s="1120" t="s">
        <v>739</v>
      </c>
    </row>
    <row r="16" spans="1:165" ht="33.6" customHeight="1">
      <c r="A16" s="1127">
        <v>2</v>
      </c>
      <c r="B16" s="1386" t="s">
        <v>1330</v>
      </c>
      <c r="C16" s="1386"/>
      <c r="D16" s="1386"/>
      <c r="E16" s="772"/>
      <c r="F16" s="891"/>
      <c r="G16" s="772"/>
      <c r="H16" s="772"/>
      <c r="I16" s="772"/>
      <c r="J16" s="772"/>
      <c r="K16" s="772"/>
      <c r="L16" s="772"/>
      <c r="M16" s="772"/>
      <c r="N16" s="772"/>
      <c r="O16" s="772"/>
      <c r="P16" s="772"/>
      <c r="Q16" s="772"/>
      <c r="R16" s="772"/>
      <c r="S16" s="772"/>
      <c r="T16" s="772"/>
      <c r="U16" s="772"/>
      <c r="V16" s="772"/>
      <c r="W16" s="772"/>
      <c r="X16" s="772"/>
      <c r="Y16" s="772"/>
      <c r="Z16" s="772"/>
      <c r="AA16" s="1120"/>
      <c r="AB16" s="1120"/>
      <c r="AC16" s="1122"/>
      <c r="AD16" s="1120"/>
    </row>
    <row r="17" spans="1:31">
      <c r="A17" s="880" t="s">
        <v>101</v>
      </c>
      <c r="B17" s="1373" t="s">
        <v>1331</v>
      </c>
      <c r="C17" s="1373"/>
      <c r="D17" s="1373"/>
      <c r="E17" s="772"/>
      <c r="F17" s="891"/>
      <c r="G17" s="772"/>
      <c r="H17" s="772"/>
      <c r="I17" s="772"/>
      <c r="J17" s="772"/>
      <c r="K17" s="772"/>
      <c r="L17" s="772"/>
      <c r="M17" s="772"/>
      <c r="N17" s="772"/>
      <c r="O17" s="772"/>
      <c r="P17" s="772"/>
      <c r="Q17" s="772"/>
      <c r="R17" s="772"/>
      <c r="S17" s="772"/>
      <c r="T17" s="772"/>
      <c r="U17" s="772"/>
      <c r="V17" s="772"/>
      <c r="W17" s="772"/>
      <c r="X17" s="772"/>
      <c r="Y17" s="772"/>
      <c r="Z17" s="772"/>
      <c r="AA17" s="1120"/>
      <c r="AB17" s="1120"/>
      <c r="AC17" s="1122"/>
      <c r="AD17" s="1120"/>
    </row>
    <row r="18" spans="1:31">
      <c r="A18" s="1132" t="s">
        <v>188</v>
      </c>
      <c r="B18" s="885" t="s">
        <v>93</v>
      </c>
      <c r="C18" s="908">
        <f t="shared" si="0"/>
        <v>5.3699999999999992</v>
      </c>
      <c r="D18" s="885"/>
      <c r="E18" s="887">
        <f>E19</f>
        <v>5.3699999999999992</v>
      </c>
      <c r="F18" s="887"/>
      <c r="G18" s="887"/>
      <c r="H18" s="887"/>
      <c r="I18" s="887"/>
      <c r="J18" s="887"/>
      <c r="K18" s="887"/>
      <c r="L18" s="887"/>
      <c r="M18" s="887"/>
      <c r="N18" s="887"/>
      <c r="O18" s="887"/>
      <c r="P18" s="887"/>
      <c r="Q18" s="887"/>
      <c r="R18" s="887"/>
      <c r="S18" s="887"/>
      <c r="T18" s="887"/>
      <c r="U18" s="887"/>
      <c r="V18" s="887"/>
      <c r="W18" s="887"/>
      <c r="X18" s="887"/>
      <c r="Y18" s="887"/>
      <c r="Z18" s="887"/>
      <c r="AA18" s="1120"/>
      <c r="AB18" s="1120"/>
      <c r="AC18" s="1122"/>
      <c r="AD18" s="1120"/>
    </row>
    <row r="19" spans="1:31" ht="63">
      <c r="A19" s="1119">
        <v>6</v>
      </c>
      <c r="B19" s="1124" t="s">
        <v>629</v>
      </c>
      <c r="C19" s="908">
        <f t="shared" si="0"/>
        <v>5.3699999999999992</v>
      </c>
      <c r="D19" s="1124"/>
      <c r="E19" s="772">
        <v>5.3699999999999992</v>
      </c>
      <c r="F19" s="772">
        <v>5.07</v>
      </c>
      <c r="G19" s="772"/>
      <c r="H19" s="772">
        <v>0.01</v>
      </c>
      <c r="I19" s="772"/>
      <c r="J19" s="772"/>
      <c r="K19" s="772"/>
      <c r="L19" s="772"/>
      <c r="M19" s="772"/>
      <c r="N19" s="772"/>
      <c r="O19" s="772"/>
      <c r="P19" s="772"/>
      <c r="Q19" s="772"/>
      <c r="R19" s="772"/>
      <c r="S19" s="772"/>
      <c r="T19" s="772">
        <v>0.22</v>
      </c>
      <c r="U19" s="772">
        <v>0.05</v>
      </c>
      <c r="V19" s="772"/>
      <c r="W19" s="772"/>
      <c r="X19" s="772"/>
      <c r="Y19" s="772"/>
      <c r="Z19" s="772">
        <v>0.02</v>
      </c>
      <c r="AA19" s="1120" t="s">
        <v>135</v>
      </c>
      <c r="AB19" s="774" t="s">
        <v>1168</v>
      </c>
      <c r="AC19" s="1122" t="s">
        <v>1228</v>
      </c>
      <c r="AD19" s="1120" t="s">
        <v>1226</v>
      </c>
    </row>
    <row r="20" spans="1:31" s="149" customFormat="1">
      <c r="A20" s="1132" t="s">
        <v>186</v>
      </c>
      <c r="B20" s="885" t="s">
        <v>348</v>
      </c>
      <c r="C20" s="908">
        <f t="shared" si="0"/>
        <v>35.314999999999998</v>
      </c>
      <c r="D20" s="885"/>
      <c r="E20" s="887">
        <f>SUM(E21:E41)</f>
        <v>35.314999999999998</v>
      </c>
      <c r="F20" s="887"/>
      <c r="G20" s="887"/>
      <c r="H20" s="887"/>
      <c r="I20" s="887"/>
      <c r="J20" s="887"/>
      <c r="K20" s="887"/>
      <c r="L20" s="887"/>
      <c r="M20" s="887"/>
      <c r="N20" s="887"/>
      <c r="O20" s="887"/>
      <c r="P20" s="887"/>
      <c r="Q20" s="887"/>
      <c r="R20" s="887"/>
      <c r="S20" s="887"/>
      <c r="T20" s="887"/>
      <c r="U20" s="887"/>
      <c r="V20" s="887"/>
      <c r="W20" s="887"/>
      <c r="X20" s="887"/>
      <c r="Y20" s="887"/>
      <c r="Z20" s="887"/>
      <c r="AA20" s="1127"/>
      <c r="AB20" s="1102"/>
      <c r="AC20" s="1132"/>
      <c r="AD20" s="1127"/>
    </row>
    <row r="21" spans="1:31" ht="78.75">
      <c r="A21" s="1123">
        <v>8</v>
      </c>
      <c r="B21" s="1121" t="s">
        <v>800</v>
      </c>
      <c r="C21" s="908">
        <f t="shared" si="0"/>
        <v>0.9</v>
      </c>
      <c r="D21" s="1121"/>
      <c r="E21" s="772">
        <f>SUM(F21:Z21)</f>
        <v>0.9</v>
      </c>
      <c r="F21" s="772"/>
      <c r="G21" s="772"/>
      <c r="H21" s="772">
        <v>0.1</v>
      </c>
      <c r="I21" s="772">
        <v>0.2</v>
      </c>
      <c r="J21" s="772">
        <v>0.2</v>
      </c>
      <c r="K21" s="772"/>
      <c r="L21" s="772"/>
      <c r="M21" s="772"/>
      <c r="N21" s="772"/>
      <c r="O21" s="772">
        <v>0.4</v>
      </c>
      <c r="P21" s="772"/>
      <c r="Q21" s="772"/>
      <c r="R21" s="772"/>
      <c r="S21" s="772"/>
      <c r="T21" s="772"/>
      <c r="U21" s="772"/>
      <c r="V21" s="772"/>
      <c r="W21" s="772"/>
      <c r="X21" s="772"/>
      <c r="Y21" s="772"/>
      <c r="Z21" s="772"/>
      <c r="AA21" s="1120" t="s">
        <v>140</v>
      </c>
      <c r="AB21" s="1120" t="s">
        <v>832</v>
      </c>
      <c r="AC21" s="1120" t="s">
        <v>233</v>
      </c>
      <c r="AD21" s="1120" t="s">
        <v>1125</v>
      </c>
    </row>
    <row r="22" spans="1:31" ht="78.75">
      <c r="A22" s="1119">
        <v>9</v>
      </c>
      <c r="B22" s="1121" t="s">
        <v>777</v>
      </c>
      <c r="C22" s="908">
        <f t="shared" si="0"/>
        <v>0.06</v>
      </c>
      <c r="D22" s="1121"/>
      <c r="E22" s="772">
        <f t="shared" ref="E22:E41" si="4">SUM(F22:Z22)</f>
        <v>0.06</v>
      </c>
      <c r="F22" s="772"/>
      <c r="G22" s="772"/>
      <c r="H22" s="772"/>
      <c r="I22" s="114"/>
      <c r="J22" s="772"/>
      <c r="K22" s="772"/>
      <c r="L22" s="772"/>
      <c r="M22" s="772"/>
      <c r="N22" s="772"/>
      <c r="O22" s="772"/>
      <c r="P22" s="772">
        <v>0.06</v>
      </c>
      <c r="Q22" s="772"/>
      <c r="R22" s="772"/>
      <c r="S22" s="772"/>
      <c r="T22" s="772"/>
      <c r="U22" s="772"/>
      <c r="V22" s="772"/>
      <c r="W22" s="772"/>
      <c r="X22" s="772"/>
      <c r="Y22" s="772"/>
      <c r="Z22" s="772"/>
      <c r="AA22" s="1120" t="s">
        <v>130</v>
      </c>
      <c r="AB22" s="1120" t="s">
        <v>290</v>
      </c>
      <c r="AC22" s="1122" t="s">
        <v>1170</v>
      </c>
      <c r="AD22" s="1120" t="s">
        <v>765</v>
      </c>
    </row>
    <row r="23" spans="1:31" ht="63">
      <c r="A23" s="1123">
        <v>10</v>
      </c>
      <c r="B23" s="1121" t="s">
        <v>652</v>
      </c>
      <c r="C23" s="908">
        <f t="shared" si="0"/>
        <v>0.13</v>
      </c>
      <c r="D23" s="1121"/>
      <c r="E23" s="772">
        <f t="shared" si="4"/>
        <v>0.13</v>
      </c>
      <c r="F23" s="772"/>
      <c r="G23" s="772"/>
      <c r="H23" s="772"/>
      <c r="I23" s="1140">
        <v>0.03</v>
      </c>
      <c r="J23" s="772"/>
      <c r="K23" s="772"/>
      <c r="L23" s="772"/>
      <c r="M23" s="772"/>
      <c r="N23" s="772"/>
      <c r="O23" s="772">
        <v>0.03</v>
      </c>
      <c r="P23" s="772"/>
      <c r="Q23" s="772">
        <v>7.0000000000000007E-2</v>
      </c>
      <c r="R23" s="772"/>
      <c r="S23" s="772"/>
      <c r="T23" s="772"/>
      <c r="U23" s="772"/>
      <c r="V23" s="772"/>
      <c r="W23" s="772"/>
      <c r="X23" s="772"/>
      <c r="Y23" s="772"/>
      <c r="Z23" s="772"/>
      <c r="AA23" s="1120" t="s">
        <v>276</v>
      </c>
      <c r="AB23" s="1120" t="s">
        <v>827</v>
      </c>
      <c r="AC23" s="1120" t="s">
        <v>1380</v>
      </c>
      <c r="AD23" s="1120" t="s">
        <v>760</v>
      </c>
    </row>
    <row r="24" spans="1:31" ht="78.75">
      <c r="A24" s="1119">
        <v>11</v>
      </c>
      <c r="B24" s="1121" t="s">
        <v>653</v>
      </c>
      <c r="C24" s="908">
        <f t="shared" si="0"/>
        <v>0.09</v>
      </c>
      <c r="D24" s="1121"/>
      <c r="E24" s="772">
        <f t="shared" si="4"/>
        <v>0.09</v>
      </c>
      <c r="F24" s="772"/>
      <c r="G24" s="772"/>
      <c r="H24" s="772"/>
      <c r="I24" s="1140">
        <v>0.01</v>
      </c>
      <c r="J24" s="1140">
        <v>0.03</v>
      </c>
      <c r="K24" s="1140"/>
      <c r="L24" s="1140"/>
      <c r="M24" s="772"/>
      <c r="N24" s="772"/>
      <c r="O24" s="772">
        <v>0.04</v>
      </c>
      <c r="P24" s="772"/>
      <c r="Q24" s="772"/>
      <c r="R24" s="772"/>
      <c r="S24" s="772"/>
      <c r="T24" s="772"/>
      <c r="U24" s="772"/>
      <c r="V24" s="772"/>
      <c r="W24" s="772"/>
      <c r="X24" s="772"/>
      <c r="Y24" s="772"/>
      <c r="Z24" s="772">
        <v>0.01</v>
      </c>
      <c r="AA24" s="1120" t="s">
        <v>132</v>
      </c>
      <c r="AB24" s="1120" t="s">
        <v>1362</v>
      </c>
      <c r="AC24" s="1120" t="s">
        <v>1370</v>
      </c>
      <c r="AD24" s="1120" t="s">
        <v>755</v>
      </c>
    </row>
    <row r="25" spans="1:31" ht="78.75">
      <c r="A25" s="1123">
        <v>12</v>
      </c>
      <c r="B25" s="1121" t="s">
        <v>654</v>
      </c>
      <c r="C25" s="908">
        <f t="shared" si="0"/>
        <v>0.1</v>
      </c>
      <c r="D25" s="1121"/>
      <c r="E25" s="772">
        <f t="shared" si="4"/>
        <v>0.1</v>
      </c>
      <c r="F25" s="1140">
        <v>0.1</v>
      </c>
      <c r="G25" s="772"/>
      <c r="H25" s="772"/>
      <c r="I25" s="772"/>
      <c r="J25" s="772"/>
      <c r="K25" s="772"/>
      <c r="L25" s="772"/>
      <c r="M25" s="772"/>
      <c r="N25" s="772"/>
      <c r="O25" s="772"/>
      <c r="P25" s="772"/>
      <c r="Q25" s="772"/>
      <c r="R25" s="772"/>
      <c r="S25" s="772"/>
      <c r="T25" s="772"/>
      <c r="U25" s="772"/>
      <c r="V25" s="772"/>
      <c r="W25" s="772"/>
      <c r="X25" s="772"/>
      <c r="Y25" s="772"/>
      <c r="Z25" s="772"/>
      <c r="AA25" s="1120" t="s">
        <v>350</v>
      </c>
      <c r="AB25" s="1120" t="s">
        <v>655</v>
      </c>
      <c r="AC25" s="1120" t="s">
        <v>1381</v>
      </c>
      <c r="AD25" s="1120" t="s">
        <v>749</v>
      </c>
    </row>
    <row r="26" spans="1:31" ht="78.75">
      <c r="A26" s="1119">
        <v>13</v>
      </c>
      <c r="B26" s="1096" t="s">
        <v>1385</v>
      </c>
      <c r="C26" s="908">
        <f t="shared" si="0"/>
        <v>1.3</v>
      </c>
      <c r="D26" s="1121"/>
      <c r="E26" s="772">
        <f t="shared" si="4"/>
        <v>1.3</v>
      </c>
      <c r="F26" s="772">
        <v>1</v>
      </c>
      <c r="G26" s="772"/>
      <c r="H26" s="772">
        <v>0.3</v>
      </c>
      <c r="I26" s="772"/>
      <c r="J26" s="772"/>
      <c r="K26" s="772"/>
      <c r="L26" s="772"/>
      <c r="M26" s="772"/>
      <c r="N26" s="772"/>
      <c r="O26" s="772"/>
      <c r="P26" s="772"/>
      <c r="Q26" s="772"/>
      <c r="R26" s="772"/>
      <c r="S26" s="772"/>
      <c r="T26" s="772"/>
      <c r="U26" s="772"/>
      <c r="V26" s="772"/>
      <c r="W26" s="772"/>
      <c r="X26" s="772"/>
      <c r="Y26" s="772"/>
      <c r="Z26" s="772"/>
      <c r="AA26" s="1120" t="s">
        <v>136</v>
      </c>
      <c r="AB26" s="774" t="s">
        <v>582</v>
      </c>
      <c r="AC26" s="1122" t="s">
        <v>1372</v>
      </c>
      <c r="AD26" s="1120" t="s">
        <v>742</v>
      </c>
      <c r="AE26" s="621" t="s">
        <v>1386</v>
      </c>
    </row>
    <row r="27" spans="1:31" ht="94.5">
      <c r="A27" s="1123">
        <v>14</v>
      </c>
      <c r="B27" s="1121" t="s">
        <v>865</v>
      </c>
      <c r="C27" s="908">
        <f t="shared" si="0"/>
        <v>0.39</v>
      </c>
      <c r="D27" s="1121"/>
      <c r="E27" s="772">
        <f t="shared" si="4"/>
        <v>0.39</v>
      </c>
      <c r="F27" s="891">
        <v>0.39</v>
      </c>
      <c r="G27" s="772"/>
      <c r="H27" s="772"/>
      <c r="I27" s="772"/>
      <c r="J27" s="772"/>
      <c r="K27" s="772"/>
      <c r="L27" s="772"/>
      <c r="M27" s="772"/>
      <c r="N27" s="772"/>
      <c r="O27" s="772"/>
      <c r="P27" s="772"/>
      <c r="Q27" s="772"/>
      <c r="R27" s="772"/>
      <c r="S27" s="772"/>
      <c r="T27" s="772"/>
      <c r="U27" s="772"/>
      <c r="V27" s="772"/>
      <c r="W27" s="772"/>
      <c r="X27" s="772"/>
      <c r="Y27" s="772"/>
      <c r="Z27" s="772"/>
      <c r="AA27" s="1120" t="s">
        <v>342</v>
      </c>
      <c r="AB27" s="1120" t="s">
        <v>307</v>
      </c>
      <c r="AC27" s="1122" t="s">
        <v>1169</v>
      </c>
      <c r="AD27" s="1120" t="s">
        <v>1229</v>
      </c>
    </row>
    <row r="28" spans="1:31" ht="78.75">
      <c r="A28" s="1123">
        <v>15</v>
      </c>
      <c r="B28" s="1121" t="s">
        <v>868</v>
      </c>
      <c r="C28" s="908">
        <f t="shared" si="0"/>
        <v>0.45</v>
      </c>
      <c r="D28" s="1121"/>
      <c r="E28" s="772">
        <f t="shared" si="4"/>
        <v>0.45</v>
      </c>
      <c r="F28" s="891">
        <v>0.45</v>
      </c>
      <c r="G28" s="772"/>
      <c r="H28" s="772"/>
      <c r="I28" s="772"/>
      <c r="J28" s="772"/>
      <c r="K28" s="772"/>
      <c r="L28" s="772"/>
      <c r="M28" s="772"/>
      <c r="N28" s="772"/>
      <c r="O28" s="772"/>
      <c r="P28" s="772"/>
      <c r="Q28" s="772"/>
      <c r="R28" s="772"/>
      <c r="S28" s="772"/>
      <c r="T28" s="772"/>
      <c r="U28" s="772"/>
      <c r="V28" s="772"/>
      <c r="W28" s="772"/>
      <c r="X28" s="772"/>
      <c r="Y28" s="772"/>
      <c r="Z28" s="772"/>
      <c r="AA28" s="1120" t="s">
        <v>342</v>
      </c>
      <c r="AB28" s="1120" t="s">
        <v>1079</v>
      </c>
      <c r="AC28" s="1122" t="s">
        <v>1169</v>
      </c>
      <c r="AD28" s="1120" t="s">
        <v>869</v>
      </c>
    </row>
    <row r="29" spans="1:31" ht="78.75">
      <c r="A29" s="1119">
        <v>16</v>
      </c>
      <c r="B29" s="1121" t="s">
        <v>870</v>
      </c>
      <c r="C29" s="908">
        <f t="shared" si="0"/>
        <v>3.3200000000000003</v>
      </c>
      <c r="D29" s="1121"/>
      <c r="E29" s="772">
        <f t="shared" si="4"/>
        <v>3.3200000000000003</v>
      </c>
      <c r="F29" s="891">
        <v>1.5</v>
      </c>
      <c r="G29" s="772"/>
      <c r="H29" s="772">
        <v>0.2</v>
      </c>
      <c r="I29" s="772">
        <v>0.1</v>
      </c>
      <c r="J29" s="772">
        <v>0.2</v>
      </c>
      <c r="K29" s="772"/>
      <c r="L29" s="772"/>
      <c r="M29" s="772"/>
      <c r="N29" s="772"/>
      <c r="O29" s="772">
        <v>0.1</v>
      </c>
      <c r="P29" s="772"/>
      <c r="Q29" s="772"/>
      <c r="R29" s="772"/>
      <c r="S29" s="772"/>
      <c r="T29" s="772">
        <v>0.31</v>
      </c>
      <c r="U29" s="772">
        <v>0.62</v>
      </c>
      <c r="V29" s="772"/>
      <c r="W29" s="772"/>
      <c r="X29" s="772"/>
      <c r="Y29" s="772">
        <v>0.09</v>
      </c>
      <c r="Z29" s="772">
        <v>0.2</v>
      </c>
      <c r="AA29" s="1120" t="s">
        <v>135</v>
      </c>
      <c r="AB29" s="1120" t="s">
        <v>1171</v>
      </c>
      <c r="AC29" s="1122" t="s">
        <v>1169</v>
      </c>
      <c r="AD29" s="1120" t="s">
        <v>1230</v>
      </c>
    </row>
    <row r="30" spans="1:31" ht="78.75">
      <c r="A30" s="1123">
        <v>17</v>
      </c>
      <c r="B30" s="1124" t="s">
        <v>872</v>
      </c>
      <c r="C30" s="908">
        <f t="shared" si="0"/>
        <v>3.8</v>
      </c>
      <c r="D30" s="1124"/>
      <c r="E30" s="772">
        <f>SUM(F30:Z30)</f>
        <v>3.8</v>
      </c>
      <c r="F30" s="891">
        <v>0.8</v>
      </c>
      <c r="G30" s="772"/>
      <c r="H30" s="772"/>
      <c r="I30" s="772">
        <v>1</v>
      </c>
      <c r="J30" s="772">
        <v>1.2</v>
      </c>
      <c r="K30" s="772"/>
      <c r="L30" s="772"/>
      <c r="M30" s="772"/>
      <c r="N30" s="772"/>
      <c r="O30" s="772">
        <v>0.8</v>
      </c>
      <c r="P30" s="772"/>
      <c r="Q30" s="772"/>
      <c r="R30" s="772"/>
      <c r="S30" s="772"/>
      <c r="T30" s="772"/>
      <c r="U30" s="772"/>
      <c r="V30" s="772"/>
      <c r="W30" s="772"/>
      <c r="X30" s="772"/>
      <c r="Y30" s="772"/>
      <c r="Z30" s="772"/>
      <c r="AA30" s="1120" t="s">
        <v>135</v>
      </c>
      <c r="AB30" s="1120" t="s">
        <v>1035</v>
      </c>
      <c r="AC30" s="1122" t="s">
        <v>1169</v>
      </c>
      <c r="AD30" s="1120" t="s">
        <v>1231</v>
      </c>
    </row>
    <row r="31" spans="1:31" ht="78.75">
      <c r="A31" s="1123">
        <v>18</v>
      </c>
      <c r="B31" s="1121" t="s">
        <v>874</v>
      </c>
      <c r="C31" s="908">
        <f t="shared" si="0"/>
        <v>0.44999999999999996</v>
      </c>
      <c r="D31" s="1121"/>
      <c r="E31" s="772">
        <f t="shared" si="4"/>
        <v>0.44999999999999996</v>
      </c>
      <c r="F31" s="891">
        <v>0.15</v>
      </c>
      <c r="G31" s="772"/>
      <c r="H31" s="772"/>
      <c r="I31" s="772"/>
      <c r="J31" s="772"/>
      <c r="K31" s="772"/>
      <c r="L31" s="772"/>
      <c r="M31" s="772"/>
      <c r="N31" s="772"/>
      <c r="O31" s="772"/>
      <c r="P31" s="772"/>
      <c r="Q31" s="772"/>
      <c r="R31" s="772"/>
      <c r="S31" s="772"/>
      <c r="T31" s="772">
        <v>0.15</v>
      </c>
      <c r="U31" s="772">
        <v>0.15</v>
      </c>
      <c r="V31" s="772"/>
      <c r="W31" s="772"/>
      <c r="X31" s="772"/>
      <c r="Y31" s="772"/>
      <c r="Z31" s="772"/>
      <c r="AA31" s="1120" t="s">
        <v>139</v>
      </c>
      <c r="AB31" s="1120" t="s">
        <v>1081</v>
      </c>
      <c r="AC31" s="1122" t="s">
        <v>1169</v>
      </c>
      <c r="AD31" s="1120" t="s">
        <v>1232</v>
      </c>
    </row>
    <row r="32" spans="1:31">
      <c r="A32" s="1375">
        <v>19</v>
      </c>
      <c r="B32" s="1381" t="s">
        <v>876</v>
      </c>
      <c r="C32" s="908">
        <f t="shared" si="0"/>
        <v>1.0900000000000001</v>
      </c>
      <c r="D32" s="1124"/>
      <c r="E32" s="772">
        <f t="shared" si="4"/>
        <v>1.0900000000000001</v>
      </c>
      <c r="F32" s="891">
        <v>0.83</v>
      </c>
      <c r="G32" s="772"/>
      <c r="H32" s="772"/>
      <c r="I32" s="772"/>
      <c r="J32" s="772">
        <v>0.14000000000000001</v>
      </c>
      <c r="K32" s="772"/>
      <c r="L32" s="772"/>
      <c r="M32" s="772"/>
      <c r="N32" s="772"/>
      <c r="O32" s="772">
        <v>0.06</v>
      </c>
      <c r="P32" s="772"/>
      <c r="Q32" s="772"/>
      <c r="R32" s="772"/>
      <c r="S32" s="772"/>
      <c r="T32" s="772">
        <v>0.03</v>
      </c>
      <c r="U32" s="772"/>
      <c r="V32" s="772"/>
      <c r="W32" s="772"/>
      <c r="X32" s="772"/>
      <c r="Y32" s="772">
        <v>0.03</v>
      </c>
      <c r="Z32" s="772"/>
      <c r="AA32" s="1120" t="s">
        <v>137</v>
      </c>
      <c r="AB32" s="1120" t="s">
        <v>1245</v>
      </c>
      <c r="AC32" s="1374" t="s">
        <v>1169</v>
      </c>
      <c r="AD32" s="1374" t="s">
        <v>1233</v>
      </c>
    </row>
    <row r="33" spans="1:30">
      <c r="A33" s="1375"/>
      <c r="B33" s="1381"/>
      <c r="C33" s="908">
        <f t="shared" si="0"/>
        <v>0.85500000000000009</v>
      </c>
      <c r="D33" s="1124"/>
      <c r="E33" s="772">
        <f t="shared" si="4"/>
        <v>0.85500000000000009</v>
      </c>
      <c r="F33" s="891">
        <v>0.66</v>
      </c>
      <c r="G33" s="772"/>
      <c r="H33" s="772"/>
      <c r="I33" s="772"/>
      <c r="J33" s="772"/>
      <c r="K33" s="772"/>
      <c r="L33" s="772"/>
      <c r="M33" s="772"/>
      <c r="N33" s="772"/>
      <c r="O33" s="772"/>
      <c r="P33" s="772"/>
      <c r="Q33" s="772"/>
      <c r="R33" s="772"/>
      <c r="S33" s="772"/>
      <c r="T33" s="772">
        <v>0.16</v>
      </c>
      <c r="U33" s="772"/>
      <c r="V33" s="772"/>
      <c r="W33" s="772"/>
      <c r="X33" s="772"/>
      <c r="Y33" s="772">
        <v>3.5000000000000003E-2</v>
      </c>
      <c r="Z33" s="772"/>
      <c r="AA33" s="1120" t="s">
        <v>135</v>
      </c>
      <c r="AB33" s="1120" t="s">
        <v>1244</v>
      </c>
      <c r="AC33" s="1374"/>
      <c r="AD33" s="1374"/>
    </row>
    <row r="34" spans="1:30" ht="157.5">
      <c r="A34" s="1119">
        <v>20</v>
      </c>
      <c r="B34" s="1121" t="s">
        <v>879</v>
      </c>
      <c r="C34" s="908">
        <f t="shared" si="0"/>
        <v>0.3</v>
      </c>
      <c r="D34" s="1121"/>
      <c r="E34" s="772">
        <f t="shared" si="4"/>
        <v>0.3</v>
      </c>
      <c r="F34" s="891">
        <v>0.3</v>
      </c>
      <c r="G34" s="772"/>
      <c r="H34" s="772"/>
      <c r="I34" s="772"/>
      <c r="J34" s="772"/>
      <c r="K34" s="772"/>
      <c r="L34" s="772"/>
      <c r="M34" s="772"/>
      <c r="N34" s="772"/>
      <c r="O34" s="772"/>
      <c r="P34" s="772"/>
      <c r="Q34" s="772"/>
      <c r="R34" s="772"/>
      <c r="S34" s="772"/>
      <c r="T34" s="772"/>
      <c r="U34" s="772"/>
      <c r="V34" s="772"/>
      <c r="W34" s="772"/>
      <c r="X34" s="772"/>
      <c r="Y34" s="772"/>
      <c r="Z34" s="772"/>
      <c r="AA34" s="1120" t="s">
        <v>140</v>
      </c>
      <c r="AB34" s="1120" t="s">
        <v>1083</v>
      </c>
      <c r="AC34" s="1122" t="s">
        <v>1169</v>
      </c>
      <c r="AD34" s="1120" t="s">
        <v>1234</v>
      </c>
    </row>
    <row r="35" spans="1:30" ht="204.75">
      <c r="A35" s="1375">
        <v>21</v>
      </c>
      <c r="B35" s="1378" t="s">
        <v>369</v>
      </c>
      <c r="C35" s="908">
        <f t="shared" si="0"/>
        <v>5.9399999999999995</v>
      </c>
      <c r="D35" s="1121"/>
      <c r="E35" s="772">
        <f>SUM(F35:Z35)</f>
        <v>5.9399999999999995</v>
      </c>
      <c r="F35" s="891">
        <v>4.3099999999999996</v>
      </c>
      <c r="G35" s="772"/>
      <c r="H35" s="772"/>
      <c r="I35" s="772">
        <v>0.05</v>
      </c>
      <c r="J35" s="772"/>
      <c r="K35" s="772"/>
      <c r="L35" s="772"/>
      <c r="M35" s="772"/>
      <c r="N35" s="772"/>
      <c r="O35" s="772"/>
      <c r="P35" s="772"/>
      <c r="Q35" s="772"/>
      <c r="R35" s="772"/>
      <c r="S35" s="772"/>
      <c r="T35" s="772">
        <v>0.3</v>
      </c>
      <c r="U35" s="772">
        <v>0.64</v>
      </c>
      <c r="V35" s="772"/>
      <c r="W35" s="772"/>
      <c r="X35" s="772"/>
      <c r="Y35" s="772">
        <v>0.37</v>
      </c>
      <c r="Z35" s="772">
        <v>0.27</v>
      </c>
      <c r="AA35" s="1120" t="s">
        <v>136</v>
      </c>
      <c r="AB35" s="1120" t="s">
        <v>1172</v>
      </c>
      <c r="AC35" s="1374" t="s">
        <v>1169</v>
      </c>
      <c r="AD35" s="1374" t="s">
        <v>1173</v>
      </c>
    </row>
    <row r="36" spans="1:30" ht="63">
      <c r="A36" s="1375"/>
      <c r="B36" s="1378"/>
      <c r="C36" s="908">
        <f t="shared" si="0"/>
        <v>0.67</v>
      </c>
      <c r="D36" s="1121"/>
      <c r="E36" s="772">
        <f t="shared" si="4"/>
        <v>0.67</v>
      </c>
      <c r="F36" s="891">
        <v>0.25</v>
      </c>
      <c r="G36" s="772"/>
      <c r="H36" s="772"/>
      <c r="I36" s="772">
        <v>0.01</v>
      </c>
      <c r="J36" s="772"/>
      <c r="K36" s="772"/>
      <c r="L36" s="772"/>
      <c r="M36" s="772"/>
      <c r="N36" s="772"/>
      <c r="O36" s="772"/>
      <c r="P36" s="772"/>
      <c r="Q36" s="772"/>
      <c r="R36" s="772"/>
      <c r="S36" s="772"/>
      <c r="T36" s="772">
        <v>0.1</v>
      </c>
      <c r="U36" s="772">
        <v>0.08</v>
      </c>
      <c r="V36" s="772"/>
      <c r="W36" s="772"/>
      <c r="X36" s="772"/>
      <c r="Y36" s="772"/>
      <c r="Z36" s="772">
        <v>0.23</v>
      </c>
      <c r="AA36" s="1120" t="s">
        <v>957</v>
      </c>
      <c r="AB36" s="1120" t="s">
        <v>1174</v>
      </c>
      <c r="AC36" s="1374"/>
      <c r="AD36" s="1374"/>
    </row>
    <row r="37" spans="1:30" ht="78.75">
      <c r="A37" s="1119">
        <v>22</v>
      </c>
      <c r="B37" s="1124" t="s">
        <v>1358</v>
      </c>
      <c r="C37" s="908">
        <f t="shared" si="0"/>
        <v>0.01</v>
      </c>
      <c r="D37" s="1124"/>
      <c r="E37" s="772">
        <f t="shared" si="4"/>
        <v>0.01</v>
      </c>
      <c r="F37" s="891"/>
      <c r="G37" s="772"/>
      <c r="H37" s="772"/>
      <c r="I37" s="772"/>
      <c r="J37" s="772"/>
      <c r="K37" s="772"/>
      <c r="L37" s="772"/>
      <c r="M37" s="772"/>
      <c r="N37" s="772"/>
      <c r="O37" s="772"/>
      <c r="P37" s="772">
        <v>0.01</v>
      </c>
      <c r="Q37" s="772"/>
      <c r="R37" s="772"/>
      <c r="S37" s="772"/>
      <c r="T37" s="772"/>
      <c r="U37" s="772"/>
      <c r="V37" s="772"/>
      <c r="W37" s="772"/>
      <c r="X37" s="772"/>
      <c r="Y37" s="772"/>
      <c r="Z37" s="772"/>
      <c r="AA37" s="1120" t="s">
        <v>957</v>
      </c>
      <c r="AB37" s="1121" t="s">
        <v>1130</v>
      </c>
      <c r="AC37" s="1122" t="s">
        <v>1169</v>
      </c>
      <c r="AD37" s="1120" t="s">
        <v>1235</v>
      </c>
    </row>
    <row r="38" spans="1:30">
      <c r="A38" s="1375">
        <v>23</v>
      </c>
      <c r="B38" s="1378" t="s">
        <v>646</v>
      </c>
      <c r="C38" s="908">
        <f t="shared" si="0"/>
        <v>3.4499999999999997</v>
      </c>
      <c r="D38" s="1121"/>
      <c r="E38" s="772">
        <f t="shared" si="4"/>
        <v>3.4499999999999997</v>
      </c>
      <c r="F38" s="891">
        <v>2.85</v>
      </c>
      <c r="G38" s="772"/>
      <c r="H38" s="772"/>
      <c r="I38" s="772"/>
      <c r="J38" s="772"/>
      <c r="K38" s="772"/>
      <c r="L38" s="772"/>
      <c r="M38" s="772"/>
      <c r="N38" s="772"/>
      <c r="O38" s="772"/>
      <c r="P38" s="772"/>
      <c r="Q38" s="772"/>
      <c r="R38" s="772"/>
      <c r="S38" s="772"/>
      <c r="T38" s="772">
        <v>0.3</v>
      </c>
      <c r="U38" s="772">
        <v>0.3</v>
      </c>
      <c r="V38" s="772"/>
      <c r="W38" s="772"/>
      <c r="X38" s="772"/>
      <c r="Y38" s="772"/>
      <c r="Z38" s="772"/>
      <c r="AA38" s="1120" t="s">
        <v>134</v>
      </c>
      <c r="AB38" s="1120" t="s">
        <v>357</v>
      </c>
      <c r="AC38" s="1374" t="s">
        <v>1169</v>
      </c>
      <c r="AD38" s="1374" t="s">
        <v>885</v>
      </c>
    </row>
    <row r="39" spans="1:30">
      <c r="A39" s="1375"/>
      <c r="B39" s="1378"/>
      <c r="C39" s="908">
        <f t="shared" si="0"/>
        <v>7.72</v>
      </c>
      <c r="D39" s="1121"/>
      <c r="E39" s="772">
        <f t="shared" si="4"/>
        <v>7.72</v>
      </c>
      <c r="F39" s="891">
        <v>4.25</v>
      </c>
      <c r="G39" s="772"/>
      <c r="H39" s="772"/>
      <c r="I39" s="772">
        <v>0.92</v>
      </c>
      <c r="J39" s="772">
        <v>0.74</v>
      </c>
      <c r="K39" s="772"/>
      <c r="L39" s="772"/>
      <c r="M39" s="772"/>
      <c r="N39" s="772"/>
      <c r="O39" s="772">
        <v>1.75</v>
      </c>
      <c r="P39" s="772"/>
      <c r="Q39" s="772"/>
      <c r="R39" s="772"/>
      <c r="S39" s="772"/>
      <c r="T39" s="772"/>
      <c r="U39" s="772"/>
      <c r="V39" s="772"/>
      <c r="W39" s="772"/>
      <c r="X39" s="772"/>
      <c r="Y39" s="772"/>
      <c r="Z39" s="772">
        <v>0.06</v>
      </c>
      <c r="AA39" s="1120" t="s">
        <v>136</v>
      </c>
      <c r="AB39" s="1120" t="s">
        <v>1118</v>
      </c>
      <c r="AC39" s="1374"/>
      <c r="AD39" s="1374"/>
    </row>
    <row r="40" spans="1:30" ht="141.75">
      <c r="A40" s="1119">
        <v>24</v>
      </c>
      <c r="B40" s="1121" t="s">
        <v>373</v>
      </c>
      <c r="C40" s="908">
        <f t="shared" si="0"/>
        <v>4.26</v>
      </c>
      <c r="D40" s="1121"/>
      <c r="E40" s="772">
        <f t="shared" si="4"/>
        <v>4.26</v>
      </c>
      <c r="F40" s="114"/>
      <c r="G40" s="891">
        <v>2.5299999999999998</v>
      </c>
      <c r="H40" s="772"/>
      <c r="I40" s="772"/>
      <c r="J40" s="772"/>
      <c r="K40" s="772"/>
      <c r="L40" s="772"/>
      <c r="M40" s="772">
        <v>0.03</v>
      </c>
      <c r="N40" s="772"/>
      <c r="O40" s="772"/>
      <c r="P40" s="772"/>
      <c r="Q40" s="772"/>
      <c r="R40" s="772">
        <v>0.02</v>
      </c>
      <c r="S40" s="772"/>
      <c r="T40" s="772">
        <v>0.03</v>
      </c>
      <c r="U40" s="772">
        <v>0.03</v>
      </c>
      <c r="V40" s="772"/>
      <c r="W40" s="772"/>
      <c r="X40" s="772"/>
      <c r="Y40" s="772"/>
      <c r="Z40" s="772">
        <v>1.62</v>
      </c>
      <c r="AA40" s="1120" t="s">
        <v>1006</v>
      </c>
      <c r="AB40" s="1120" t="s">
        <v>1074</v>
      </c>
      <c r="AC40" s="1122" t="s">
        <v>1169</v>
      </c>
      <c r="AD40" s="1120" t="s">
        <v>962</v>
      </c>
    </row>
    <row r="41" spans="1:30" ht="157.5">
      <c r="A41" s="1119">
        <v>25</v>
      </c>
      <c r="B41" s="1121" t="s">
        <v>1011</v>
      </c>
      <c r="C41" s="908">
        <f t="shared" si="0"/>
        <v>0.03</v>
      </c>
      <c r="D41" s="1121"/>
      <c r="E41" s="772">
        <f t="shared" si="4"/>
        <v>0.03</v>
      </c>
      <c r="F41" s="891"/>
      <c r="G41" s="772"/>
      <c r="H41" s="772"/>
      <c r="I41" s="772"/>
      <c r="J41" s="772"/>
      <c r="K41" s="772"/>
      <c r="L41" s="772"/>
      <c r="M41" s="772"/>
      <c r="N41" s="772"/>
      <c r="O41" s="772">
        <v>0.03</v>
      </c>
      <c r="P41" s="772"/>
      <c r="Q41" s="772"/>
      <c r="R41" s="772"/>
      <c r="S41" s="772"/>
      <c r="T41" s="772"/>
      <c r="U41" s="772"/>
      <c r="V41" s="772"/>
      <c r="W41" s="772"/>
      <c r="X41" s="772"/>
      <c r="Y41" s="772"/>
      <c r="Z41" s="772"/>
      <c r="AA41" s="1120" t="s">
        <v>133</v>
      </c>
      <c r="AB41" s="1120" t="s">
        <v>1062</v>
      </c>
      <c r="AC41" s="1122" t="s">
        <v>1175</v>
      </c>
      <c r="AD41" s="1120" t="s">
        <v>966</v>
      </c>
    </row>
    <row r="42" spans="1:30" s="520" customFormat="1">
      <c r="A42" s="1132" t="s">
        <v>1333</v>
      </c>
      <c r="B42" s="885" t="s">
        <v>375</v>
      </c>
      <c r="C42" s="908">
        <f t="shared" si="0"/>
        <v>20.66</v>
      </c>
      <c r="D42" s="885"/>
      <c r="E42" s="887">
        <f>SUM(E43:E55)</f>
        <v>20.66</v>
      </c>
      <c r="F42" s="887"/>
      <c r="G42" s="887"/>
      <c r="H42" s="887"/>
      <c r="I42" s="887"/>
      <c r="J42" s="887"/>
      <c r="K42" s="887"/>
      <c r="L42" s="887"/>
      <c r="M42" s="887"/>
      <c r="N42" s="887"/>
      <c r="O42" s="887"/>
      <c r="P42" s="887"/>
      <c r="Q42" s="887"/>
      <c r="R42" s="887"/>
      <c r="S42" s="887"/>
      <c r="T42" s="887"/>
      <c r="U42" s="887"/>
      <c r="V42" s="887"/>
      <c r="W42" s="887"/>
      <c r="X42" s="887"/>
      <c r="Y42" s="887"/>
      <c r="Z42" s="887"/>
      <c r="AA42" s="1127"/>
      <c r="AB42" s="893"/>
      <c r="AC42" s="1132"/>
      <c r="AD42" s="880"/>
    </row>
    <row r="43" spans="1:30" s="520" customFormat="1" ht="63">
      <c r="A43" s="1119">
        <v>26</v>
      </c>
      <c r="B43" s="1121" t="s">
        <v>656</v>
      </c>
      <c r="C43" s="908">
        <f t="shared" si="0"/>
        <v>0.2</v>
      </c>
      <c r="D43" s="1121"/>
      <c r="E43" s="772">
        <f>SUM(F43:Z43)</f>
        <v>0.2</v>
      </c>
      <c r="F43" s="1140"/>
      <c r="G43" s="887"/>
      <c r="H43" s="887"/>
      <c r="I43" s="1140">
        <v>0.2</v>
      </c>
      <c r="J43" s="887"/>
      <c r="K43" s="887"/>
      <c r="L43" s="887"/>
      <c r="M43" s="887"/>
      <c r="N43" s="887"/>
      <c r="O43" s="887"/>
      <c r="P43" s="887"/>
      <c r="Q43" s="887"/>
      <c r="R43" s="887"/>
      <c r="S43" s="887"/>
      <c r="T43" s="887"/>
      <c r="U43" s="887"/>
      <c r="V43" s="887"/>
      <c r="W43" s="887"/>
      <c r="X43" s="887"/>
      <c r="Y43" s="887"/>
      <c r="Z43" s="887"/>
      <c r="AA43" s="1120" t="s">
        <v>138</v>
      </c>
      <c r="AB43" s="1120" t="s">
        <v>825</v>
      </c>
      <c r="AC43" s="1120" t="s">
        <v>780</v>
      </c>
      <c r="AD43" s="1120" t="s">
        <v>756</v>
      </c>
    </row>
    <row r="44" spans="1:30" s="520" customFormat="1" ht="63">
      <c r="A44" s="1119">
        <v>27</v>
      </c>
      <c r="B44" s="1121" t="s">
        <v>657</v>
      </c>
      <c r="C44" s="908">
        <f t="shared" si="0"/>
        <v>0.65000000000000013</v>
      </c>
      <c r="D44" s="1121"/>
      <c r="E44" s="772">
        <f t="shared" ref="E44:E55" si="5">SUM(F44:Z44)</f>
        <v>0.65000000000000013</v>
      </c>
      <c r="F44" s="774">
        <v>0.39</v>
      </c>
      <c r="G44" s="887"/>
      <c r="H44" s="887"/>
      <c r="I44" s="774"/>
      <c r="J44" s="887"/>
      <c r="K44" s="887"/>
      <c r="L44" s="887"/>
      <c r="M44" s="887"/>
      <c r="N44" s="887"/>
      <c r="O44" s="887"/>
      <c r="P44" s="887"/>
      <c r="Q44" s="887"/>
      <c r="R44" s="887"/>
      <c r="S44" s="887"/>
      <c r="T44" s="774">
        <v>0.03</v>
      </c>
      <c r="U44" s="774">
        <v>0.03</v>
      </c>
      <c r="V44" s="774"/>
      <c r="W44" s="774"/>
      <c r="X44" s="774"/>
      <c r="Y44" s="774"/>
      <c r="Z44" s="774">
        <v>0.2</v>
      </c>
      <c r="AA44" s="1120" t="s">
        <v>350</v>
      </c>
      <c r="AB44" s="1120" t="s">
        <v>824</v>
      </c>
      <c r="AC44" s="1120" t="s">
        <v>1176</v>
      </c>
      <c r="AD44" s="1120" t="s">
        <v>757</v>
      </c>
    </row>
    <row r="45" spans="1:30" s="153" customFormat="1" ht="63">
      <c r="A45" s="1119">
        <v>28</v>
      </c>
      <c r="B45" s="1121" t="s">
        <v>506</v>
      </c>
      <c r="C45" s="908">
        <f t="shared" si="0"/>
        <v>0.16</v>
      </c>
      <c r="D45" s="1121"/>
      <c r="E45" s="772">
        <f t="shared" si="5"/>
        <v>0.16</v>
      </c>
      <c r="F45" s="772">
        <v>0.16</v>
      </c>
      <c r="G45" s="772"/>
      <c r="H45" s="772"/>
      <c r="I45" s="774"/>
      <c r="J45" s="772"/>
      <c r="K45" s="772"/>
      <c r="L45" s="772"/>
      <c r="M45" s="772"/>
      <c r="N45" s="772"/>
      <c r="O45" s="772"/>
      <c r="P45" s="772"/>
      <c r="Q45" s="772"/>
      <c r="R45" s="772"/>
      <c r="S45" s="772"/>
      <c r="T45" s="772"/>
      <c r="U45" s="772"/>
      <c r="V45" s="772"/>
      <c r="W45" s="772"/>
      <c r="X45" s="772"/>
      <c r="Y45" s="772"/>
      <c r="Z45" s="772"/>
      <c r="AA45" s="894" t="s">
        <v>432</v>
      </c>
      <c r="AB45" s="1120" t="s">
        <v>823</v>
      </c>
      <c r="AC45" s="1122" t="s">
        <v>1185</v>
      </c>
      <c r="AD45" s="1120" t="s">
        <v>744</v>
      </c>
    </row>
    <row r="46" spans="1:30" s="153" customFormat="1" ht="78.75">
      <c r="A46" s="1119">
        <v>29</v>
      </c>
      <c r="B46" s="1121" t="s">
        <v>888</v>
      </c>
      <c r="C46" s="908">
        <f t="shared" si="0"/>
        <v>3.6</v>
      </c>
      <c r="D46" s="1121"/>
      <c r="E46" s="772">
        <f t="shared" si="5"/>
        <v>3.6</v>
      </c>
      <c r="F46" s="891">
        <v>2.6</v>
      </c>
      <c r="G46" s="772"/>
      <c r="H46" s="772">
        <v>0.5</v>
      </c>
      <c r="I46" s="774"/>
      <c r="J46" s="772"/>
      <c r="K46" s="772"/>
      <c r="L46" s="772"/>
      <c r="M46" s="772"/>
      <c r="N46" s="772"/>
      <c r="O46" s="772"/>
      <c r="P46" s="772"/>
      <c r="Q46" s="772"/>
      <c r="R46" s="772"/>
      <c r="S46" s="772"/>
      <c r="T46" s="772"/>
      <c r="U46" s="772"/>
      <c r="V46" s="772"/>
      <c r="W46" s="772"/>
      <c r="X46" s="772"/>
      <c r="Y46" s="772"/>
      <c r="Z46" s="772">
        <v>0.5</v>
      </c>
      <c r="AA46" s="1120" t="s">
        <v>135</v>
      </c>
      <c r="AB46" s="1120" t="s">
        <v>1177</v>
      </c>
      <c r="AC46" s="1122" t="s">
        <v>1169</v>
      </c>
      <c r="AD46" s="1120" t="s">
        <v>1236</v>
      </c>
    </row>
    <row r="47" spans="1:30" s="153" customFormat="1" ht="63">
      <c r="A47" s="1119">
        <v>30</v>
      </c>
      <c r="B47" s="1121" t="s">
        <v>890</v>
      </c>
      <c r="C47" s="908">
        <f t="shared" si="0"/>
        <v>1.58</v>
      </c>
      <c r="D47" s="1121"/>
      <c r="E47" s="772">
        <f t="shared" si="5"/>
        <v>1.58</v>
      </c>
      <c r="F47" s="891">
        <v>1.45</v>
      </c>
      <c r="G47" s="772"/>
      <c r="H47" s="772"/>
      <c r="I47" s="774"/>
      <c r="J47" s="772"/>
      <c r="K47" s="772"/>
      <c r="L47" s="772"/>
      <c r="M47" s="772"/>
      <c r="N47" s="772"/>
      <c r="O47" s="772"/>
      <c r="P47" s="772"/>
      <c r="Q47" s="772"/>
      <c r="R47" s="772"/>
      <c r="S47" s="772"/>
      <c r="T47" s="772">
        <v>7.0000000000000007E-2</v>
      </c>
      <c r="U47" s="772">
        <v>0.06</v>
      </c>
      <c r="V47" s="772"/>
      <c r="W47" s="772"/>
      <c r="X47" s="772"/>
      <c r="Y47" s="772"/>
      <c r="Z47" s="772"/>
      <c r="AA47" s="1120" t="s">
        <v>135</v>
      </c>
      <c r="AB47" s="1120" t="s">
        <v>1178</v>
      </c>
      <c r="AC47" s="1122" t="s">
        <v>1169</v>
      </c>
      <c r="AD47" s="1120" t="s">
        <v>1237</v>
      </c>
    </row>
    <row r="48" spans="1:30" s="153" customFormat="1" ht="63">
      <c r="A48" s="1119">
        <v>31</v>
      </c>
      <c r="B48" s="1121" t="s">
        <v>892</v>
      </c>
      <c r="C48" s="908">
        <f t="shared" si="0"/>
        <v>6.6</v>
      </c>
      <c r="D48" s="1121"/>
      <c r="E48" s="772">
        <f t="shared" si="5"/>
        <v>6.6</v>
      </c>
      <c r="F48" s="772">
        <v>2.5</v>
      </c>
      <c r="G48" s="772">
        <v>2.2000000000000002</v>
      </c>
      <c r="H48" s="772"/>
      <c r="I48" s="774"/>
      <c r="J48" s="772"/>
      <c r="K48" s="772"/>
      <c r="L48" s="772"/>
      <c r="M48" s="772"/>
      <c r="N48" s="772"/>
      <c r="O48" s="772"/>
      <c r="P48" s="772"/>
      <c r="Q48" s="772"/>
      <c r="R48" s="772"/>
      <c r="S48" s="772"/>
      <c r="T48" s="772"/>
      <c r="U48" s="772"/>
      <c r="V48" s="772"/>
      <c r="W48" s="772"/>
      <c r="X48" s="772"/>
      <c r="Y48" s="772"/>
      <c r="Z48" s="772">
        <v>1.9</v>
      </c>
      <c r="AA48" s="1120" t="s">
        <v>137</v>
      </c>
      <c r="AB48" s="1120" t="s">
        <v>1179</v>
      </c>
      <c r="AC48" s="1122" t="s">
        <v>1169</v>
      </c>
      <c r="AD48" s="1120" t="s">
        <v>1238</v>
      </c>
    </row>
    <row r="49" spans="1:32" s="153" customFormat="1" ht="78.75">
      <c r="A49" s="1119">
        <v>32</v>
      </c>
      <c r="B49" s="1124" t="s">
        <v>971</v>
      </c>
      <c r="C49" s="908">
        <f t="shared" si="0"/>
        <v>0.35</v>
      </c>
      <c r="D49" s="1124"/>
      <c r="E49" s="772">
        <f t="shared" si="5"/>
        <v>0.35</v>
      </c>
      <c r="F49" s="772"/>
      <c r="G49" s="772"/>
      <c r="H49" s="772"/>
      <c r="I49" s="774"/>
      <c r="J49" s="772"/>
      <c r="K49" s="772"/>
      <c r="L49" s="772"/>
      <c r="M49" s="772"/>
      <c r="N49" s="772"/>
      <c r="O49" s="772"/>
      <c r="P49" s="772"/>
      <c r="Q49" s="772"/>
      <c r="R49" s="772"/>
      <c r="S49" s="772"/>
      <c r="T49" s="772"/>
      <c r="U49" s="772">
        <v>0.35</v>
      </c>
      <c r="V49" s="772"/>
      <c r="W49" s="772"/>
      <c r="X49" s="772"/>
      <c r="Y49" s="772"/>
      <c r="Z49" s="772"/>
      <c r="AA49" s="1120" t="s">
        <v>1007</v>
      </c>
      <c r="AB49" s="1011" t="s">
        <v>1180</v>
      </c>
      <c r="AC49" s="1122" t="s">
        <v>1175</v>
      </c>
      <c r="AD49" s="1120" t="s">
        <v>1239</v>
      </c>
    </row>
    <row r="50" spans="1:32" s="153" customFormat="1">
      <c r="A50" s="1380">
        <v>33</v>
      </c>
      <c r="B50" s="1378" t="s">
        <v>894</v>
      </c>
      <c r="C50" s="908">
        <f t="shared" si="0"/>
        <v>0.05</v>
      </c>
      <c r="D50" s="1121"/>
      <c r="E50" s="772">
        <f t="shared" si="5"/>
        <v>0.05</v>
      </c>
      <c r="F50" s="891">
        <v>0.05</v>
      </c>
      <c r="G50" s="772"/>
      <c r="H50" s="772"/>
      <c r="I50" s="774"/>
      <c r="J50" s="772"/>
      <c r="K50" s="772"/>
      <c r="L50" s="772"/>
      <c r="M50" s="772"/>
      <c r="N50" s="772"/>
      <c r="O50" s="772"/>
      <c r="P50" s="772"/>
      <c r="Q50" s="772"/>
      <c r="R50" s="772"/>
      <c r="S50" s="772"/>
      <c r="T50" s="772"/>
      <c r="U50" s="772"/>
      <c r="V50" s="772"/>
      <c r="W50" s="772"/>
      <c r="X50" s="772"/>
      <c r="Y50" s="772"/>
      <c r="Z50" s="772"/>
      <c r="AA50" s="1120" t="s">
        <v>1007</v>
      </c>
      <c r="AB50" s="1120" t="s">
        <v>1150</v>
      </c>
      <c r="AC50" s="1379" t="s">
        <v>1169</v>
      </c>
      <c r="AD50" s="1374" t="s">
        <v>1181</v>
      </c>
    </row>
    <row r="51" spans="1:32" s="153" customFormat="1">
      <c r="A51" s="1380"/>
      <c r="B51" s="1378"/>
      <c r="C51" s="908">
        <f t="shared" si="0"/>
        <v>0.04</v>
      </c>
      <c r="D51" s="1121"/>
      <c r="E51" s="772">
        <f t="shared" si="5"/>
        <v>0.04</v>
      </c>
      <c r="F51" s="891">
        <v>0.04</v>
      </c>
      <c r="G51" s="772"/>
      <c r="H51" s="772"/>
      <c r="I51" s="774"/>
      <c r="J51" s="772"/>
      <c r="K51" s="772"/>
      <c r="L51" s="772"/>
      <c r="M51" s="772"/>
      <c r="N51" s="772"/>
      <c r="O51" s="772"/>
      <c r="P51" s="772"/>
      <c r="Q51" s="772"/>
      <c r="R51" s="772"/>
      <c r="S51" s="772"/>
      <c r="T51" s="772"/>
      <c r="U51" s="772"/>
      <c r="V51" s="772"/>
      <c r="W51" s="772"/>
      <c r="X51" s="772"/>
      <c r="Y51" s="772"/>
      <c r="Z51" s="772"/>
      <c r="AA51" s="1120" t="s">
        <v>140</v>
      </c>
      <c r="AB51" s="1120" t="s">
        <v>1149</v>
      </c>
      <c r="AC51" s="1379"/>
      <c r="AD51" s="1374"/>
    </row>
    <row r="52" spans="1:32" s="153" customFormat="1" ht="94.5">
      <c r="A52" s="1123">
        <v>34</v>
      </c>
      <c r="B52" s="1121" t="s">
        <v>897</v>
      </c>
      <c r="C52" s="908">
        <f t="shared" si="0"/>
        <v>0.04</v>
      </c>
      <c r="D52" s="1121"/>
      <c r="E52" s="772">
        <f t="shared" si="5"/>
        <v>0.04</v>
      </c>
      <c r="F52" s="891">
        <v>0.04</v>
      </c>
      <c r="G52" s="772"/>
      <c r="H52" s="772"/>
      <c r="I52" s="774"/>
      <c r="J52" s="772"/>
      <c r="K52" s="772"/>
      <c r="L52" s="772"/>
      <c r="M52" s="772"/>
      <c r="N52" s="772"/>
      <c r="O52" s="772"/>
      <c r="P52" s="772"/>
      <c r="Q52" s="772"/>
      <c r="R52" s="772"/>
      <c r="S52" s="772"/>
      <c r="T52" s="772"/>
      <c r="U52" s="772"/>
      <c r="V52" s="772"/>
      <c r="W52" s="772"/>
      <c r="X52" s="772"/>
      <c r="Y52" s="772"/>
      <c r="Z52" s="772"/>
      <c r="AA52" s="1120" t="s">
        <v>138</v>
      </c>
      <c r="AB52" s="1120" t="s">
        <v>1088</v>
      </c>
      <c r="AC52" s="1122" t="s">
        <v>1169</v>
      </c>
      <c r="AD52" s="1120" t="s">
        <v>898</v>
      </c>
    </row>
    <row r="53" spans="1:32" s="153" customFormat="1" ht="63">
      <c r="A53" s="1123">
        <v>35</v>
      </c>
      <c r="B53" s="1124" t="s">
        <v>899</v>
      </c>
      <c r="C53" s="908">
        <f t="shared" si="0"/>
        <v>2.1</v>
      </c>
      <c r="D53" s="1124"/>
      <c r="E53" s="772">
        <f t="shared" si="5"/>
        <v>2.1</v>
      </c>
      <c r="F53" s="891"/>
      <c r="G53" s="772">
        <v>0.17</v>
      </c>
      <c r="H53" s="772">
        <v>0.1</v>
      </c>
      <c r="I53" s="774">
        <v>0.15</v>
      </c>
      <c r="J53" s="772">
        <v>0.3</v>
      </c>
      <c r="K53" s="772"/>
      <c r="L53" s="772"/>
      <c r="M53" s="772">
        <v>0.3</v>
      </c>
      <c r="N53" s="772"/>
      <c r="O53" s="772">
        <v>0.3</v>
      </c>
      <c r="P53" s="772"/>
      <c r="Q53" s="772"/>
      <c r="R53" s="772"/>
      <c r="S53" s="772"/>
      <c r="T53" s="772">
        <v>0.19</v>
      </c>
      <c r="U53" s="772">
        <v>0.1</v>
      </c>
      <c r="V53" s="772"/>
      <c r="W53" s="772"/>
      <c r="X53" s="772">
        <v>0.13</v>
      </c>
      <c r="Y53" s="772"/>
      <c r="Z53" s="772">
        <v>0.36</v>
      </c>
      <c r="AA53" s="1120" t="s">
        <v>140</v>
      </c>
      <c r="AB53" s="906" t="s">
        <v>1131</v>
      </c>
      <c r="AC53" s="1122" t="s">
        <v>1169</v>
      </c>
      <c r="AD53" s="1120" t="s">
        <v>1240</v>
      </c>
    </row>
    <row r="54" spans="1:32" s="153" customFormat="1" ht="31.5">
      <c r="A54" s="1380">
        <v>36</v>
      </c>
      <c r="B54" s="1381" t="s">
        <v>1057</v>
      </c>
      <c r="C54" s="908">
        <f t="shared" si="0"/>
        <v>1.94</v>
      </c>
      <c r="D54" s="1124"/>
      <c r="E54" s="772">
        <f>SUM(F54:Z54)</f>
        <v>1.94</v>
      </c>
      <c r="F54" s="772"/>
      <c r="G54" s="772"/>
      <c r="H54" s="772"/>
      <c r="I54" s="774"/>
      <c r="J54" s="772"/>
      <c r="K54" s="772"/>
      <c r="L54" s="772"/>
      <c r="M54" s="772"/>
      <c r="N54" s="772"/>
      <c r="O54" s="772"/>
      <c r="P54" s="772"/>
      <c r="Q54" s="772"/>
      <c r="R54" s="114">
        <v>1.1399999999999999</v>
      </c>
      <c r="S54" s="772"/>
      <c r="T54" s="114">
        <v>0.15</v>
      </c>
      <c r="U54" s="114">
        <v>0.05</v>
      </c>
      <c r="V54" s="772"/>
      <c r="W54" s="772"/>
      <c r="X54" s="772"/>
      <c r="Y54" s="772"/>
      <c r="Z54" s="774">
        <v>0.6</v>
      </c>
      <c r="AA54" s="1120" t="s">
        <v>140</v>
      </c>
      <c r="AB54" s="1120" t="s">
        <v>1059</v>
      </c>
      <c r="AC54" s="1379" t="s">
        <v>1169</v>
      </c>
      <c r="AD54" s="1374" t="s">
        <v>1182</v>
      </c>
    </row>
    <row r="55" spans="1:32" s="153" customFormat="1" ht="31.5">
      <c r="A55" s="1380"/>
      <c r="B55" s="1381"/>
      <c r="C55" s="908">
        <f t="shared" si="0"/>
        <v>3.35</v>
      </c>
      <c r="D55" s="1124"/>
      <c r="E55" s="772">
        <f t="shared" si="5"/>
        <v>3.35</v>
      </c>
      <c r="F55" s="772"/>
      <c r="G55" s="772"/>
      <c r="H55" s="772"/>
      <c r="I55" s="774"/>
      <c r="J55" s="772"/>
      <c r="K55" s="772"/>
      <c r="L55" s="772"/>
      <c r="M55" s="772"/>
      <c r="N55" s="772"/>
      <c r="O55" s="772"/>
      <c r="P55" s="772"/>
      <c r="Q55" s="772"/>
      <c r="R55" s="772"/>
      <c r="S55" s="772">
        <v>3.35</v>
      </c>
      <c r="T55" s="772"/>
      <c r="U55" s="772"/>
      <c r="V55" s="772"/>
      <c r="W55" s="772"/>
      <c r="X55" s="772"/>
      <c r="Y55" s="772"/>
      <c r="Z55" s="772"/>
      <c r="AA55" s="1120" t="s">
        <v>134</v>
      </c>
      <c r="AB55" s="1120" t="s">
        <v>1060</v>
      </c>
      <c r="AC55" s="1379"/>
      <c r="AD55" s="1374"/>
    </row>
    <row r="56" spans="1:32" s="153" customFormat="1">
      <c r="A56" s="895" t="s">
        <v>1334</v>
      </c>
      <c r="B56" s="885" t="s">
        <v>939</v>
      </c>
      <c r="C56" s="1131">
        <f t="shared" si="0"/>
        <v>0.82</v>
      </c>
      <c r="D56" s="885"/>
      <c r="E56" s="887">
        <f t="shared" ref="E56" si="6">SUM(E58:E61)</f>
        <v>0.82</v>
      </c>
      <c r="F56" s="887"/>
      <c r="G56" s="887"/>
      <c r="H56" s="887"/>
      <c r="I56" s="887"/>
      <c r="J56" s="887"/>
      <c r="K56" s="887"/>
      <c r="L56" s="887"/>
      <c r="M56" s="887"/>
      <c r="N56" s="887"/>
      <c r="O56" s="887"/>
      <c r="P56" s="887"/>
      <c r="Q56" s="887"/>
      <c r="R56" s="887"/>
      <c r="S56" s="887"/>
      <c r="T56" s="887"/>
      <c r="U56" s="887"/>
      <c r="V56" s="887"/>
      <c r="W56" s="887"/>
      <c r="X56" s="887"/>
      <c r="Y56" s="887"/>
      <c r="Z56" s="887"/>
      <c r="AA56" s="894"/>
      <c r="AB56" s="1120"/>
      <c r="AC56" s="1122"/>
      <c r="AD56" s="1120"/>
    </row>
    <row r="57" spans="1:32" s="132" customFormat="1" ht="110.25">
      <c r="A57" s="1082"/>
      <c r="B57" s="1083" t="s">
        <v>1375</v>
      </c>
      <c r="C57" s="1084">
        <f t="shared" si="0"/>
        <v>0.6</v>
      </c>
      <c r="D57" s="1085"/>
      <c r="E57" s="1086">
        <f>F57</f>
        <v>0.6</v>
      </c>
      <c r="F57" s="1086">
        <v>0.6</v>
      </c>
      <c r="G57" s="1087"/>
      <c r="H57" s="1087"/>
      <c r="I57" s="1087"/>
      <c r="J57" s="1087"/>
      <c r="K57" s="1087"/>
      <c r="L57" s="1087"/>
      <c r="M57" s="1087"/>
      <c r="N57" s="1087"/>
      <c r="O57" s="1087"/>
      <c r="P57" s="1087"/>
      <c r="Q57" s="1087"/>
      <c r="R57" s="1087"/>
      <c r="S57" s="1087"/>
      <c r="T57" s="1087"/>
      <c r="U57" s="1087"/>
      <c r="V57" s="1087"/>
      <c r="W57" s="1087"/>
      <c r="X57" s="1087"/>
      <c r="Y57" s="1087"/>
      <c r="Z57" s="1087"/>
      <c r="AA57" s="1088" t="s">
        <v>1376</v>
      </c>
      <c r="AB57" s="1118" t="s">
        <v>1382</v>
      </c>
      <c r="AC57" s="1122" t="s">
        <v>1169</v>
      </c>
      <c r="AD57" s="1118" t="s">
        <v>1383</v>
      </c>
      <c r="AF57" s="1097"/>
    </row>
    <row r="58" spans="1:32" s="153" customFormat="1" ht="110.25">
      <c r="A58" s="1123">
        <v>37</v>
      </c>
      <c r="B58" s="1121" t="s">
        <v>919</v>
      </c>
      <c r="C58" s="908">
        <f t="shared" si="0"/>
        <v>0.04</v>
      </c>
      <c r="D58" s="1121"/>
      <c r="E58" s="772">
        <f>SUM(F58:Z58)</f>
        <v>0.04</v>
      </c>
      <c r="F58" s="891">
        <v>0.04</v>
      </c>
      <c r="G58" s="772"/>
      <c r="H58" s="772"/>
      <c r="I58" s="774"/>
      <c r="J58" s="772"/>
      <c r="K58" s="772"/>
      <c r="L58" s="772"/>
      <c r="M58" s="772"/>
      <c r="N58" s="772"/>
      <c r="O58" s="772"/>
      <c r="P58" s="772"/>
      <c r="Q58" s="772"/>
      <c r="R58" s="772"/>
      <c r="S58" s="772"/>
      <c r="T58" s="772"/>
      <c r="U58" s="772"/>
      <c r="V58" s="772"/>
      <c r="W58" s="772"/>
      <c r="X58" s="772"/>
      <c r="Y58" s="772"/>
      <c r="Z58" s="772"/>
      <c r="AA58" s="1120" t="s">
        <v>138</v>
      </c>
      <c r="AB58" s="1120" t="s">
        <v>1132</v>
      </c>
      <c r="AC58" s="1122" t="s">
        <v>1169</v>
      </c>
      <c r="AD58" s="1120" t="s">
        <v>920</v>
      </c>
    </row>
    <row r="59" spans="1:32" s="153" customFormat="1" ht="47.25">
      <c r="A59" s="1380">
        <v>38</v>
      </c>
      <c r="B59" s="1381" t="s">
        <v>916</v>
      </c>
      <c r="C59" s="908">
        <f t="shared" si="0"/>
        <v>0.05</v>
      </c>
      <c r="D59" s="1124"/>
      <c r="E59" s="772">
        <f>SUM(F59:Z59)</f>
        <v>0.05</v>
      </c>
      <c r="F59" s="891">
        <v>0.03</v>
      </c>
      <c r="G59" s="772">
        <v>0.01</v>
      </c>
      <c r="H59" s="772"/>
      <c r="I59" s="774"/>
      <c r="J59" s="772"/>
      <c r="K59" s="772"/>
      <c r="L59" s="772"/>
      <c r="M59" s="772"/>
      <c r="N59" s="772"/>
      <c r="O59" s="772"/>
      <c r="P59" s="772"/>
      <c r="Q59" s="772"/>
      <c r="R59" s="772"/>
      <c r="S59" s="772"/>
      <c r="T59" s="772">
        <v>0.01</v>
      </c>
      <c r="U59" s="772"/>
      <c r="V59" s="772"/>
      <c r="W59" s="772"/>
      <c r="X59" s="772"/>
      <c r="Y59" s="772"/>
      <c r="Z59" s="772"/>
      <c r="AA59" s="1120" t="s">
        <v>135</v>
      </c>
      <c r="AB59" s="1120" t="s">
        <v>1133</v>
      </c>
      <c r="AC59" s="1379" t="s">
        <v>1169</v>
      </c>
      <c r="AD59" s="1374" t="s">
        <v>1183</v>
      </c>
    </row>
    <row r="60" spans="1:32" s="153" customFormat="1" ht="78.75">
      <c r="A60" s="1380"/>
      <c r="B60" s="1381"/>
      <c r="C60" s="908">
        <f t="shared" si="0"/>
        <v>0.21999999999999997</v>
      </c>
      <c r="D60" s="1124"/>
      <c r="E60" s="772">
        <f>SUM(F60:Z60)</f>
        <v>0.21999999999999997</v>
      </c>
      <c r="F60" s="891">
        <v>0.12</v>
      </c>
      <c r="G60" s="772">
        <v>0.05</v>
      </c>
      <c r="H60" s="772"/>
      <c r="I60" s="774">
        <v>0.02</v>
      </c>
      <c r="J60" s="772">
        <v>0.01</v>
      </c>
      <c r="K60" s="772"/>
      <c r="L60" s="772"/>
      <c r="M60" s="772"/>
      <c r="N60" s="772"/>
      <c r="O60" s="772"/>
      <c r="P60" s="772"/>
      <c r="Q60" s="772"/>
      <c r="R60" s="772"/>
      <c r="S60" s="772"/>
      <c r="T60" s="772">
        <v>0.02</v>
      </c>
      <c r="U60" s="772"/>
      <c r="V60" s="772"/>
      <c r="W60" s="772"/>
      <c r="X60" s="772"/>
      <c r="Y60" s="772"/>
      <c r="Z60" s="772"/>
      <c r="AA60" s="1120" t="s">
        <v>139</v>
      </c>
      <c r="AB60" s="1120" t="s">
        <v>1134</v>
      </c>
      <c r="AC60" s="1379"/>
      <c r="AD60" s="1374"/>
    </row>
    <row r="61" spans="1:32" s="153" customFormat="1" ht="157.5">
      <c r="A61" s="1123">
        <v>39</v>
      </c>
      <c r="B61" s="1124" t="s">
        <v>924</v>
      </c>
      <c r="C61" s="908">
        <f t="shared" si="0"/>
        <v>0.51</v>
      </c>
      <c r="D61" s="1124"/>
      <c r="E61" s="772">
        <f>SUM(F61:Z61)</f>
        <v>0.51</v>
      </c>
      <c r="F61" s="774">
        <v>0.49</v>
      </c>
      <c r="G61" s="772"/>
      <c r="H61" s="772"/>
      <c r="I61" s="774"/>
      <c r="J61" s="772"/>
      <c r="K61" s="772"/>
      <c r="L61" s="772"/>
      <c r="M61" s="772"/>
      <c r="N61" s="772"/>
      <c r="O61" s="772"/>
      <c r="P61" s="772"/>
      <c r="Q61" s="772"/>
      <c r="R61" s="772"/>
      <c r="S61" s="772" t="s">
        <v>73</v>
      </c>
      <c r="T61" s="772">
        <v>0.01</v>
      </c>
      <c r="U61" s="772"/>
      <c r="V61" s="772"/>
      <c r="W61" s="772"/>
      <c r="X61" s="772"/>
      <c r="Y61" s="772"/>
      <c r="Z61" s="772">
        <v>0.01</v>
      </c>
      <c r="AA61" s="1120" t="s">
        <v>342</v>
      </c>
      <c r="AB61" s="1120" t="s">
        <v>1038</v>
      </c>
      <c r="AC61" s="1122" t="s">
        <v>1169</v>
      </c>
      <c r="AD61" s="1120" t="s">
        <v>1184</v>
      </c>
    </row>
    <row r="62" spans="1:32" s="149" customFormat="1">
      <c r="A62" s="1132" t="s">
        <v>1335</v>
      </c>
      <c r="B62" s="885" t="s">
        <v>587</v>
      </c>
      <c r="C62" s="908">
        <f t="shared" si="0"/>
        <v>0</v>
      </c>
      <c r="D62" s="885"/>
      <c r="E62" s="887"/>
      <c r="F62" s="887"/>
      <c r="G62" s="887"/>
      <c r="H62" s="887"/>
      <c r="I62" s="887"/>
      <c r="J62" s="887"/>
      <c r="K62" s="887"/>
      <c r="L62" s="887"/>
      <c r="M62" s="887"/>
      <c r="N62" s="887"/>
      <c r="O62" s="887"/>
      <c r="P62" s="887"/>
      <c r="Q62" s="887"/>
      <c r="R62" s="887"/>
      <c r="S62" s="887"/>
      <c r="T62" s="887"/>
      <c r="U62" s="887"/>
      <c r="V62" s="887"/>
      <c r="W62" s="887"/>
      <c r="X62" s="887"/>
      <c r="Y62" s="887"/>
      <c r="Z62" s="887"/>
      <c r="AA62" s="1127"/>
      <c r="AB62" s="1127"/>
      <c r="AC62" s="907"/>
      <c r="AD62" s="1127"/>
    </row>
    <row r="63" spans="1:32" ht="78.75">
      <c r="A63" s="1119">
        <v>40</v>
      </c>
      <c r="B63" s="1121" t="s">
        <v>1384</v>
      </c>
      <c r="C63" s="908">
        <f t="shared" si="0"/>
        <v>0.2</v>
      </c>
      <c r="D63" s="1121"/>
      <c r="E63" s="772">
        <v>0.2</v>
      </c>
      <c r="F63" s="772">
        <v>0.2</v>
      </c>
      <c r="G63" s="772"/>
      <c r="H63" s="772"/>
      <c r="I63" s="772"/>
      <c r="J63" s="772"/>
      <c r="K63" s="772"/>
      <c r="L63" s="772"/>
      <c r="M63" s="772"/>
      <c r="N63" s="772"/>
      <c r="O63" s="772"/>
      <c r="P63" s="772"/>
      <c r="Q63" s="772"/>
      <c r="R63" s="772"/>
      <c r="S63" s="772"/>
      <c r="T63" s="772"/>
      <c r="U63" s="772"/>
      <c r="V63" s="772"/>
      <c r="W63" s="772"/>
      <c r="X63" s="772"/>
      <c r="Y63" s="772"/>
      <c r="Z63" s="772"/>
      <c r="AA63" s="1120" t="s">
        <v>134</v>
      </c>
      <c r="AB63" s="1120" t="s">
        <v>801</v>
      </c>
      <c r="AC63" s="1122" t="s">
        <v>1185</v>
      </c>
      <c r="AD63" s="1120" t="s">
        <v>1160</v>
      </c>
    </row>
    <row r="64" spans="1:32" s="520" customFormat="1">
      <c r="A64" s="1132" t="s">
        <v>1336</v>
      </c>
      <c r="B64" s="885" t="s">
        <v>851</v>
      </c>
      <c r="C64" s="887">
        <f>SUM(C65:C93)</f>
        <v>202.06000000000003</v>
      </c>
      <c r="D64" s="887"/>
      <c r="E64" s="887"/>
      <c r="F64" s="887"/>
      <c r="G64" s="887"/>
      <c r="H64" s="887"/>
      <c r="I64" s="887"/>
      <c r="J64" s="887"/>
      <c r="K64" s="887"/>
      <c r="L64" s="887"/>
      <c r="M64" s="887"/>
      <c r="N64" s="887"/>
      <c r="O64" s="887"/>
      <c r="P64" s="887"/>
      <c r="Q64" s="887"/>
      <c r="R64" s="887"/>
      <c r="S64" s="887"/>
      <c r="T64" s="887"/>
      <c r="U64" s="887"/>
      <c r="V64" s="887"/>
      <c r="W64" s="887"/>
      <c r="X64" s="887"/>
      <c r="Y64" s="887"/>
      <c r="Z64" s="887"/>
      <c r="AA64" s="1127"/>
      <c r="AB64" s="1102"/>
      <c r="AC64" s="887"/>
      <c r="AD64" s="880"/>
    </row>
    <row r="65" spans="1:31" s="1095" customFormat="1" ht="63">
      <c r="A65" s="1399">
        <v>41</v>
      </c>
      <c r="B65" s="1400" t="s">
        <v>1345</v>
      </c>
      <c r="C65" s="1098">
        <f t="shared" si="0"/>
        <v>6</v>
      </c>
      <c r="D65" s="1096"/>
      <c r="E65" s="1099">
        <f>SUM(F65:Z65)</f>
        <v>6</v>
      </c>
      <c r="F65" s="1141">
        <v>5.37</v>
      </c>
      <c r="G65" s="1142"/>
      <c r="H65" s="1141"/>
      <c r="I65" s="1141">
        <v>0.13</v>
      </c>
      <c r="J65" s="1142"/>
      <c r="K65" s="1142"/>
      <c r="L65" s="1142"/>
      <c r="M65" s="1142"/>
      <c r="N65" s="1142"/>
      <c r="O65" s="1142"/>
      <c r="P65" s="1142"/>
      <c r="Q65" s="1099"/>
      <c r="R65" s="1099"/>
      <c r="S65" s="1099"/>
      <c r="T65" s="1099">
        <v>0.35</v>
      </c>
      <c r="U65" s="1099">
        <v>0.15</v>
      </c>
      <c r="V65" s="1099"/>
      <c r="W65" s="1099"/>
      <c r="X65" s="1099"/>
      <c r="Y65" s="1099"/>
      <c r="Z65" s="1099"/>
      <c r="AA65" s="1118" t="s">
        <v>276</v>
      </c>
      <c r="AB65" s="1118" t="s">
        <v>803</v>
      </c>
      <c r="AC65" s="1118" t="s">
        <v>1176</v>
      </c>
      <c r="AD65" s="1400" t="s">
        <v>751</v>
      </c>
      <c r="AE65" s="1100" t="s">
        <v>1387</v>
      </c>
    </row>
    <row r="66" spans="1:31" s="1095" customFormat="1" ht="63">
      <c r="A66" s="1399"/>
      <c r="B66" s="1400"/>
      <c r="C66" s="1084">
        <f>E66</f>
        <v>3.8</v>
      </c>
      <c r="D66" s="1085"/>
      <c r="E66" s="1086">
        <f t="shared" ref="E66:E77" si="7">SUM(F66:Z66)</f>
        <v>3.8</v>
      </c>
      <c r="F66" s="1086">
        <v>3</v>
      </c>
      <c r="G66" s="1086"/>
      <c r="H66" s="1086"/>
      <c r="I66" s="1086">
        <v>0.3</v>
      </c>
      <c r="J66" s="1086"/>
      <c r="K66" s="1086"/>
      <c r="L66" s="1086"/>
      <c r="M66" s="1086">
        <v>0.24</v>
      </c>
      <c r="N66" s="1086"/>
      <c r="O66" s="1086"/>
      <c r="P66" s="1086"/>
      <c r="Q66" s="1086"/>
      <c r="R66" s="1086"/>
      <c r="S66" s="1086"/>
      <c r="T66" s="1086">
        <v>0.15</v>
      </c>
      <c r="U66" s="1086">
        <v>0.11</v>
      </c>
      <c r="V66" s="1086"/>
      <c r="W66" s="1086"/>
      <c r="X66" s="1086"/>
      <c r="Y66" s="1086"/>
      <c r="Z66" s="1086"/>
      <c r="AA66" s="1118" t="s">
        <v>130</v>
      </c>
      <c r="AB66" s="1118" t="s">
        <v>807</v>
      </c>
      <c r="AC66" s="1118" t="s">
        <v>1241</v>
      </c>
      <c r="AD66" s="1400"/>
    </row>
    <row r="67" spans="1:31" s="520" customFormat="1" ht="63">
      <c r="A67" s="1119">
        <v>42</v>
      </c>
      <c r="B67" s="1121" t="s">
        <v>659</v>
      </c>
      <c r="C67" s="908">
        <f t="shared" si="0"/>
        <v>0.05</v>
      </c>
      <c r="D67" s="1121"/>
      <c r="E67" s="772">
        <f t="shared" si="7"/>
        <v>0.05</v>
      </c>
      <c r="F67" s="1140"/>
      <c r="G67" s="887"/>
      <c r="H67" s="1140"/>
      <c r="I67" s="1140"/>
      <c r="J67" s="887"/>
      <c r="K67" s="887"/>
      <c r="L67" s="887"/>
      <c r="M67" s="887"/>
      <c r="N67" s="887"/>
      <c r="O67" s="887"/>
      <c r="P67" s="887"/>
      <c r="Q67" s="772">
        <v>0.05</v>
      </c>
      <c r="R67" s="772"/>
      <c r="S67" s="772"/>
      <c r="T67" s="772"/>
      <c r="U67" s="772"/>
      <c r="V67" s="772"/>
      <c r="W67" s="772"/>
      <c r="X67" s="772"/>
      <c r="Y67" s="772"/>
      <c r="Z67" s="772"/>
      <c r="AA67" s="1120" t="s">
        <v>276</v>
      </c>
      <c r="AB67" s="1120" t="s">
        <v>802</v>
      </c>
      <c r="AC67" s="1120" t="s">
        <v>1394</v>
      </c>
      <c r="AD67" s="1120" t="s">
        <v>759</v>
      </c>
    </row>
    <row r="68" spans="1:31" s="520" customFormat="1" ht="63">
      <c r="A68" s="1119">
        <v>43</v>
      </c>
      <c r="B68" s="1121" t="s">
        <v>1186</v>
      </c>
      <c r="C68" s="908">
        <v>5</v>
      </c>
      <c r="D68" s="1121"/>
      <c r="E68" s="772">
        <f t="shared" si="7"/>
        <v>4.9999999999999991</v>
      </c>
      <c r="F68" s="1143">
        <v>4.3899999999999997</v>
      </c>
      <c r="G68" s="887"/>
      <c r="H68" s="1144">
        <v>0.14000000000000001</v>
      </c>
      <c r="I68" s="1144">
        <v>0.42</v>
      </c>
      <c r="J68" s="887"/>
      <c r="K68" s="887"/>
      <c r="L68" s="887"/>
      <c r="M68" s="887"/>
      <c r="N68" s="887"/>
      <c r="O68" s="887"/>
      <c r="P68" s="887"/>
      <c r="Q68" s="774"/>
      <c r="R68" s="774"/>
      <c r="S68" s="774"/>
      <c r="T68" s="774"/>
      <c r="U68" s="774"/>
      <c r="V68" s="774"/>
      <c r="W68" s="774"/>
      <c r="X68" s="774"/>
      <c r="Y68" s="774"/>
      <c r="Z68" s="774">
        <v>0.05</v>
      </c>
      <c r="AA68" s="1120" t="s">
        <v>136</v>
      </c>
      <c r="AB68" s="1120" t="s">
        <v>804</v>
      </c>
      <c r="AC68" s="1120" t="s">
        <v>1176</v>
      </c>
      <c r="AD68" s="1120" t="s">
        <v>758</v>
      </c>
    </row>
    <row r="69" spans="1:31" s="520" customFormat="1" ht="94.5">
      <c r="A69" s="1375">
        <v>44</v>
      </c>
      <c r="B69" s="1374" t="s">
        <v>1350</v>
      </c>
      <c r="C69" s="908">
        <f t="shared" si="0"/>
        <v>1.55</v>
      </c>
      <c r="D69" s="1121"/>
      <c r="E69" s="772">
        <f t="shared" si="7"/>
        <v>1.55</v>
      </c>
      <c r="F69" s="772">
        <v>1.45</v>
      </c>
      <c r="G69" s="887"/>
      <c r="H69" s="1144"/>
      <c r="I69" s="1144"/>
      <c r="J69" s="887" t="s">
        <v>73</v>
      </c>
      <c r="K69" s="887"/>
      <c r="L69" s="887"/>
      <c r="M69" s="887"/>
      <c r="N69" s="887"/>
      <c r="O69" s="887"/>
      <c r="P69" s="887"/>
      <c r="Q69" s="774"/>
      <c r="R69" s="774"/>
      <c r="S69" s="774"/>
      <c r="T69" s="774">
        <v>0.03</v>
      </c>
      <c r="U69" s="774">
        <v>0.03</v>
      </c>
      <c r="V69" s="774"/>
      <c r="W69" s="774"/>
      <c r="X69" s="774"/>
      <c r="Y69" s="774"/>
      <c r="Z69" s="774">
        <v>0.04</v>
      </c>
      <c r="AA69" s="1120" t="s">
        <v>276</v>
      </c>
      <c r="AB69" s="899" t="s">
        <v>806</v>
      </c>
      <c r="AC69" s="1122" t="s">
        <v>1187</v>
      </c>
      <c r="AD69" s="1120" t="s">
        <v>773</v>
      </c>
    </row>
    <row r="70" spans="1:31" s="520" customFormat="1" ht="63">
      <c r="A70" s="1375"/>
      <c r="B70" s="1374"/>
      <c r="C70" s="908">
        <f t="shared" si="0"/>
        <v>0.35</v>
      </c>
      <c r="D70" s="1121"/>
      <c r="E70" s="772">
        <f>SUM(F70:Z70)</f>
        <v>0.35</v>
      </c>
      <c r="F70" s="1140"/>
      <c r="G70" s="887"/>
      <c r="H70" s="887"/>
      <c r="I70" s="887"/>
      <c r="J70" s="887"/>
      <c r="K70" s="887"/>
      <c r="L70" s="887"/>
      <c r="M70" s="887"/>
      <c r="N70" s="887"/>
      <c r="O70" s="887"/>
      <c r="P70" s="887"/>
      <c r="Q70" s="887"/>
      <c r="R70" s="887"/>
      <c r="S70" s="887"/>
      <c r="T70" s="772">
        <f>0.1</f>
        <v>0.1</v>
      </c>
      <c r="U70" s="772">
        <f>0.1</f>
        <v>0.1</v>
      </c>
      <c r="V70" s="772"/>
      <c r="W70" s="772"/>
      <c r="X70" s="772"/>
      <c r="Y70" s="772"/>
      <c r="Z70" s="772">
        <f>0.15</f>
        <v>0.15</v>
      </c>
      <c r="AA70" s="1120" t="s">
        <v>276</v>
      </c>
      <c r="AB70" s="899" t="s">
        <v>806</v>
      </c>
      <c r="AC70" s="1120" t="s">
        <v>1404</v>
      </c>
      <c r="AD70" s="1120" t="s">
        <v>740</v>
      </c>
    </row>
    <row r="71" spans="1:31" ht="47.25">
      <c r="A71" s="1119">
        <v>45</v>
      </c>
      <c r="B71" s="1121" t="s">
        <v>619</v>
      </c>
      <c r="C71" s="908">
        <f t="shared" si="0"/>
        <v>1</v>
      </c>
      <c r="D71" s="1121"/>
      <c r="E71" s="772">
        <f t="shared" si="7"/>
        <v>1</v>
      </c>
      <c r="F71" s="772"/>
      <c r="G71" s="772"/>
      <c r="H71" s="772"/>
      <c r="I71" s="772">
        <v>0.2</v>
      </c>
      <c r="J71" s="772">
        <v>0.8</v>
      </c>
      <c r="K71" s="772"/>
      <c r="L71" s="772"/>
      <c r="M71" s="772"/>
      <c r="N71" s="772"/>
      <c r="O71" s="772"/>
      <c r="P71" s="772"/>
      <c r="Q71" s="772"/>
      <c r="R71" s="772"/>
      <c r="S71" s="772"/>
      <c r="T71" s="772"/>
      <c r="U71" s="772"/>
      <c r="V71" s="772"/>
      <c r="W71" s="772"/>
      <c r="X71" s="772"/>
      <c r="Y71" s="772"/>
      <c r="Z71" s="772"/>
      <c r="AA71" s="1120" t="s">
        <v>140</v>
      </c>
      <c r="AB71" s="1120" t="s">
        <v>805</v>
      </c>
      <c r="AC71" s="1120" t="s">
        <v>1402</v>
      </c>
      <c r="AD71" s="1120" t="s">
        <v>741</v>
      </c>
    </row>
    <row r="72" spans="1:31" ht="78.75">
      <c r="A72" s="1119">
        <v>46</v>
      </c>
      <c r="B72" s="1121" t="s">
        <v>1215</v>
      </c>
      <c r="C72" s="908">
        <f t="shared" ref="C72:C135" si="8">E72</f>
        <v>1.0100000000000002</v>
      </c>
      <c r="D72" s="1121"/>
      <c r="E72" s="772">
        <f t="shared" si="7"/>
        <v>1.0100000000000002</v>
      </c>
      <c r="F72" s="772">
        <f>3.64-2.67</f>
        <v>0.9700000000000002</v>
      </c>
      <c r="G72" s="772"/>
      <c r="H72" s="772">
        <v>0.01</v>
      </c>
      <c r="I72" s="772"/>
      <c r="J72" s="772"/>
      <c r="K72" s="772"/>
      <c r="L72" s="772"/>
      <c r="M72" s="772"/>
      <c r="N72" s="772"/>
      <c r="O72" s="772"/>
      <c r="P72" s="772"/>
      <c r="Q72" s="772"/>
      <c r="R72" s="772"/>
      <c r="S72" s="772"/>
      <c r="T72" s="772">
        <v>0.01</v>
      </c>
      <c r="U72" s="772">
        <v>0.01</v>
      </c>
      <c r="V72" s="772"/>
      <c r="W72" s="772"/>
      <c r="X72" s="772"/>
      <c r="Y72" s="772"/>
      <c r="Z72" s="772">
        <v>0.01</v>
      </c>
      <c r="AA72" s="1120" t="s">
        <v>342</v>
      </c>
      <c r="AB72" s="1120" t="s">
        <v>1188</v>
      </c>
      <c r="AC72" s="1122" t="s">
        <v>1395</v>
      </c>
      <c r="AD72" s="1120" t="s">
        <v>1190</v>
      </c>
    </row>
    <row r="73" spans="1:31" ht="63">
      <c r="A73" s="1119">
        <v>47</v>
      </c>
      <c r="B73" s="900" t="s">
        <v>1216</v>
      </c>
      <c r="C73" s="908">
        <f t="shared" si="8"/>
        <v>4.6500000000000004</v>
      </c>
      <c r="D73" s="900"/>
      <c r="E73" s="772">
        <f t="shared" si="7"/>
        <v>4.6500000000000004</v>
      </c>
      <c r="F73" s="772">
        <v>4.5</v>
      </c>
      <c r="G73" s="772"/>
      <c r="H73" s="772"/>
      <c r="I73" s="772"/>
      <c r="J73" s="772"/>
      <c r="K73" s="772"/>
      <c r="L73" s="772"/>
      <c r="M73" s="772"/>
      <c r="N73" s="772"/>
      <c r="O73" s="772"/>
      <c r="P73" s="772"/>
      <c r="Q73" s="772"/>
      <c r="R73" s="772"/>
      <c r="S73" s="772"/>
      <c r="T73" s="772">
        <v>7.0000000000000007E-2</v>
      </c>
      <c r="U73" s="772">
        <v>0.08</v>
      </c>
      <c r="V73" s="772"/>
      <c r="W73" s="772"/>
      <c r="X73" s="772"/>
      <c r="Y73" s="772"/>
      <c r="Z73" s="772"/>
      <c r="AA73" s="894" t="s">
        <v>276</v>
      </c>
      <c r="AB73" s="899" t="s">
        <v>1191</v>
      </c>
      <c r="AC73" s="1120" t="s">
        <v>1241</v>
      </c>
      <c r="AD73" s="1120" t="s">
        <v>736</v>
      </c>
    </row>
    <row r="74" spans="1:31" s="1094" customFormat="1" ht="63">
      <c r="A74" s="1125">
        <v>49</v>
      </c>
      <c r="B74" s="1085" t="s">
        <v>1192</v>
      </c>
      <c r="C74" s="1084" t="s">
        <v>1399</v>
      </c>
      <c r="D74" s="1085"/>
      <c r="E74" s="1086" t="s">
        <v>1399</v>
      </c>
      <c r="F74" s="1086">
        <v>0.1</v>
      </c>
      <c r="G74" s="1086"/>
      <c r="H74" s="1086"/>
      <c r="I74" s="1086">
        <v>0.21</v>
      </c>
      <c r="J74" s="1086"/>
      <c r="K74" s="1086"/>
      <c r="L74" s="1086"/>
      <c r="M74" s="1086"/>
      <c r="N74" s="1086"/>
      <c r="O74" s="1086"/>
      <c r="P74" s="1086"/>
      <c r="Q74" s="1086"/>
      <c r="R74" s="1086"/>
      <c r="S74" s="1086"/>
      <c r="T74" s="1086"/>
      <c r="U74" s="1086"/>
      <c r="V74" s="1086"/>
      <c r="W74" s="1086"/>
      <c r="X74" s="1086"/>
      <c r="Y74" s="1086"/>
      <c r="Z74" s="1086">
        <v>3</v>
      </c>
      <c r="AA74" s="1118" t="s">
        <v>132</v>
      </c>
      <c r="AB74" s="1093" t="s">
        <v>808</v>
      </c>
      <c r="AC74" s="1089" t="s">
        <v>1193</v>
      </c>
      <c r="AD74" s="1118" t="s">
        <v>1400</v>
      </c>
      <c r="AE74" s="1100" t="s">
        <v>1387</v>
      </c>
    </row>
    <row r="75" spans="1:31" s="153" customFormat="1" ht="63">
      <c r="A75" s="1119">
        <v>50</v>
      </c>
      <c r="B75" s="1085" t="s">
        <v>1391</v>
      </c>
      <c r="C75" s="908" t="s">
        <v>1401</v>
      </c>
      <c r="D75" s="1121"/>
      <c r="E75" s="772" t="s">
        <v>1401</v>
      </c>
      <c r="F75" s="772">
        <v>0.28000000000000003</v>
      </c>
      <c r="G75" s="772"/>
      <c r="H75" s="772"/>
      <c r="I75" s="772"/>
      <c r="J75" s="772"/>
      <c r="K75" s="772"/>
      <c r="L75" s="772"/>
      <c r="M75" s="772"/>
      <c r="N75" s="772"/>
      <c r="O75" s="772"/>
      <c r="P75" s="772"/>
      <c r="Q75" s="772"/>
      <c r="R75" s="772"/>
      <c r="S75" s="772"/>
      <c r="T75" s="772">
        <v>0.01</v>
      </c>
      <c r="U75" s="772">
        <v>0.01</v>
      </c>
      <c r="V75" s="772"/>
      <c r="W75" s="772"/>
      <c r="X75" s="772"/>
      <c r="Y75" s="772"/>
      <c r="Z75" s="772"/>
      <c r="AA75" s="1120" t="s">
        <v>130</v>
      </c>
      <c r="AB75" s="774" t="s">
        <v>810</v>
      </c>
      <c r="AC75" s="1120" t="s">
        <v>1194</v>
      </c>
      <c r="AD75" s="1120" t="s">
        <v>771</v>
      </c>
      <c r="AE75" s="1100" t="s">
        <v>1388</v>
      </c>
    </row>
    <row r="76" spans="1:31" s="153" customFormat="1" ht="78.75">
      <c r="A76" s="1119">
        <v>51</v>
      </c>
      <c r="B76" s="1121" t="s">
        <v>1195</v>
      </c>
      <c r="C76" s="908">
        <f t="shared" si="8"/>
        <v>7.1999999999999993</v>
      </c>
      <c r="D76" s="1121"/>
      <c r="E76" s="772">
        <f t="shared" si="7"/>
        <v>7.1999999999999993</v>
      </c>
      <c r="F76" s="772">
        <v>6.45</v>
      </c>
      <c r="G76" s="772"/>
      <c r="H76" s="772"/>
      <c r="I76" s="772"/>
      <c r="J76" s="772"/>
      <c r="K76" s="772"/>
      <c r="L76" s="772"/>
      <c r="M76" s="772"/>
      <c r="N76" s="772"/>
      <c r="O76" s="772"/>
      <c r="P76" s="772"/>
      <c r="Q76" s="772"/>
      <c r="R76" s="772"/>
      <c r="S76" s="772"/>
      <c r="T76" s="772">
        <v>0.3</v>
      </c>
      <c r="U76" s="772">
        <v>0.35</v>
      </c>
      <c r="V76" s="772"/>
      <c r="W76" s="772"/>
      <c r="X76" s="772"/>
      <c r="Y76" s="772"/>
      <c r="Z76" s="772">
        <v>0.1</v>
      </c>
      <c r="AA76" s="1120" t="s">
        <v>133</v>
      </c>
      <c r="AB76" s="774" t="s">
        <v>1005</v>
      </c>
      <c r="AC76" s="1122" t="s">
        <v>1169</v>
      </c>
      <c r="AD76" s="1120" t="s">
        <v>902</v>
      </c>
    </row>
    <row r="77" spans="1:31" s="153" customFormat="1" ht="31.5">
      <c r="A77" s="1375">
        <v>52</v>
      </c>
      <c r="B77" s="1378" t="s">
        <v>1346</v>
      </c>
      <c r="C77" s="908">
        <f t="shared" si="8"/>
        <v>2.5499999999999998</v>
      </c>
      <c r="D77" s="1121"/>
      <c r="E77" s="772">
        <f t="shared" si="7"/>
        <v>2.5499999999999998</v>
      </c>
      <c r="F77" s="891">
        <v>2.2200000000000002</v>
      </c>
      <c r="G77" s="772"/>
      <c r="H77" s="772"/>
      <c r="I77" s="772"/>
      <c r="J77" s="772"/>
      <c r="K77" s="772"/>
      <c r="L77" s="772"/>
      <c r="M77" s="772"/>
      <c r="N77" s="772"/>
      <c r="O77" s="772"/>
      <c r="P77" s="772"/>
      <c r="Q77" s="772"/>
      <c r="R77" s="772"/>
      <c r="S77" s="772"/>
      <c r="T77" s="772">
        <v>0.28000000000000003</v>
      </c>
      <c r="U77" s="772">
        <v>0.04</v>
      </c>
      <c r="V77" s="772"/>
      <c r="W77" s="772"/>
      <c r="X77" s="772"/>
      <c r="Y77" s="772"/>
      <c r="Z77" s="772">
        <v>0.01</v>
      </c>
      <c r="AA77" s="1120" t="s">
        <v>133</v>
      </c>
      <c r="AB77" s="774" t="s">
        <v>1137</v>
      </c>
      <c r="AC77" s="1379" t="s">
        <v>1169</v>
      </c>
      <c r="AD77" s="1374" t="s">
        <v>905</v>
      </c>
    </row>
    <row r="78" spans="1:31" s="153" customFormat="1" ht="47.25">
      <c r="A78" s="1375"/>
      <c r="B78" s="1378"/>
      <c r="C78" s="908">
        <f t="shared" si="8"/>
        <v>6.6999999999999993</v>
      </c>
      <c r="D78" s="1121"/>
      <c r="E78" s="772">
        <f>SUM(F78:Z78)</f>
        <v>6.6999999999999993</v>
      </c>
      <c r="F78" s="891">
        <v>5.88</v>
      </c>
      <c r="G78" s="772"/>
      <c r="H78" s="772"/>
      <c r="I78" s="772">
        <v>0.1</v>
      </c>
      <c r="J78" s="772"/>
      <c r="K78" s="772"/>
      <c r="L78" s="772"/>
      <c r="M78" s="772"/>
      <c r="N78" s="772"/>
      <c r="O78" s="772">
        <v>0.08</v>
      </c>
      <c r="P78" s="772"/>
      <c r="Q78" s="772"/>
      <c r="R78" s="772"/>
      <c r="S78" s="772"/>
      <c r="T78" s="772">
        <v>0.44</v>
      </c>
      <c r="U78" s="772">
        <v>0.1</v>
      </c>
      <c r="V78" s="772"/>
      <c r="W78" s="772"/>
      <c r="X78" s="772">
        <v>0.01</v>
      </c>
      <c r="Y78" s="772"/>
      <c r="Z78" s="772">
        <v>0.09</v>
      </c>
      <c r="AA78" s="1120" t="s">
        <v>1007</v>
      </c>
      <c r="AB78" s="774" t="s">
        <v>1162</v>
      </c>
      <c r="AC78" s="1379"/>
      <c r="AD78" s="1374"/>
    </row>
    <row r="79" spans="1:31" s="153" customFormat="1" ht="157.5">
      <c r="A79" s="1119">
        <v>53</v>
      </c>
      <c r="B79" s="1121" t="s">
        <v>1347</v>
      </c>
      <c r="C79" s="908">
        <f t="shared" si="8"/>
        <v>11.249999999999998</v>
      </c>
      <c r="D79" s="1121"/>
      <c r="E79" s="772">
        <f>SUM(F79:Z79)</f>
        <v>11.249999999999998</v>
      </c>
      <c r="F79" s="891">
        <v>9.6</v>
      </c>
      <c r="G79" s="772">
        <v>0.08</v>
      </c>
      <c r="H79" s="772"/>
      <c r="I79" s="772"/>
      <c r="J79" s="772"/>
      <c r="K79" s="772"/>
      <c r="L79" s="772"/>
      <c r="M79" s="772">
        <v>0.04</v>
      </c>
      <c r="N79" s="772"/>
      <c r="O79" s="772"/>
      <c r="P79" s="772"/>
      <c r="Q79" s="772"/>
      <c r="R79" s="772"/>
      <c r="S79" s="772"/>
      <c r="T79" s="772">
        <v>1.2</v>
      </c>
      <c r="U79" s="772">
        <v>0.3</v>
      </c>
      <c r="V79" s="772"/>
      <c r="W79" s="772"/>
      <c r="X79" s="772"/>
      <c r="Y79" s="772"/>
      <c r="Z79" s="772">
        <v>0.03</v>
      </c>
      <c r="AA79" s="1120" t="s">
        <v>139</v>
      </c>
      <c r="AB79" s="774" t="s">
        <v>1013</v>
      </c>
      <c r="AC79" s="1122" t="s">
        <v>1169</v>
      </c>
      <c r="AD79" s="1120" t="s">
        <v>907</v>
      </c>
    </row>
    <row r="80" spans="1:31" s="103" customFormat="1" ht="78.75">
      <c r="A80" s="111">
        <v>50</v>
      </c>
      <c r="B80" s="1085" t="s">
        <v>1377</v>
      </c>
      <c r="C80" s="1081">
        <f t="shared" si="8"/>
        <v>15.969999999999999</v>
      </c>
      <c r="D80" s="135"/>
      <c r="E80" s="248">
        <f>SUM(F80:Z80)</f>
        <v>15.969999999999999</v>
      </c>
      <c r="F80" s="248">
        <v>15.06</v>
      </c>
      <c r="G80" s="248"/>
      <c r="H80" s="248"/>
      <c r="I80" s="248"/>
      <c r="J80" s="248"/>
      <c r="K80" s="248"/>
      <c r="L80" s="248"/>
      <c r="M80" s="248"/>
      <c r="N80" s="248"/>
      <c r="O80" s="248"/>
      <c r="P80" s="248"/>
      <c r="Q80" s="248"/>
      <c r="R80" s="248"/>
      <c r="S80" s="248"/>
      <c r="T80" s="134">
        <v>0.35</v>
      </c>
      <c r="U80" s="134">
        <v>0.27</v>
      </c>
      <c r="V80" s="248"/>
      <c r="W80" s="248"/>
      <c r="X80" s="248"/>
      <c r="Y80" s="248"/>
      <c r="Z80" s="248">
        <v>0.28999999999999998</v>
      </c>
      <c r="AA80" s="183" t="s">
        <v>134</v>
      </c>
      <c r="AB80" s="183" t="s">
        <v>809</v>
      </c>
      <c r="AC80" s="1118" t="s">
        <v>233</v>
      </c>
      <c r="AD80" s="1118" t="s">
        <v>1379</v>
      </c>
      <c r="AE80" s="1101" t="s">
        <v>1390</v>
      </c>
    </row>
    <row r="81" spans="1:31" s="153" customFormat="1" ht="126">
      <c r="A81" s="1119">
        <v>54</v>
      </c>
      <c r="B81" s="1121" t="s">
        <v>1348</v>
      </c>
      <c r="C81" s="908">
        <f t="shared" si="8"/>
        <v>8.94</v>
      </c>
      <c r="D81" s="1121"/>
      <c r="E81" s="772">
        <f t="shared" ref="E81:E82" si="9">SUM(F81:Z81)</f>
        <v>8.94</v>
      </c>
      <c r="F81" s="891">
        <v>6.76</v>
      </c>
      <c r="G81" s="772">
        <v>0.1</v>
      </c>
      <c r="H81" s="772"/>
      <c r="I81" s="772"/>
      <c r="J81" s="772">
        <v>0.8</v>
      </c>
      <c r="K81" s="772"/>
      <c r="L81" s="772"/>
      <c r="M81" s="772"/>
      <c r="N81" s="772"/>
      <c r="O81" s="772">
        <v>0.16</v>
      </c>
      <c r="P81" s="772"/>
      <c r="Q81" s="772"/>
      <c r="R81" s="772"/>
      <c r="S81" s="772"/>
      <c r="T81" s="772">
        <v>0.62</v>
      </c>
      <c r="U81" s="772">
        <v>0.4</v>
      </c>
      <c r="V81" s="772"/>
      <c r="W81" s="772"/>
      <c r="X81" s="772"/>
      <c r="Y81" s="772"/>
      <c r="Z81" s="772">
        <v>0.1</v>
      </c>
      <c r="AA81" s="1120" t="s">
        <v>134</v>
      </c>
      <c r="AB81" s="774" t="s">
        <v>1196</v>
      </c>
      <c r="AC81" s="1122" t="s">
        <v>1169</v>
      </c>
      <c r="AD81" s="1120" t="s">
        <v>910</v>
      </c>
    </row>
    <row r="82" spans="1:31" s="153" customFormat="1" ht="47.25">
      <c r="A82" s="1363">
        <v>55</v>
      </c>
      <c r="B82" s="1369" t="s">
        <v>1349</v>
      </c>
      <c r="C82" s="908">
        <f t="shared" si="8"/>
        <v>2.44</v>
      </c>
      <c r="D82" s="1115"/>
      <c r="E82" s="772">
        <f t="shared" si="9"/>
        <v>2.44</v>
      </c>
      <c r="F82" s="891">
        <v>1.89</v>
      </c>
      <c r="G82" s="772"/>
      <c r="H82" s="772"/>
      <c r="I82" s="772"/>
      <c r="J82" s="772"/>
      <c r="K82" s="772"/>
      <c r="L82" s="772"/>
      <c r="M82" s="772"/>
      <c r="N82" s="772"/>
      <c r="O82" s="772"/>
      <c r="P82" s="772"/>
      <c r="Q82" s="772"/>
      <c r="R82" s="772"/>
      <c r="S82" s="772"/>
      <c r="T82" s="772">
        <v>0.33</v>
      </c>
      <c r="U82" s="772">
        <v>0.22</v>
      </c>
      <c r="V82" s="772"/>
      <c r="W82" s="772"/>
      <c r="X82" s="772"/>
      <c r="Y82" s="772"/>
      <c r="Z82" s="772"/>
      <c r="AA82" s="1120" t="s">
        <v>136</v>
      </c>
      <c r="AB82" s="774" t="s">
        <v>1243</v>
      </c>
      <c r="AC82" s="1360" t="s">
        <v>1169</v>
      </c>
      <c r="AD82" s="1360" t="s">
        <v>990</v>
      </c>
    </row>
    <row r="83" spans="1:31" s="153" customFormat="1" ht="78.75">
      <c r="A83" s="1364"/>
      <c r="B83" s="1382"/>
      <c r="C83" s="908">
        <f t="shared" si="8"/>
        <v>21.560000000000002</v>
      </c>
      <c r="D83" s="1126"/>
      <c r="E83" s="772">
        <f>SUM(F83:Z83)</f>
        <v>21.560000000000002</v>
      </c>
      <c r="F83" s="891">
        <v>17.899999999999999</v>
      </c>
      <c r="G83" s="772"/>
      <c r="H83" s="772">
        <v>0.05</v>
      </c>
      <c r="I83" s="772">
        <v>0.95</v>
      </c>
      <c r="J83" s="772">
        <v>0.1</v>
      </c>
      <c r="K83" s="772"/>
      <c r="L83" s="772"/>
      <c r="M83" s="772"/>
      <c r="N83" s="772"/>
      <c r="O83" s="772">
        <v>0.2</v>
      </c>
      <c r="P83" s="772"/>
      <c r="Q83" s="772"/>
      <c r="R83" s="772"/>
      <c r="S83" s="772"/>
      <c r="T83" s="772">
        <v>0.8</v>
      </c>
      <c r="U83" s="772">
        <v>1.46</v>
      </c>
      <c r="V83" s="772"/>
      <c r="W83" s="772"/>
      <c r="X83" s="772"/>
      <c r="Y83" s="772"/>
      <c r="Z83" s="772">
        <v>0.1</v>
      </c>
      <c r="AA83" s="1120" t="s">
        <v>134</v>
      </c>
      <c r="AB83" s="774" t="s">
        <v>1139</v>
      </c>
      <c r="AC83" s="1361"/>
      <c r="AD83" s="1361"/>
    </row>
    <row r="84" spans="1:31" s="153" customFormat="1" ht="110.25">
      <c r="A84" s="1365"/>
      <c r="B84" s="1370"/>
      <c r="C84" s="908">
        <f t="shared" si="8"/>
        <v>19.04</v>
      </c>
      <c r="D84" s="1116"/>
      <c r="E84" s="772">
        <f t="shared" ref="E84:E89" si="10">SUM(F84:Z84)</f>
        <v>19.04</v>
      </c>
      <c r="F84" s="891">
        <v>9.8000000000000007</v>
      </c>
      <c r="G84" s="772"/>
      <c r="H84" s="772"/>
      <c r="I84" s="772">
        <v>0.5</v>
      </c>
      <c r="J84" s="772"/>
      <c r="K84" s="772"/>
      <c r="L84" s="772"/>
      <c r="M84" s="772"/>
      <c r="N84" s="772"/>
      <c r="O84" s="772"/>
      <c r="P84" s="772">
        <v>0.02</v>
      </c>
      <c r="Q84" s="772"/>
      <c r="R84" s="772">
        <v>4.2699999999999996</v>
      </c>
      <c r="S84" s="772"/>
      <c r="T84" s="772">
        <v>2.86</v>
      </c>
      <c r="U84" s="772">
        <v>0.99</v>
      </c>
      <c r="V84" s="772"/>
      <c r="W84" s="772"/>
      <c r="X84" s="772"/>
      <c r="Y84" s="772"/>
      <c r="Z84" s="772">
        <v>0.6</v>
      </c>
      <c r="AA84" s="1120" t="s">
        <v>666</v>
      </c>
      <c r="AB84" s="774" t="s">
        <v>1140</v>
      </c>
      <c r="AC84" s="1362"/>
      <c r="AD84" s="1362"/>
    </row>
    <row r="85" spans="1:31" s="153" customFormat="1" ht="47.25">
      <c r="A85" s="1375">
        <v>56</v>
      </c>
      <c r="B85" s="1366" t="s">
        <v>1197</v>
      </c>
      <c r="C85" s="908">
        <f t="shared" si="8"/>
        <v>5.4899999999999993</v>
      </c>
      <c r="D85" s="1113"/>
      <c r="E85" s="772">
        <f t="shared" si="10"/>
        <v>5.4899999999999993</v>
      </c>
      <c r="F85" s="772">
        <v>4.88</v>
      </c>
      <c r="G85" s="772"/>
      <c r="H85" s="772"/>
      <c r="I85" s="772"/>
      <c r="J85" s="772"/>
      <c r="K85" s="772"/>
      <c r="L85" s="772"/>
      <c r="M85" s="772"/>
      <c r="N85" s="772"/>
      <c r="O85" s="772"/>
      <c r="P85" s="772"/>
      <c r="Q85" s="772"/>
      <c r="R85" s="772"/>
      <c r="S85" s="772"/>
      <c r="T85" s="772">
        <v>0.3</v>
      </c>
      <c r="U85" s="772">
        <v>0.31</v>
      </c>
      <c r="V85" s="772"/>
      <c r="W85" s="772"/>
      <c r="X85" s="772"/>
      <c r="Y85" s="772"/>
      <c r="Z85" s="772"/>
      <c r="AA85" s="1120" t="s">
        <v>1008</v>
      </c>
      <c r="AB85" s="774" t="s">
        <v>1075</v>
      </c>
      <c r="AC85" s="1360" t="s">
        <v>1169</v>
      </c>
      <c r="AD85" s="1360" t="s">
        <v>913</v>
      </c>
    </row>
    <row r="86" spans="1:31" s="153" customFormat="1">
      <c r="A86" s="1375"/>
      <c r="B86" s="1368"/>
      <c r="C86" s="908">
        <f t="shared" si="8"/>
        <v>2.8900000000000006</v>
      </c>
      <c r="D86" s="1114"/>
      <c r="E86" s="772">
        <f t="shared" si="10"/>
        <v>2.8900000000000006</v>
      </c>
      <c r="F86" s="891">
        <f>0.37+0.87+1.25</f>
        <v>2.4900000000000002</v>
      </c>
      <c r="G86" s="772"/>
      <c r="H86" s="772"/>
      <c r="I86" s="772"/>
      <c r="J86" s="772"/>
      <c r="K86" s="772"/>
      <c r="L86" s="772"/>
      <c r="M86" s="772"/>
      <c r="N86" s="772"/>
      <c r="O86" s="772"/>
      <c r="P86" s="772"/>
      <c r="Q86" s="772"/>
      <c r="R86" s="772"/>
      <c r="S86" s="772"/>
      <c r="T86" s="772">
        <v>0.2</v>
      </c>
      <c r="U86" s="772">
        <v>0.2</v>
      </c>
      <c r="V86" s="772"/>
      <c r="W86" s="772"/>
      <c r="X86" s="772"/>
      <c r="Y86" s="772"/>
      <c r="Z86" s="772"/>
      <c r="AA86" s="1120" t="s">
        <v>1007</v>
      </c>
      <c r="AB86" s="774" t="s">
        <v>1141</v>
      </c>
      <c r="AC86" s="1362"/>
      <c r="AD86" s="1362"/>
    </row>
    <row r="87" spans="1:31" s="517" customFormat="1" ht="189">
      <c r="A87" s="1375">
        <v>57</v>
      </c>
      <c r="B87" s="1369" t="s">
        <v>1218</v>
      </c>
      <c r="C87" s="908">
        <f t="shared" si="8"/>
        <v>20.81</v>
      </c>
      <c r="D87" s="1115"/>
      <c r="E87" s="772">
        <f t="shared" si="10"/>
        <v>20.81</v>
      </c>
      <c r="F87" s="772">
        <v>13.3</v>
      </c>
      <c r="G87" s="772">
        <v>0.2</v>
      </c>
      <c r="H87" s="772"/>
      <c r="I87" s="772">
        <v>4</v>
      </c>
      <c r="J87" s="772"/>
      <c r="K87" s="772"/>
      <c r="L87" s="772"/>
      <c r="M87" s="772">
        <v>0.3</v>
      </c>
      <c r="N87" s="772">
        <v>0.2</v>
      </c>
      <c r="O87" s="518"/>
      <c r="P87" s="772">
        <v>0.06</v>
      </c>
      <c r="Q87" s="772"/>
      <c r="R87" s="772"/>
      <c r="S87" s="772"/>
      <c r="T87" s="772">
        <v>1.5</v>
      </c>
      <c r="U87" s="772">
        <v>1.2</v>
      </c>
      <c r="V87" s="772"/>
      <c r="W87" s="772"/>
      <c r="X87" s="772"/>
      <c r="Y87" s="772"/>
      <c r="Z87" s="772">
        <v>0.05</v>
      </c>
      <c r="AA87" s="1120" t="s">
        <v>666</v>
      </c>
      <c r="AB87" s="774" t="s">
        <v>1142</v>
      </c>
      <c r="AC87" s="1360" t="s">
        <v>1175</v>
      </c>
      <c r="AD87" s="1360" t="s">
        <v>1077</v>
      </c>
    </row>
    <row r="88" spans="1:31" s="517" customFormat="1" ht="31.5">
      <c r="A88" s="1375"/>
      <c r="B88" s="1370"/>
      <c r="C88" s="908">
        <f t="shared" si="8"/>
        <v>17.59</v>
      </c>
      <c r="D88" s="1116"/>
      <c r="E88" s="772">
        <f>SUM(F88:Z88)</f>
        <v>17.59</v>
      </c>
      <c r="F88" s="772">
        <v>15.12</v>
      </c>
      <c r="G88" s="772"/>
      <c r="H88" s="772"/>
      <c r="I88" s="772">
        <v>0.1</v>
      </c>
      <c r="J88" s="772"/>
      <c r="K88" s="772"/>
      <c r="L88" s="772"/>
      <c r="M88" s="772"/>
      <c r="N88" s="772"/>
      <c r="O88" s="772"/>
      <c r="P88" s="772"/>
      <c r="Q88" s="772"/>
      <c r="R88" s="772"/>
      <c r="S88" s="772"/>
      <c r="T88" s="772">
        <v>1.07</v>
      </c>
      <c r="U88" s="772">
        <v>1.3</v>
      </c>
      <c r="V88" s="772"/>
      <c r="W88" s="772"/>
      <c r="X88" s="772"/>
      <c r="Y88" s="772"/>
      <c r="Z88" s="772"/>
      <c r="AA88" s="1120" t="s">
        <v>134</v>
      </c>
      <c r="AB88" s="774" t="s">
        <v>1143</v>
      </c>
      <c r="AC88" s="1362"/>
      <c r="AD88" s="1362"/>
    </row>
    <row r="89" spans="1:31" s="157" customFormat="1" ht="110.25">
      <c r="A89" s="1125">
        <v>58</v>
      </c>
      <c r="B89" s="1090" t="s">
        <v>1041</v>
      </c>
      <c r="C89" s="1084">
        <f t="shared" si="8"/>
        <v>0.15</v>
      </c>
      <c r="D89" s="1090"/>
      <c r="E89" s="1086">
        <f t="shared" si="10"/>
        <v>0.15</v>
      </c>
      <c r="F89" s="130">
        <v>0.13</v>
      </c>
      <c r="G89" s="1091"/>
      <c r="H89" s="1091"/>
      <c r="I89" s="130"/>
      <c r="J89" s="130"/>
      <c r="K89" s="130"/>
      <c r="L89" s="130"/>
      <c r="M89" s="130"/>
      <c r="N89" s="130"/>
      <c r="O89" s="1092"/>
      <c r="P89" s="130"/>
      <c r="Q89" s="130"/>
      <c r="R89" s="130"/>
      <c r="S89" s="130"/>
      <c r="T89" s="130">
        <v>0.02</v>
      </c>
      <c r="U89" s="130"/>
      <c r="V89" s="130"/>
      <c r="W89" s="130"/>
      <c r="X89" s="130"/>
      <c r="Y89" s="130"/>
      <c r="Z89" s="130"/>
      <c r="AA89" s="1118" t="s">
        <v>136</v>
      </c>
      <c r="AB89" s="1093" t="s">
        <v>1054</v>
      </c>
      <c r="AC89" s="1089" t="s">
        <v>1392</v>
      </c>
      <c r="AD89" s="1118" t="s">
        <v>1198</v>
      </c>
      <c r="AE89" s="1100" t="s">
        <v>1389</v>
      </c>
    </row>
    <row r="90" spans="1:31" ht="78.75">
      <c r="A90" s="1111">
        <v>59</v>
      </c>
      <c r="B90" s="1115" t="s">
        <v>1217</v>
      </c>
      <c r="C90" s="908">
        <f t="shared" si="8"/>
        <v>13.899999999999999</v>
      </c>
      <c r="D90" s="1115"/>
      <c r="E90" s="772">
        <f>SUM(F90:Z90)</f>
        <v>13.899999999999999</v>
      </c>
      <c r="F90" s="773">
        <v>11.85</v>
      </c>
      <c r="G90" s="773">
        <v>0.02</v>
      </c>
      <c r="H90" s="773">
        <v>0.02</v>
      </c>
      <c r="I90" s="114">
        <v>0.15</v>
      </c>
      <c r="J90" s="114">
        <v>0.1</v>
      </c>
      <c r="K90" s="114"/>
      <c r="L90" s="114"/>
      <c r="M90" s="114">
        <v>7.0000000000000007E-2</v>
      </c>
      <c r="N90" s="114"/>
      <c r="O90" s="114"/>
      <c r="P90" s="114"/>
      <c r="Q90" s="114"/>
      <c r="R90" s="114"/>
      <c r="S90" s="114"/>
      <c r="T90" s="114">
        <v>0.9</v>
      </c>
      <c r="U90" s="114">
        <v>0.7</v>
      </c>
      <c r="V90" s="114"/>
      <c r="W90" s="114"/>
      <c r="X90" s="114"/>
      <c r="Y90" s="114"/>
      <c r="Z90" s="114">
        <v>0.09</v>
      </c>
      <c r="AA90" s="1120" t="s">
        <v>138</v>
      </c>
      <c r="AB90" s="774" t="s">
        <v>1199</v>
      </c>
      <c r="AC90" s="1117" t="s">
        <v>1175</v>
      </c>
      <c r="AD90" s="1109" t="s">
        <v>1200</v>
      </c>
    </row>
    <row r="91" spans="1:31" ht="47.25">
      <c r="A91" s="1363">
        <v>60</v>
      </c>
      <c r="B91" s="1369" t="s">
        <v>1351</v>
      </c>
      <c r="C91" s="908">
        <f t="shared" si="8"/>
        <v>6.25</v>
      </c>
      <c r="D91" s="1115"/>
      <c r="E91" s="772">
        <f t="shared" ref="E91:E93" si="11">SUM(F91:Z91)</f>
        <v>6.25</v>
      </c>
      <c r="F91" s="773">
        <v>5.75</v>
      </c>
      <c r="G91" s="773"/>
      <c r="H91" s="773"/>
      <c r="I91" s="114"/>
      <c r="J91" s="114"/>
      <c r="K91" s="114"/>
      <c r="L91" s="114"/>
      <c r="M91" s="114"/>
      <c r="N91" s="114"/>
      <c r="O91" s="114"/>
      <c r="P91" s="114"/>
      <c r="Q91" s="114"/>
      <c r="R91" s="114"/>
      <c r="S91" s="114"/>
      <c r="T91" s="114">
        <v>0.3</v>
      </c>
      <c r="U91" s="114">
        <v>0.2</v>
      </c>
      <c r="V91" s="114"/>
      <c r="W91" s="114"/>
      <c r="X91" s="114"/>
      <c r="Y91" s="114"/>
      <c r="Z91" s="114"/>
      <c r="AA91" s="1120" t="s">
        <v>133</v>
      </c>
      <c r="AB91" s="774" t="s">
        <v>1201</v>
      </c>
      <c r="AC91" s="1371"/>
      <c r="AD91" s="1360"/>
    </row>
    <row r="92" spans="1:31" ht="78.75">
      <c r="A92" s="1365"/>
      <c r="B92" s="1370"/>
      <c r="C92" s="908">
        <f t="shared" si="8"/>
        <v>15.89</v>
      </c>
      <c r="D92" s="1116"/>
      <c r="E92" s="772">
        <f t="shared" si="11"/>
        <v>15.89</v>
      </c>
      <c r="F92" s="891">
        <v>11</v>
      </c>
      <c r="G92" s="773"/>
      <c r="H92" s="773"/>
      <c r="I92" s="114">
        <v>0.06</v>
      </c>
      <c r="J92" s="114">
        <v>0.01</v>
      </c>
      <c r="K92" s="114">
        <v>1.63</v>
      </c>
      <c r="L92" s="114"/>
      <c r="M92" s="114"/>
      <c r="N92" s="114"/>
      <c r="O92" s="114">
        <v>0.05</v>
      </c>
      <c r="P92" s="114"/>
      <c r="Q92" s="114"/>
      <c r="R92" s="114"/>
      <c r="S92" s="114"/>
      <c r="T92" s="114">
        <v>1.3</v>
      </c>
      <c r="U92" s="114">
        <v>1.78</v>
      </c>
      <c r="V92" s="114">
        <v>0.06</v>
      </c>
      <c r="W92" s="114"/>
      <c r="X92" s="114"/>
      <c r="Y92" s="114"/>
      <c r="Z92" s="114"/>
      <c r="AA92" s="1120" t="s">
        <v>136</v>
      </c>
      <c r="AB92" s="774" t="s">
        <v>1202</v>
      </c>
      <c r="AC92" s="1372"/>
      <c r="AD92" s="1362"/>
    </row>
    <row r="93" spans="1:31">
      <c r="A93" s="1119">
        <v>61</v>
      </c>
      <c r="B93" s="1124" t="s">
        <v>1056</v>
      </c>
      <c r="C93" s="908">
        <f t="shared" si="8"/>
        <v>0.03</v>
      </c>
      <c r="D93" s="1124"/>
      <c r="E93" s="772">
        <f t="shared" si="11"/>
        <v>0.03</v>
      </c>
      <c r="F93" s="773"/>
      <c r="G93" s="773"/>
      <c r="H93" s="773"/>
      <c r="I93" s="114"/>
      <c r="J93" s="114"/>
      <c r="K93" s="114"/>
      <c r="L93" s="114"/>
      <c r="M93" s="114"/>
      <c r="N93" s="114"/>
      <c r="O93" s="114"/>
      <c r="P93" s="114"/>
      <c r="Q93" s="114"/>
      <c r="R93" s="114"/>
      <c r="S93" s="114"/>
      <c r="T93" s="114">
        <v>0.02</v>
      </c>
      <c r="U93" s="114"/>
      <c r="V93" s="114"/>
      <c r="W93" s="114"/>
      <c r="X93" s="114"/>
      <c r="Y93" s="114"/>
      <c r="Z93" s="114">
        <v>0.01</v>
      </c>
      <c r="AA93" s="771" t="s">
        <v>666</v>
      </c>
      <c r="AB93" s="774" t="s">
        <v>1147</v>
      </c>
      <c r="AC93" s="775"/>
      <c r="AD93" s="1120"/>
    </row>
    <row r="94" spans="1:31">
      <c r="A94" s="1132" t="s">
        <v>1337</v>
      </c>
      <c r="B94" s="885" t="s">
        <v>391</v>
      </c>
      <c r="C94" s="1131">
        <f t="shared" si="8"/>
        <v>0</v>
      </c>
      <c r="D94" s="885"/>
      <c r="E94" s="1130"/>
      <c r="F94" s="887"/>
      <c r="G94" s="887"/>
      <c r="H94" s="887"/>
      <c r="I94" s="887"/>
      <c r="J94" s="887"/>
      <c r="K94" s="887"/>
      <c r="L94" s="887"/>
      <c r="M94" s="887"/>
      <c r="N94" s="887"/>
      <c r="O94" s="887"/>
      <c r="P94" s="887"/>
      <c r="Q94" s="887"/>
      <c r="R94" s="887"/>
      <c r="S94" s="887"/>
      <c r="T94" s="887"/>
      <c r="U94" s="887"/>
      <c r="V94" s="887"/>
      <c r="W94" s="887"/>
      <c r="X94" s="887"/>
      <c r="Y94" s="887"/>
      <c r="Z94" s="887"/>
      <c r="AA94" s="1120"/>
      <c r="AB94" s="774"/>
      <c r="AC94" s="1110"/>
      <c r="AD94" s="1120"/>
    </row>
    <row r="95" spans="1:31" ht="63">
      <c r="A95" s="1119">
        <v>62</v>
      </c>
      <c r="B95" s="1121" t="s">
        <v>265</v>
      </c>
      <c r="C95" s="908">
        <f t="shared" si="8"/>
        <v>0.2</v>
      </c>
      <c r="D95" s="1121"/>
      <c r="E95" s="772">
        <v>0.2</v>
      </c>
      <c r="F95" s="772">
        <v>0.2</v>
      </c>
      <c r="G95" s="772"/>
      <c r="H95" s="772"/>
      <c r="I95" s="772"/>
      <c r="J95" s="772"/>
      <c r="K95" s="772"/>
      <c r="L95" s="772"/>
      <c r="M95" s="772"/>
      <c r="N95" s="772"/>
      <c r="O95" s="772"/>
      <c r="P95" s="772"/>
      <c r="Q95" s="772"/>
      <c r="R95" s="772"/>
      <c r="S95" s="772"/>
      <c r="T95" s="772"/>
      <c r="U95" s="772"/>
      <c r="V95" s="772"/>
      <c r="W95" s="772"/>
      <c r="X95" s="772"/>
      <c r="Y95" s="772"/>
      <c r="Z95" s="772"/>
      <c r="AA95" s="1120" t="s">
        <v>135</v>
      </c>
      <c r="AB95" s="1120" t="s">
        <v>811</v>
      </c>
      <c r="AC95" s="1122" t="s">
        <v>1396</v>
      </c>
      <c r="AD95" s="1120" t="s">
        <v>1205</v>
      </c>
    </row>
    <row r="96" spans="1:31" ht="63">
      <c r="A96" s="1119">
        <v>63</v>
      </c>
      <c r="B96" s="1121" t="s">
        <v>833</v>
      </c>
      <c r="C96" s="908">
        <f t="shared" si="8"/>
        <v>0.12</v>
      </c>
      <c r="D96" s="1121"/>
      <c r="E96" s="772">
        <v>0.12</v>
      </c>
      <c r="F96" s="772">
        <v>0.12</v>
      </c>
      <c r="G96" s="772"/>
      <c r="H96" s="772"/>
      <c r="I96" s="772"/>
      <c r="J96" s="772"/>
      <c r="K96" s="772"/>
      <c r="L96" s="772"/>
      <c r="M96" s="772"/>
      <c r="N96" s="772"/>
      <c r="O96" s="772"/>
      <c r="P96" s="772"/>
      <c r="Q96" s="772"/>
      <c r="R96" s="772"/>
      <c r="S96" s="772"/>
      <c r="T96" s="772"/>
      <c r="U96" s="772"/>
      <c r="V96" s="772"/>
      <c r="W96" s="772"/>
      <c r="X96" s="772"/>
      <c r="Y96" s="772"/>
      <c r="Z96" s="772"/>
      <c r="AA96" s="1120" t="s">
        <v>130</v>
      </c>
      <c r="AB96" s="1120" t="s">
        <v>812</v>
      </c>
      <c r="AC96" s="1122" t="s">
        <v>1397</v>
      </c>
      <c r="AD96" s="1120" t="s">
        <v>771</v>
      </c>
    </row>
    <row r="97" spans="1:30" ht="78.75">
      <c r="A97" s="1119">
        <v>64</v>
      </c>
      <c r="B97" s="1121" t="s">
        <v>662</v>
      </c>
      <c r="C97" s="908">
        <f t="shared" si="8"/>
        <v>0.25</v>
      </c>
      <c r="D97" s="1121"/>
      <c r="E97" s="879">
        <v>0.25</v>
      </c>
      <c r="F97" s="1140">
        <v>0.25</v>
      </c>
      <c r="G97" s="772"/>
      <c r="H97" s="772"/>
      <c r="I97" s="772"/>
      <c r="J97" s="772"/>
      <c r="K97" s="772"/>
      <c r="L97" s="772"/>
      <c r="M97" s="772"/>
      <c r="N97" s="772"/>
      <c r="O97" s="772"/>
      <c r="P97" s="772"/>
      <c r="Q97" s="772"/>
      <c r="R97" s="772"/>
      <c r="S97" s="772"/>
      <c r="T97" s="772"/>
      <c r="U97" s="772"/>
      <c r="V97" s="772"/>
      <c r="W97" s="772"/>
      <c r="X97" s="772"/>
      <c r="Y97" s="772"/>
      <c r="Z97" s="772"/>
      <c r="AA97" s="1120" t="s">
        <v>350</v>
      </c>
      <c r="AB97" s="1120" t="s">
        <v>814</v>
      </c>
      <c r="AC97" s="1120" t="s">
        <v>1398</v>
      </c>
      <c r="AD97" s="1120" t="s">
        <v>1207</v>
      </c>
    </row>
    <row r="98" spans="1:30">
      <c r="A98" s="1132" t="s">
        <v>1338</v>
      </c>
      <c r="B98" s="885" t="s">
        <v>663</v>
      </c>
      <c r="C98" s="1131">
        <f t="shared" si="8"/>
        <v>0.1</v>
      </c>
      <c r="D98" s="885"/>
      <c r="E98" s="1130">
        <f>E99</f>
        <v>0.1</v>
      </c>
      <c r="F98" s="887"/>
      <c r="G98" s="887"/>
      <c r="H98" s="887"/>
      <c r="I98" s="887"/>
      <c r="J98" s="887"/>
      <c r="K98" s="887"/>
      <c r="L98" s="887"/>
      <c r="M98" s="887"/>
      <c r="N98" s="887"/>
      <c r="O98" s="887"/>
      <c r="P98" s="887"/>
      <c r="Q98" s="887"/>
      <c r="R98" s="887"/>
      <c r="S98" s="887"/>
      <c r="T98" s="887"/>
      <c r="U98" s="887"/>
      <c r="V98" s="887"/>
      <c r="W98" s="887"/>
      <c r="X98" s="887"/>
      <c r="Y98" s="887"/>
      <c r="Z98" s="772"/>
      <c r="AA98" s="1120"/>
      <c r="AB98" s="774"/>
      <c r="AC98" s="1110"/>
      <c r="AD98" s="1120"/>
    </row>
    <row r="99" spans="1:30" ht="78.75">
      <c r="A99" s="1119">
        <v>65</v>
      </c>
      <c r="B99" s="1121" t="s">
        <v>664</v>
      </c>
      <c r="C99" s="908">
        <f t="shared" si="8"/>
        <v>0.1</v>
      </c>
      <c r="D99" s="1121"/>
      <c r="E99" s="879">
        <v>0.1</v>
      </c>
      <c r="F99" s="1145">
        <v>0.1</v>
      </c>
      <c r="G99" s="887"/>
      <c r="H99" s="887"/>
      <c r="I99" s="887"/>
      <c r="J99" s="887"/>
      <c r="K99" s="887"/>
      <c r="L99" s="887"/>
      <c r="M99" s="887"/>
      <c r="N99" s="887"/>
      <c r="O99" s="887"/>
      <c r="P99" s="887"/>
      <c r="Q99" s="887"/>
      <c r="R99" s="887"/>
      <c r="S99" s="887"/>
      <c r="T99" s="887"/>
      <c r="U99" s="887"/>
      <c r="V99" s="887"/>
      <c r="W99" s="887"/>
      <c r="X99" s="887"/>
      <c r="Y99" s="887"/>
      <c r="Z99" s="772"/>
      <c r="AA99" s="1120" t="s">
        <v>135</v>
      </c>
      <c r="AB99" s="1120" t="s">
        <v>813</v>
      </c>
      <c r="AC99" s="1120" t="s">
        <v>1176</v>
      </c>
      <c r="AD99" s="1120" t="s">
        <v>750</v>
      </c>
    </row>
    <row r="100" spans="1:30">
      <c r="A100" s="1132" t="s">
        <v>1339</v>
      </c>
      <c r="B100" s="885" t="s">
        <v>1158</v>
      </c>
      <c r="C100" s="908">
        <f t="shared" si="8"/>
        <v>0.8</v>
      </c>
      <c r="D100" s="885"/>
      <c r="E100" s="887">
        <v>0.8</v>
      </c>
      <c r="F100" s="887"/>
      <c r="G100" s="887"/>
      <c r="H100" s="887"/>
      <c r="I100" s="887"/>
      <c r="J100" s="887"/>
      <c r="K100" s="887"/>
      <c r="L100" s="887"/>
      <c r="M100" s="887"/>
      <c r="N100" s="887"/>
      <c r="O100" s="887"/>
      <c r="P100" s="887"/>
      <c r="Q100" s="887"/>
      <c r="R100" s="887"/>
      <c r="S100" s="887"/>
      <c r="T100" s="887"/>
      <c r="U100" s="887"/>
      <c r="V100" s="887"/>
      <c r="W100" s="887"/>
      <c r="X100" s="887"/>
      <c r="Y100" s="887"/>
      <c r="Z100" s="772"/>
      <c r="AA100" s="1120"/>
      <c r="AB100" s="1120"/>
      <c r="AC100" s="1120"/>
      <c r="AD100" s="1120"/>
    </row>
    <row r="101" spans="1:30" ht="47.25">
      <c r="A101" s="1119">
        <v>66</v>
      </c>
      <c r="B101" s="1124" t="s">
        <v>1040</v>
      </c>
      <c r="C101" s="908">
        <f t="shared" si="8"/>
        <v>0.8</v>
      </c>
      <c r="D101" s="1124"/>
      <c r="E101" s="772">
        <v>0.8</v>
      </c>
      <c r="F101" s="773"/>
      <c r="G101" s="773"/>
      <c r="H101" s="773"/>
      <c r="I101" s="114"/>
      <c r="J101" s="114"/>
      <c r="K101" s="114"/>
      <c r="L101" s="114"/>
      <c r="M101" s="114"/>
      <c r="N101" s="114"/>
      <c r="O101" s="114"/>
      <c r="P101" s="772">
        <v>0.8</v>
      </c>
      <c r="Q101" s="114"/>
      <c r="R101" s="114"/>
      <c r="S101" s="114"/>
      <c r="T101" s="114"/>
      <c r="U101" s="114"/>
      <c r="V101" s="114"/>
      <c r="W101" s="114"/>
      <c r="X101" s="114"/>
      <c r="Y101" s="114"/>
      <c r="Z101" s="114"/>
      <c r="AA101" s="1120" t="s">
        <v>130</v>
      </c>
      <c r="AB101" s="774" t="s">
        <v>1064</v>
      </c>
      <c r="AC101" s="775"/>
      <c r="AD101" s="1120" t="s">
        <v>1065</v>
      </c>
    </row>
    <row r="102" spans="1:30" s="149" customFormat="1">
      <c r="A102" s="1132" t="s">
        <v>1340</v>
      </c>
      <c r="B102" s="885" t="s">
        <v>1009</v>
      </c>
      <c r="C102" s="908">
        <f t="shared" si="8"/>
        <v>0.6</v>
      </c>
      <c r="D102" s="885"/>
      <c r="E102" s="1130">
        <v>0.6</v>
      </c>
      <c r="F102" s="887"/>
      <c r="G102" s="887"/>
      <c r="H102" s="887"/>
      <c r="I102" s="887"/>
      <c r="J102" s="887"/>
      <c r="K102" s="887"/>
      <c r="L102" s="887"/>
      <c r="M102" s="887"/>
      <c r="N102" s="887"/>
      <c r="O102" s="887"/>
      <c r="P102" s="887"/>
      <c r="Q102" s="887"/>
      <c r="R102" s="887"/>
      <c r="S102" s="887"/>
      <c r="T102" s="887"/>
      <c r="U102" s="887"/>
      <c r="V102" s="887"/>
      <c r="W102" s="887"/>
      <c r="X102" s="887"/>
      <c r="Y102" s="887"/>
      <c r="Z102" s="887"/>
      <c r="AA102" s="1127"/>
      <c r="AB102" s="1127"/>
      <c r="AC102" s="1127"/>
      <c r="AD102" s="1127"/>
    </row>
    <row r="103" spans="1:30" ht="78.75">
      <c r="A103" s="1119">
        <v>67</v>
      </c>
      <c r="B103" s="1121" t="s">
        <v>1010</v>
      </c>
      <c r="C103" s="908">
        <f t="shared" si="8"/>
        <v>0.6</v>
      </c>
      <c r="D103" s="1121"/>
      <c r="E103" s="879">
        <v>0.6</v>
      </c>
      <c r="F103" s="1145">
        <v>0.5</v>
      </c>
      <c r="G103" s="887"/>
      <c r="H103" s="887"/>
      <c r="I103" s="887"/>
      <c r="J103" s="887"/>
      <c r="K103" s="887"/>
      <c r="L103" s="887"/>
      <c r="M103" s="887"/>
      <c r="N103" s="887"/>
      <c r="O103" s="887"/>
      <c r="P103" s="887"/>
      <c r="Q103" s="887"/>
      <c r="R103" s="887"/>
      <c r="S103" s="887"/>
      <c r="T103" s="772">
        <v>0.05</v>
      </c>
      <c r="U103" s="772">
        <v>0.05</v>
      </c>
      <c r="V103" s="887"/>
      <c r="W103" s="887"/>
      <c r="X103" s="887"/>
      <c r="Y103" s="887"/>
      <c r="Z103" s="772"/>
      <c r="AA103" s="1120" t="s">
        <v>134</v>
      </c>
      <c r="AB103" s="903" t="s">
        <v>1034</v>
      </c>
      <c r="AC103" s="1120" t="s">
        <v>1169</v>
      </c>
      <c r="AD103" s="1120" t="s">
        <v>928</v>
      </c>
    </row>
    <row r="104" spans="1:30" s="149" customFormat="1">
      <c r="A104" s="1132" t="s">
        <v>1341</v>
      </c>
      <c r="B104" s="885" t="s">
        <v>514</v>
      </c>
      <c r="C104" s="1131">
        <f t="shared" si="8"/>
        <v>0.3</v>
      </c>
      <c r="D104" s="885"/>
      <c r="E104" s="1130">
        <v>0.3</v>
      </c>
      <c r="F104" s="1146"/>
      <c r="G104" s="887"/>
      <c r="H104" s="887"/>
      <c r="I104" s="887"/>
      <c r="J104" s="887"/>
      <c r="K104" s="887"/>
      <c r="L104" s="887"/>
      <c r="M104" s="887"/>
      <c r="N104" s="887"/>
      <c r="O104" s="887"/>
      <c r="P104" s="887"/>
      <c r="Q104" s="887"/>
      <c r="R104" s="887"/>
      <c r="S104" s="887"/>
      <c r="T104" s="887"/>
      <c r="U104" s="887"/>
      <c r="V104" s="887"/>
      <c r="W104" s="887"/>
      <c r="X104" s="887"/>
      <c r="Y104" s="887"/>
      <c r="Z104" s="887"/>
      <c r="AA104" s="1127"/>
      <c r="AB104" s="1127"/>
      <c r="AC104" s="1127"/>
      <c r="AD104" s="1127"/>
    </row>
    <row r="105" spans="1:30" ht="157.5">
      <c r="A105" s="1119">
        <v>68</v>
      </c>
      <c r="B105" s="1121" t="s">
        <v>930</v>
      </c>
      <c r="C105" s="908">
        <f t="shared" si="8"/>
        <v>0.3</v>
      </c>
      <c r="D105" s="1121"/>
      <c r="E105" s="879">
        <f>SUM(F105:Z105)</f>
        <v>0.3</v>
      </c>
      <c r="F105" s="1145">
        <v>0.3</v>
      </c>
      <c r="G105" s="887"/>
      <c r="H105" s="887"/>
      <c r="I105" s="887"/>
      <c r="J105" s="887"/>
      <c r="K105" s="887"/>
      <c r="L105" s="887"/>
      <c r="M105" s="887"/>
      <c r="N105" s="887"/>
      <c r="O105" s="887"/>
      <c r="P105" s="887"/>
      <c r="Q105" s="887"/>
      <c r="R105" s="887"/>
      <c r="S105" s="887"/>
      <c r="T105" s="887"/>
      <c r="U105" s="887"/>
      <c r="V105" s="887"/>
      <c r="W105" s="887"/>
      <c r="X105" s="887"/>
      <c r="Y105" s="887"/>
      <c r="Z105" s="772"/>
      <c r="AA105" s="1120" t="s">
        <v>140</v>
      </c>
      <c r="AB105" s="904" t="s">
        <v>1046</v>
      </c>
      <c r="AC105" s="1120" t="s">
        <v>1208</v>
      </c>
      <c r="AD105" s="1120" t="s">
        <v>931</v>
      </c>
    </row>
    <row r="106" spans="1:30" s="149" customFormat="1">
      <c r="A106" s="1132" t="s">
        <v>1342</v>
      </c>
      <c r="B106" s="888" t="s">
        <v>12</v>
      </c>
      <c r="C106" s="1131">
        <f t="shared" si="8"/>
        <v>2</v>
      </c>
      <c r="D106" s="888"/>
      <c r="E106" s="1130">
        <v>2</v>
      </c>
      <c r="F106" s="887"/>
      <c r="G106" s="887"/>
      <c r="H106" s="887"/>
      <c r="I106" s="887"/>
      <c r="J106" s="887"/>
      <c r="K106" s="887"/>
      <c r="L106" s="887"/>
      <c r="M106" s="887"/>
      <c r="N106" s="887"/>
      <c r="O106" s="887"/>
      <c r="P106" s="887"/>
      <c r="Q106" s="887"/>
      <c r="R106" s="887"/>
      <c r="S106" s="887"/>
      <c r="T106" s="887"/>
      <c r="U106" s="887"/>
      <c r="V106" s="887"/>
      <c r="W106" s="887"/>
      <c r="X106" s="887"/>
      <c r="Y106" s="887"/>
      <c r="Z106" s="887"/>
      <c r="AA106" s="1127"/>
      <c r="AB106" s="1127"/>
      <c r="AC106" s="886"/>
      <c r="AD106" s="1127"/>
    </row>
    <row r="107" spans="1:30" ht="110.25">
      <c r="A107" s="1119">
        <v>69</v>
      </c>
      <c r="B107" s="1121" t="s">
        <v>302</v>
      </c>
      <c r="C107" s="908">
        <f t="shared" si="8"/>
        <v>2</v>
      </c>
      <c r="D107" s="1121"/>
      <c r="E107" s="879">
        <v>2</v>
      </c>
      <c r="F107" s="772">
        <v>2</v>
      </c>
      <c r="G107" s="772"/>
      <c r="H107" s="522"/>
      <c r="I107" s="772"/>
      <c r="J107" s="772"/>
      <c r="K107" s="772"/>
      <c r="L107" s="772"/>
      <c r="M107" s="772"/>
      <c r="N107" s="772"/>
      <c r="O107" s="772"/>
      <c r="P107" s="772"/>
      <c r="Q107" s="772"/>
      <c r="R107" s="772"/>
      <c r="S107" s="772"/>
      <c r="T107" s="772"/>
      <c r="U107" s="772"/>
      <c r="V107" s="772"/>
      <c r="W107" s="772"/>
      <c r="X107" s="772"/>
      <c r="Y107" s="772"/>
      <c r="Z107" s="772"/>
      <c r="AA107" s="1120" t="s">
        <v>133</v>
      </c>
      <c r="AB107" s="1120" t="s">
        <v>815</v>
      </c>
      <c r="AC107" s="1122" t="s">
        <v>1209</v>
      </c>
      <c r="AD107" s="1120" t="s">
        <v>1210</v>
      </c>
    </row>
    <row r="108" spans="1:30" s="149" customFormat="1">
      <c r="A108" s="1132" t="s">
        <v>1211</v>
      </c>
      <c r="B108" s="888" t="s">
        <v>457</v>
      </c>
      <c r="C108" s="908">
        <f t="shared" si="8"/>
        <v>42.500000000000007</v>
      </c>
      <c r="D108" s="888"/>
      <c r="E108" s="1130">
        <f>E109+E110</f>
        <v>42.500000000000007</v>
      </c>
      <c r="F108" s="887"/>
      <c r="G108" s="887"/>
      <c r="H108" s="887"/>
      <c r="I108" s="887"/>
      <c r="J108" s="887"/>
      <c r="K108" s="887"/>
      <c r="L108" s="887"/>
      <c r="M108" s="887"/>
      <c r="N108" s="887"/>
      <c r="O108" s="887"/>
      <c r="P108" s="887"/>
      <c r="Q108" s="887"/>
      <c r="R108" s="887"/>
      <c r="S108" s="887"/>
      <c r="T108" s="887"/>
      <c r="U108" s="887"/>
      <c r="V108" s="887"/>
      <c r="W108" s="887"/>
      <c r="X108" s="887"/>
      <c r="Y108" s="887"/>
      <c r="Z108" s="887"/>
      <c r="AA108" s="1120"/>
      <c r="AB108" s="1102"/>
      <c r="AC108" s="886"/>
      <c r="AD108" s="1127"/>
    </row>
    <row r="109" spans="1:30" s="153" customFormat="1" ht="63">
      <c r="A109" s="1119">
        <v>70</v>
      </c>
      <c r="B109" s="1121" t="s">
        <v>1360</v>
      </c>
      <c r="C109" s="908">
        <f t="shared" si="8"/>
        <v>37.150000000000006</v>
      </c>
      <c r="D109" s="1121"/>
      <c r="E109" s="879">
        <f>SUM(F109:Z109)</f>
        <v>37.150000000000006</v>
      </c>
      <c r="F109" s="772">
        <v>15.97</v>
      </c>
      <c r="G109" s="772">
        <v>6.7</v>
      </c>
      <c r="H109" s="772"/>
      <c r="I109" s="772"/>
      <c r="J109" s="772"/>
      <c r="K109" s="772"/>
      <c r="L109" s="772"/>
      <c r="M109" s="772">
        <v>2</v>
      </c>
      <c r="N109" s="772"/>
      <c r="O109" s="772"/>
      <c r="P109" s="772"/>
      <c r="Q109" s="772"/>
      <c r="R109" s="772"/>
      <c r="S109" s="772"/>
      <c r="T109" s="772">
        <v>6.87</v>
      </c>
      <c r="U109" s="772"/>
      <c r="V109" s="772"/>
      <c r="W109" s="772"/>
      <c r="X109" s="772"/>
      <c r="Y109" s="772"/>
      <c r="Z109" s="772">
        <v>5.61</v>
      </c>
      <c r="AA109" s="1120" t="s">
        <v>389</v>
      </c>
      <c r="AB109" s="1120" t="s">
        <v>460</v>
      </c>
      <c r="AC109" s="1122" t="s">
        <v>1212</v>
      </c>
      <c r="AD109" s="1120" t="s">
        <v>771</v>
      </c>
    </row>
    <row r="110" spans="1:30" ht="63.75" thickBot="1">
      <c r="A110" s="1119">
        <v>71</v>
      </c>
      <c r="B110" s="1121" t="s">
        <v>1361</v>
      </c>
      <c r="C110" s="908">
        <f t="shared" si="8"/>
        <v>5.35</v>
      </c>
      <c r="D110" s="1121"/>
      <c r="E110" s="879">
        <f>SUM(F110:Z110)</f>
        <v>5.35</v>
      </c>
      <c r="F110" s="772"/>
      <c r="G110" s="772"/>
      <c r="H110" s="772"/>
      <c r="I110" s="114">
        <v>1</v>
      </c>
      <c r="J110" s="114">
        <v>1.0900000000000001</v>
      </c>
      <c r="K110" s="114"/>
      <c r="L110" s="772"/>
      <c r="M110" s="772"/>
      <c r="N110" s="772"/>
      <c r="O110" s="114">
        <v>2.5</v>
      </c>
      <c r="P110" s="772"/>
      <c r="Q110" s="772"/>
      <c r="R110" s="772"/>
      <c r="S110" s="772"/>
      <c r="T110" s="772"/>
      <c r="U110" s="772"/>
      <c r="V110" s="772"/>
      <c r="W110" s="772"/>
      <c r="X110" s="772"/>
      <c r="Y110" s="772"/>
      <c r="Z110" s="114">
        <v>0.76</v>
      </c>
      <c r="AA110" s="1120" t="s">
        <v>411</v>
      </c>
      <c r="AB110" s="1120" t="s">
        <v>462</v>
      </c>
      <c r="AC110" s="1120" t="s">
        <v>1242</v>
      </c>
      <c r="AD110" s="1120" t="s">
        <v>763</v>
      </c>
    </row>
    <row r="111" spans="1:30">
      <c r="A111" s="1046" t="s">
        <v>98</v>
      </c>
      <c r="B111" s="1396" t="s">
        <v>1343</v>
      </c>
      <c r="C111" s="1397"/>
      <c r="D111" s="1397"/>
      <c r="E111" s="1398"/>
      <c r="F111" s="772"/>
      <c r="G111" s="772"/>
      <c r="H111" s="772"/>
      <c r="I111" s="114"/>
      <c r="J111" s="114"/>
      <c r="K111" s="114"/>
      <c r="L111" s="772"/>
      <c r="M111" s="772"/>
      <c r="N111" s="772"/>
      <c r="O111" s="114"/>
      <c r="P111" s="772"/>
      <c r="Q111" s="772"/>
      <c r="R111" s="772"/>
      <c r="S111" s="772"/>
      <c r="T111" s="772"/>
      <c r="U111" s="772"/>
      <c r="V111" s="772"/>
      <c r="W111" s="772"/>
      <c r="X111" s="772"/>
      <c r="Y111" s="772"/>
      <c r="Z111" s="114"/>
      <c r="AA111" s="1120"/>
      <c r="AB111" s="1120"/>
      <c r="AC111" s="1120"/>
      <c r="AD111" s="1120"/>
    </row>
    <row r="112" spans="1:30" s="520" customFormat="1">
      <c r="A112" s="1132" t="s">
        <v>184</v>
      </c>
      <c r="B112" s="885" t="s">
        <v>90</v>
      </c>
      <c r="C112" s="1131">
        <f t="shared" si="8"/>
        <v>20.149999999999999</v>
      </c>
      <c r="D112" s="885"/>
      <c r="E112" s="1130">
        <f>SUM(E113:E121)</f>
        <v>20.149999999999999</v>
      </c>
      <c r="F112" s="887"/>
      <c r="G112" s="887"/>
      <c r="H112" s="887"/>
      <c r="I112" s="887"/>
      <c r="J112" s="887"/>
      <c r="K112" s="887"/>
      <c r="L112" s="887"/>
      <c r="M112" s="887"/>
      <c r="N112" s="887"/>
      <c r="O112" s="887"/>
      <c r="P112" s="887"/>
      <c r="Q112" s="887"/>
      <c r="R112" s="887"/>
      <c r="S112" s="887"/>
      <c r="T112" s="887"/>
      <c r="U112" s="887"/>
      <c r="V112" s="887"/>
      <c r="W112" s="887"/>
      <c r="X112" s="887"/>
      <c r="Y112" s="887"/>
      <c r="Z112" s="887"/>
      <c r="AA112" s="1127"/>
      <c r="AB112" s="1102"/>
      <c r="AC112" s="1132"/>
      <c r="AD112" s="880"/>
    </row>
    <row r="113" spans="1:30" ht="47.25">
      <c r="A113" s="1120">
        <v>72</v>
      </c>
      <c r="B113" s="1121" t="s">
        <v>488</v>
      </c>
      <c r="C113" s="908">
        <v>2</v>
      </c>
      <c r="D113" s="1121"/>
      <c r="E113" s="879">
        <f>SUM(F113:Z113)</f>
        <v>2</v>
      </c>
      <c r="F113" s="772">
        <v>1.7</v>
      </c>
      <c r="G113" s="772"/>
      <c r="H113" s="772"/>
      <c r="I113" s="772"/>
      <c r="J113" s="772"/>
      <c r="K113" s="772"/>
      <c r="L113" s="772"/>
      <c r="M113" s="772"/>
      <c r="N113" s="772"/>
      <c r="O113" s="772"/>
      <c r="P113" s="772"/>
      <c r="Q113" s="772"/>
      <c r="R113" s="772"/>
      <c r="S113" s="772"/>
      <c r="T113" s="1086">
        <v>0.1</v>
      </c>
      <c r="U113" s="1086">
        <v>0.1</v>
      </c>
      <c r="V113" s="772"/>
      <c r="W113" s="772"/>
      <c r="X113" s="772"/>
      <c r="Y113" s="772"/>
      <c r="Z113" s="772">
        <v>0.1</v>
      </c>
      <c r="AA113" s="1120" t="s">
        <v>134</v>
      </c>
      <c r="AB113" s="1120" t="s">
        <v>816</v>
      </c>
      <c r="AC113" s="1110" t="s">
        <v>324</v>
      </c>
      <c r="AD113" s="1120" t="s">
        <v>737</v>
      </c>
    </row>
    <row r="114" spans="1:30" ht="63">
      <c r="A114" s="1120">
        <v>73</v>
      </c>
      <c r="B114" s="1121" t="s">
        <v>490</v>
      </c>
      <c r="C114" s="908">
        <f t="shared" si="8"/>
        <v>0.89</v>
      </c>
      <c r="D114" s="1121"/>
      <c r="E114" s="879">
        <f t="shared" ref="E114:E121" si="12">SUM(F114:Z114)</f>
        <v>0.89</v>
      </c>
      <c r="F114" s="772">
        <v>0.87</v>
      </c>
      <c r="G114" s="772"/>
      <c r="H114" s="772"/>
      <c r="I114" s="772"/>
      <c r="J114" s="772"/>
      <c r="K114" s="772"/>
      <c r="L114" s="772"/>
      <c r="M114" s="772"/>
      <c r="N114" s="772"/>
      <c r="O114" s="772"/>
      <c r="P114" s="772"/>
      <c r="Q114" s="772"/>
      <c r="R114" s="772"/>
      <c r="S114" s="772"/>
      <c r="T114" s="772">
        <v>0.02</v>
      </c>
      <c r="U114" s="772"/>
      <c r="V114" s="772"/>
      <c r="W114" s="772"/>
      <c r="X114" s="772"/>
      <c r="Y114" s="772"/>
      <c r="Z114" s="772"/>
      <c r="AA114" s="1120" t="s">
        <v>134</v>
      </c>
      <c r="AB114" s="1120" t="s">
        <v>818</v>
      </c>
      <c r="AC114" s="1110" t="s">
        <v>324</v>
      </c>
      <c r="AD114" s="1120" t="s">
        <v>738</v>
      </c>
    </row>
    <row r="115" spans="1:30" ht="31.5">
      <c r="A115" s="1120">
        <v>74</v>
      </c>
      <c r="B115" s="1121" t="s">
        <v>649</v>
      </c>
      <c r="C115" s="908">
        <f t="shared" si="8"/>
        <v>0.2</v>
      </c>
      <c r="D115" s="1121"/>
      <c r="E115" s="879">
        <f t="shared" si="12"/>
        <v>0.2</v>
      </c>
      <c r="F115" s="772">
        <v>0.2</v>
      </c>
      <c r="G115" s="772"/>
      <c r="H115" s="772"/>
      <c r="I115" s="772"/>
      <c r="J115" s="772"/>
      <c r="K115" s="772"/>
      <c r="L115" s="772"/>
      <c r="M115" s="772"/>
      <c r="N115" s="772"/>
      <c r="O115" s="772"/>
      <c r="P115" s="772"/>
      <c r="Q115" s="772"/>
      <c r="R115" s="772"/>
      <c r="S115" s="772"/>
      <c r="T115" s="772"/>
      <c r="U115" s="772"/>
      <c r="V115" s="772"/>
      <c r="W115" s="772"/>
      <c r="X115" s="772"/>
      <c r="Y115" s="772"/>
      <c r="Z115" s="772"/>
      <c r="AA115" s="1120" t="s">
        <v>135</v>
      </c>
      <c r="AB115" s="1120" t="s">
        <v>819</v>
      </c>
      <c r="AC115" s="1122" t="s">
        <v>625</v>
      </c>
      <c r="AD115" s="1120" t="s">
        <v>745</v>
      </c>
    </row>
    <row r="116" spans="1:30" ht="47.25">
      <c r="A116" s="1120">
        <v>75</v>
      </c>
      <c r="B116" s="1121" t="s">
        <v>609</v>
      </c>
      <c r="C116" s="908">
        <f t="shared" si="8"/>
        <v>8.25</v>
      </c>
      <c r="D116" s="1121"/>
      <c r="E116" s="879">
        <f t="shared" si="12"/>
        <v>8.25</v>
      </c>
      <c r="F116" s="772">
        <v>7.8</v>
      </c>
      <c r="G116" s="772"/>
      <c r="H116" s="772"/>
      <c r="I116" s="772"/>
      <c r="J116" s="772"/>
      <c r="K116" s="772"/>
      <c r="L116" s="772"/>
      <c r="M116" s="772"/>
      <c r="N116" s="772"/>
      <c r="O116" s="772"/>
      <c r="P116" s="772"/>
      <c r="Q116" s="772"/>
      <c r="R116" s="772"/>
      <c r="S116" s="772"/>
      <c r="T116" s="772">
        <v>0.05</v>
      </c>
      <c r="U116" s="772">
        <v>0.1</v>
      </c>
      <c r="V116" s="772"/>
      <c r="W116" s="772"/>
      <c r="X116" s="772"/>
      <c r="Y116" s="772"/>
      <c r="Z116" s="772">
        <v>0.3</v>
      </c>
      <c r="AA116" s="1120" t="s">
        <v>137</v>
      </c>
      <c r="AB116" s="1120" t="s">
        <v>822</v>
      </c>
      <c r="AC116" s="1122" t="s">
        <v>1213</v>
      </c>
      <c r="AD116" s="1120" t="s">
        <v>746</v>
      </c>
    </row>
    <row r="117" spans="1:30" ht="31.5">
      <c r="A117" s="1120">
        <v>76</v>
      </c>
      <c r="B117" s="1121" t="s">
        <v>626</v>
      </c>
      <c r="C117" s="908">
        <v>1</v>
      </c>
      <c r="D117" s="1121"/>
      <c r="E117" s="879">
        <f t="shared" si="12"/>
        <v>1</v>
      </c>
      <c r="F117" s="772">
        <v>0.91</v>
      </c>
      <c r="G117" s="772"/>
      <c r="H117" s="772"/>
      <c r="I117" s="772"/>
      <c r="J117" s="772"/>
      <c r="K117" s="772"/>
      <c r="L117" s="772"/>
      <c r="M117" s="772"/>
      <c r="N117" s="772"/>
      <c r="O117" s="772"/>
      <c r="P117" s="772"/>
      <c r="Q117" s="772"/>
      <c r="R117" s="772"/>
      <c r="S117" s="772"/>
      <c r="T117" s="772">
        <v>7.0000000000000007E-2</v>
      </c>
      <c r="U117" s="772">
        <v>0.02</v>
      </c>
      <c r="V117" s="772"/>
      <c r="W117" s="772"/>
      <c r="X117" s="772"/>
      <c r="Y117" s="772"/>
      <c r="Z117" s="772"/>
      <c r="AA117" s="1120" t="s">
        <v>130</v>
      </c>
      <c r="AB117" s="1120" t="s">
        <v>821</v>
      </c>
      <c r="AC117" s="1122" t="s">
        <v>625</v>
      </c>
      <c r="AD117" s="1120" t="s">
        <v>747</v>
      </c>
    </row>
    <row r="118" spans="1:30" ht="63">
      <c r="A118" s="1120">
        <v>77</v>
      </c>
      <c r="B118" s="1121" t="s">
        <v>480</v>
      </c>
      <c r="C118" s="908">
        <f t="shared" si="8"/>
        <v>1.8399999999999999</v>
      </c>
      <c r="D118" s="1121"/>
      <c r="E118" s="879">
        <f t="shared" si="12"/>
        <v>1.8399999999999999</v>
      </c>
      <c r="F118" s="772">
        <v>1.2</v>
      </c>
      <c r="G118" s="772"/>
      <c r="H118" s="772"/>
      <c r="I118" s="772"/>
      <c r="J118" s="772"/>
      <c r="K118" s="772"/>
      <c r="L118" s="772"/>
      <c r="M118" s="772"/>
      <c r="N118" s="772"/>
      <c r="O118" s="772"/>
      <c r="P118" s="772"/>
      <c r="Q118" s="772"/>
      <c r="R118" s="772"/>
      <c r="S118" s="772"/>
      <c r="T118" s="772">
        <v>0.3</v>
      </c>
      <c r="U118" s="772">
        <v>0.2</v>
      </c>
      <c r="V118" s="772"/>
      <c r="W118" s="772"/>
      <c r="X118" s="772"/>
      <c r="Y118" s="772"/>
      <c r="Z118" s="772">
        <v>0.14000000000000001</v>
      </c>
      <c r="AA118" s="1120" t="s">
        <v>139</v>
      </c>
      <c r="AB118" s="1120" t="s">
        <v>1144</v>
      </c>
      <c r="AC118" s="1122" t="s">
        <v>1208</v>
      </c>
      <c r="AD118" s="1120" t="s">
        <v>1089</v>
      </c>
    </row>
    <row r="119" spans="1:30" ht="78.75">
      <c r="A119" s="1120">
        <v>78</v>
      </c>
      <c r="B119" s="1121" t="s">
        <v>470</v>
      </c>
      <c r="C119" s="908">
        <f t="shared" si="8"/>
        <v>0.82000000000000006</v>
      </c>
      <c r="D119" s="1121"/>
      <c r="E119" s="879">
        <f t="shared" si="12"/>
        <v>0.82000000000000006</v>
      </c>
      <c r="F119" s="772">
        <v>0.1</v>
      </c>
      <c r="G119" s="772"/>
      <c r="H119" s="772"/>
      <c r="I119" s="772">
        <v>0.6</v>
      </c>
      <c r="J119" s="772"/>
      <c r="K119" s="772"/>
      <c r="L119" s="772"/>
      <c r="M119" s="772"/>
      <c r="N119" s="772"/>
      <c r="O119" s="772"/>
      <c r="P119" s="772"/>
      <c r="Q119" s="772"/>
      <c r="R119" s="772"/>
      <c r="S119" s="772"/>
      <c r="T119" s="772">
        <v>0.05</v>
      </c>
      <c r="U119" s="772"/>
      <c r="V119" s="772"/>
      <c r="W119" s="772"/>
      <c r="X119" s="772"/>
      <c r="Y119" s="772"/>
      <c r="Z119" s="772">
        <v>7.0000000000000007E-2</v>
      </c>
      <c r="AA119" s="1120" t="s">
        <v>1000</v>
      </c>
      <c r="AB119" s="1120" t="s">
        <v>1078</v>
      </c>
      <c r="AC119" s="1122" t="s">
        <v>1208</v>
      </c>
      <c r="AD119" s="1120" t="s">
        <v>859</v>
      </c>
    </row>
    <row r="120" spans="1:30" ht="157.5">
      <c r="A120" s="1120">
        <v>79</v>
      </c>
      <c r="B120" s="1121" t="s">
        <v>860</v>
      </c>
      <c r="C120" s="908">
        <f t="shared" si="8"/>
        <v>1</v>
      </c>
      <c r="D120" s="1121"/>
      <c r="E120" s="879">
        <f t="shared" si="12"/>
        <v>1</v>
      </c>
      <c r="F120" s="772">
        <v>0.9</v>
      </c>
      <c r="G120" s="772"/>
      <c r="H120" s="772"/>
      <c r="I120" s="772"/>
      <c r="J120" s="772"/>
      <c r="K120" s="772"/>
      <c r="L120" s="772"/>
      <c r="M120" s="772"/>
      <c r="N120" s="772"/>
      <c r="O120" s="772"/>
      <c r="P120" s="772"/>
      <c r="Q120" s="772"/>
      <c r="R120" s="772"/>
      <c r="S120" s="772"/>
      <c r="T120" s="772">
        <v>0.1</v>
      </c>
      <c r="U120" s="772"/>
      <c r="V120" s="772"/>
      <c r="W120" s="772"/>
      <c r="X120" s="772"/>
      <c r="Y120" s="772"/>
      <c r="Z120" s="772"/>
      <c r="AA120" s="1120" t="s">
        <v>133</v>
      </c>
      <c r="AB120" s="1120" t="s">
        <v>1145</v>
      </c>
      <c r="AC120" s="1122" t="s">
        <v>1208</v>
      </c>
      <c r="AD120" s="1120" t="s">
        <v>862</v>
      </c>
    </row>
    <row r="121" spans="1:30" ht="47.25">
      <c r="A121" s="1120">
        <v>80</v>
      </c>
      <c r="B121" s="1124" t="s">
        <v>1352</v>
      </c>
      <c r="C121" s="908">
        <f>E121</f>
        <v>4.1499999999999995</v>
      </c>
      <c r="D121" s="1124"/>
      <c r="E121" s="879">
        <f t="shared" si="12"/>
        <v>4.1499999999999995</v>
      </c>
      <c r="F121" s="772">
        <v>3.71</v>
      </c>
      <c r="G121" s="772"/>
      <c r="H121" s="772"/>
      <c r="I121" s="772"/>
      <c r="J121" s="772"/>
      <c r="K121" s="772"/>
      <c r="L121" s="772"/>
      <c r="M121" s="772"/>
      <c r="N121" s="772"/>
      <c r="O121" s="772"/>
      <c r="P121" s="772"/>
      <c r="Q121" s="772"/>
      <c r="R121" s="772"/>
      <c r="S121" s="772"/>
      <c r="T121" s="772">
        <v>0.08</v>
      </c>
      <c r="U121" s="772">
        <v>0.01</v>
      </c>
      <c r="V121" s="772"/>
      <c r="W121" s="772"/>
      <c r="X121" s="772"/>
      <c r="Y121" s="772"/>
      <c r="Z121" s="772">
        <v>0.35</v>
      </c>
      <c r="AA121" s="1120" t="s">
        <v>133</v>
      </c>
      <c r="AB121" s="774" t="s">
        <v>1353</v>
      </c>
      <c r="AC121" s="1120"/>
      <c r="AD121" s="1120" t="s">
        <v>1354</v>
      </c>
    </row>
    <row r="122" spans="1:30">
      <c r="A122" s="1132" t="s">
        <v>181</v>
      </c>
      <c r="B122" s="888" t="s">
        <v>105</v>
      </c>
      <c r="C122" s="1131">
        <f t="shared" si="8"/>
        <v>4.9399999999999986</v>
      </c>
      <c r="D122" s="888"/>
      <c r="E122" s="1130">
        <f>E123</f>
        <v>4.9399999999999986</v>
      </c>
      <c r="F122" s="887"/>
      <c r="G122" s="887"/>
      <c r="H122" s="887"/>
      <c r="I122" s="887"/>
      <c r="J122" s="887"/>
      <c r="K122" s="887"/>
      <c r="L122" s="887"/>
      <c r="M122" s="887"/>
      <c r="N122" s="887"/>
      <c r="O122" s="887"/>
      <c r="P122" s="887"/>
      <c r="Q122" s="887"/>
      <c r="R122" s="887"/>
      <c r="S122" s="887"/>
      <c r="T122" s="887"/>
      <c r="U122" s="887"/>
      <c r="V122" s="772"/>
      <c r="W122" s="772"/>
      <c r="X122" s="772"/>
      <c r="Y122" s="772"/>
      <c r="Z122" s="772"/>
      <c r="AA122" s="1120"/>
      <c r="AB122" s="1120"/>
      <c r="AC122" s="1122"/>
      <c r="AD122" s="1012"/>
    </row>
    <row r="123" spans="1:30" ht="63">
      <c r="A123" s="1110">
        <v>81</v>
      </c>
      <c r="B123" s="1121" t="s">
        <v>937</v>
      </c>
      <c r="C123" s="908">
        <f t="shared" si="8"/>
        <v>4.9399999999999986</v>
      </c>
      <c r="D123" s="1121"/>
      <c r="E123" s="879">
        <f>SUM(F123:Z123)</f>
        <v>4.9399999999999986</v>
      </c>
      <c r="F123" s="1140">
        <v>4.55</v>
      </c>
      <c r="G123" s="772"/>
      <c r="H123" s="772"/>
      <c r="I123" s="772"/>
      <c r="J123" s="772"/>
      <c r="K123" s="772"/>
      <c r="L123" s="772"/>
      <c r="M123" s="772"/>
      <c r="N123" s="772"/>
      <c r="O123" s="772"/>
      <c r="P123" s="772"/>
      <c r="Q123" s="772"/>
      <c r="R123" s="772"/>
      <c r="S123" s="772"/>
      <c r="T123" s="772">
        <v>0.06</v>
      </c>
      <c r="U123" s="772">
        <v>0.02</v>
      </c>
      <c r="V123" s="772"/>
      <c r="W123" s="772"/>
      <c r="X123" s="772"/>
      <c r="Y123" s="772"/>
      <c r="Z123" s="772">
        <v>0.31</v>
      </c>
      <c r="AA123" s="1120" t="s">
        <v>140</v>
      </c>
      <c r="AB123" s="1120" t="s">
        <v>1002</v>
      </c>
      <c r="AC123" s="1120" t="s">
        <v>1359</v>
      </c>
      <c r="AD123" s="1120" t="s">
        <v>1214</v>
      </c>
    </row>
    <row r="124" spans="1:30" s="149" customFormat="1">
      <c r="A124" s="1048" t="s">
        <v>179</v>
      </c>
      <c r="B124" s="896" t="s">
        <v>1344</v>
      </c>
      <c r="C124" s="1131">
        <f t="shared" si="8"/>
        <v>0</v>
      </c>
      <c r="D124" s="896"/>
      <c r="E124" s="1130"/>
      <c r="F124" s="887"/>
      <c r="G124" s="887"/>
      <c r="H124" s="887"/>
      <c r="I124" s="887"/>
      <c r="J124" s="887"/>
      <c r="K124" s="887"/>
      <c r="L124" s="887"/>
      <c r="M124" s="887"/>
      <c r="N124" s="887"/>
      <c r="O124" s="887"/>
      <c r="P124" s="887"/>
      <c r="Q124" s="887"/>
      <c r="R124" s="887"/>
      <c r="S124" s="887"/>
      <c r="T124" s="887"/>
      <c r="U124" s="887"/>
      <c r="V124" s="887"/>
      <c r="W124" s="887"/>
      <c r="X124" s="887"/>
      <c r="Y124" s="887"/>
      <c r="Z124" s="887"/>
      <c r="AA124" s="1127"/>
      <c r="AB124" s="1127"/>
      <c r="AC124" s="1135"/>
      <c r="AD124" s="1134"/>
    </row>
    <row r="125" spans="1:30" s="153" customFormat="1" ht="157.5">
      <c r="A125" s="1363">
        <v>82</v>
      </c>
      <c r="B125" s="1366" t="s">
        <v>622</v>
      </c>
      <c r="C125" s="908">
        <f t="shared" si="8"/>
        <v>0.5</v>
      </c>
      <c r="D125" s="1112"/>
      <c r="E125" s="879">
        <f>SUM(F125:Z125)</f>
        <v>0.5</v>
      </c>
      <c r="F125" s="1147"/>
      <c r="G125" s="772"/>
      <c r="H125" s="772"/>
      <c r="I125" s="772">
        <v>0.25</v>
      </c>
      <c r="J125" s="772">
        <v>0.25</v>
      </c>
      <c r="K125" s="772"/>
      <c r="L125" s="772"/>
      <c r="M125" s="772"/>
      <c r="N125" s="772"/>
      <c r="O125" s="772"/>
      <c r="P125" s="772"/>
      <c r="Q125" s="772"/>
      <c r="R125" s="772"/>
      <c r="S125" s="772"/>
      <c r="T125" s="772"/>
      <c r="U125" s="772"/>
      <c r="V125" s="772"/>
      <c r="W125" s="772"/>
      <c r="X125" s="772"/>
      <c r="Y125" s="772"/>
      <c r="Z125" s="772"/>
      <c r="AA125" s="1120" t="s">
        <v>136</v>
      </c>
      <c r="AB125" s="774" t="s">
        <v>1363</v>
      </c>
      <c r="AC125" s="1110"/>
      <c r="AD125" s="1360" t="s">
        <v>915</v>
      </c>
    </row>
    <row r="126" spans="1:30" s="153" customFormat="1" ht="141.75">
      <c r="A126" s="1364"/>
      <c r="B126" s="1367"/>
      <c r="C126" s="908">
        <f t="shared" si="8"/>
        <v>0.9</v>
      </c>
      <c r="D126" s="1113"/>
      <c r="E126" s="879">
        <f t="shared" ref="E126:E135" si="13">SUM(F126:Z126)</f>
        <v>0.9</v>
      </c>
      <c r="F126" s="891"/>
      <c r="G126" s="772"/>
      <c r="H126" s="772"/>
      <c r="I126" s="772">
        <v>0.8</v>
      </c>
      <c r="J126" s="772">
        <v>0.1</v>
      </c>
      <c r="K126" s="772"/>
      <c r="L126" s="772"/>
      <c r="M126" s="772"/>
      <c r="N126" s="772"/>
      <c r="O126" s="772"/>
      <c r="P126" s="772"/>
      <c r="Q126" s="772"/>
      <c r="R126" s="772"/>
      <c r="S126" s="772"/>
      <c r="T126" s="772"/>
      <c r="U126" s="772"/>
      <c r="V126" s="772"/>
      <c r="W126" s="772"/>
      <c r="X126" s="772"/>
      <c r="Y126" s="772"/>
      <c r="Z126" s="772"/>
      <c r="AA126" s="1120" t="s">
        <v>276</v>
      </c>
      <c r="AB126" s="774" t="s">
        <v>1364</v>
      </c>
      <c r="AC126" s="1110"/>
      <c r="AD126" s="1361"/>
    </row>
    <row r="127" spans="1:30" s="153" customFormat="1" ht="283.5">
      <c r="A127" s="1364"/>
      <c r="B127" s="1367"/>
      <c r="C127" s="908">
        <f t="shared" si="8"/>
        <v>1</v>
      </c>
      <c r="D127" s="1113"/>
      <c r="E127" s="879">
        <f t="shared" si="13"/>
        <v>1</v>
      </c>
      <c r="F127" s="891">
        <v>0.2</v>
      </c>
      <c r="G127" s="772"/>
      <c r="H127" s="772"/>
      <c r="I127" s="772">
        <v>0.5</v>
      </c>
      <c r="J127" s="772">
        <v>0.3</v>
      </c>
      <c r="K127" s="772"/>
      <c r="L127" s="772"/>
      <c r="M127" s="772"/>
      <c r="N127" s="772"/>
      <c r="O127" s="772"/>
      <c r="P127" s="772"/>
      <c r="Q127" s="772"/>
      <c r="R127" s="772"/>
      <c r="S127" s="772"/>
      <c r="T127" s="772"/>
      <c r="U127" s="772"/>
      <c r="V127" s="772"/>
      <c r="W127" s="772"/>
      <c r="X127" s="772"/>
      <c r="Y127" s="772"/>
      <c r="Z127" s="772"/>
      <c r="AA127" s="1120" t="s">
        <v>1007</v>
      </c>
      <c r="AB127" s="1136" t="s">
        <v>1403</v>
      </c>
      <c r="AC127" s="1110" t="s">
        <v>1208</v>
      </c>
      <c r="AD127" s="1361"/>
    </row>
    <row r="128" spans="1:30" s="153" customFormat="1" ht="173.25">
      <c r="A128" s="1364"/>
      <c r="B128" s="1367"/>
      <c r="C128" s="908">
        <f t="shared" si="8"/>
        <v>1</v>
      </c>
      <c r="D128" s="1113"/>
      <c r="E128" s="879">
        <f>SUM(F128:Z128)</f>
        <v>1</v>
      </c>
      <c r="F128" s="891">
        <f>0.2</f>
        <v>0.2</v>
      </c>
      <c r="G128" s="772"/>
      <c r="H128" s="772"/>
      <c r="I128" s="772">
        <v>0.4</v>
      </c>
      <c r="J128" s="772">
        <v>0.4</v>
      </c>
      <c r="K128" s="772"/>
      <c r="L128" s="772"/>
      <c r="M128" s="772"/>
      <c r="N128" s="772"/>
      <c r="O128" s="772"/>
      <c r="P128" s="772"/>
      <c r="Q128" s="772"/>
      <c r="R128" s="772"/>
      <c r="S128" s="772"/>
      <c r="T128" s="772"/>
      <c r="U128" s="772"/>
      <c r="V128" s="772"/>
      <c r="W128" s="772"/>
      <c r="X128" s="772"/>
      <c r="Y128" s="772"/>
      <c r="Z128" s="772"/>
      <c r="AA128" s="1120" t="s">
        <v>139</v>
      </c>
      <c r="AB128" s="774" t="s">
        <v>1366</v>
      </c>
      <c r="AC128" s="1110" t="s">
        <v>1208</v>
      </c>
      <c r="AD128" s="1361"/>
    </row>
    <row r="129" spans="1:30" s="153" customFormat="1" ht="141.75">
      <c r="A129" s="1364"/>
      <c r="B129" s="1367"/>
      <c r="C129" s="908">
        <f t="shared" si="8"/>
        <v>1.1000000000000001</v>
      </c>
      <c r="D129" s="1113"/>
      <c r="E129" s="879">
        <f t="shared" si="13"/>
        <v>1.1000000000000001</v>
      </c>
      <c r="F129" s="891">
        <v>0.2</v>
      </c>
      <c r="G129" s="772"/>
      <c r="H129" s="772"/>
      <c r="I129" s="772">
        <v>0.5</v>
      </c>
      <c r="J129" s="772">
        <v>0.4</v>
      </c>
      <c r="K129" s="772"/>
      <c r="L129" s="772"/>
      <c r="M129" s="772"/>
      <c r="N129" s="772"/>
      <c r="O129" s="772"/>
      <c r="P129" s="772"/>
      <c r="Q129" s="772"/>
      <c r="R129" s="772"/>
      <c r="S129" s="772"/>
      <c r="T129" s="772"/>
      <c r="U129" s="772"/>
      <c r="V129" s="772"/>
      <c r="W129" s="772"/>
      <c r="X129" s="772"/>
      <c r="Y129" s="772"/>
      <c r="Z129" s="772"/>
      <c r="AA129" s="1120" t="s">
        <v>137</v>
      </c>
      <c r="AB129" s="774" t="s">
        <v>1203</v>
      </c>
      <c r="AC129" s="1110" t="s">
        <v>1208</v>
      </c>
      <c r="AD129" s="1361"/>
    </row>
    <row r="130" spans="1:30" s="153" customFormat="1" ht="63">
      <c r="A130" s="1364"/>
      <c r="B130" s="1367"/>
      <c r="C130" s="908">
        <f t="shared" si="8"/>
        <v>0.5</v>
      </c>
      <c r="D130" s="1113"/>
      <c r="E130" s="879">
        <f t="shared" si="13"/>
        <v>0.5</v>
      </c>
      <c r="F130" s="891"/>
      <c r="G130" s="772"/>
      <c r="H130" s="772"/>
      <c r="I130" s="772">
        <v>0.1</v>
      </c>
      <c r="J130" s="772">
        <v>0.4</v>
      </c>
      <c r="K130" s="772"/>
      <c r="L130" s="772"/>
      <c r="M130" s="772"/>
      <c r="N130" s="772"/>
      <c r="O130" s="772"/>
      <c r="P130" s="772"/>
      <c r="Q130" s="772"/>
      <c r="R130" s="772"/>
      <c r="S130" s="772"/>
      <c r="T130" s="772"/>
      <c r="U130" s="772"/>
      <c r="V130" s="772"/>
      <c r="W130" s="772"/>
      <c r="X130" s="772"/>
      <c r="Y130" s="772"/>
      <c r="Z130" s="772"/>
      <c r="AA130" s="1120" t="s">
        <v>130</v>
      </c>
      <c r="AB130" s="774" t="s">
        <v>1021</v>
      </c>
      <c r="AC130" s="1110"/>
      <c r="AD130" s="1361"/>
    </row>
    <row r="131" spans="1:30" s="153" customFormat="1" ht="94.5">
      <c r="A131" s="1364"/>
      <c r="B131" s="1367"/>
      <c r="C131" s="908">
        <f t="shared" si="8"/>
        <v>0.7</v>
      </c>
      <c r="D131" s="1113"/>
      <c r="E131" s="879">
        <f t="shared" si="13"/>
        <v>0.7</v>
      </c>
      <c r="F131" s="891"/>
      <c r="G131" s="772"/>
      <c r="H131" s="772"/>
      <c r="I131" s="772">
        <v>0.4</v>
      </c>
      <c r="J131" s="772">
        <v>0.3</v>
      </c>
      <c r="K131" s="772"/>
      <c r="L131" s="772"/>
      <c r="M131" s="772"/>
      <c r="N131" s="772"/>
      <c r="O131" s="772"/>
      <c r="P131" s="772"/>
      <c r="Q131" s="772"/>
      <c r="R131" s="772"/>
      <c r="S131" s="772"/>
      <c r="T131" s="772"/>
      <c r="U131" s="772"/>
      <c r="V131" s="772"/>
      <c r="W131" s="772"/>
      <c r="X131" s="772"/>
      <c r="Y131" s="772"/>
      <c r="Z131" s="772"/>
      <c r="AA131" s="1120" t="s">
        <v>138</v>
      </c>
      <c r="AB131" s="774" t="s">
        <v>1219</v>
      </c>
      <c r="AC131" s="1110"/>
      <c r="AD131" s="1361"/>
    </row>
    <row r="132" spans="1:30" s="153" customFormat="1">
      <c r="A132" s="1364"/>
      <c r="B132" s="1367"/>
      <c r="C132" s="908">
        <f t="shared" si="8"/>
        <v>0.2</v>
      </c>
      <c r="D132" s="1113"/>
      <c r="E132" s="879">
        <f t="shared" si="13"/>
        <v>0.2</v>
      </c>
      <c r="F132" s="891"/>
      <c r="G132" s="772"/>
      <c r="H132" s="772"/>
      <c r="I132" s="772">
        <v>0.1</v>
      </c>
      <c r="J132" s="772">
        <v>0.1</v>
      </c>
      <c r="K132" s="772"/>
      <c r="L132" s="772"/>
      <c r="M132" s="772"/>
      <c r="N132" s="772"/>
      <c r="O132" s="772"/>
      <c r="P132" s="772"/>
      <c r="Q132" s="772"/>
      <c r="R132" s="772"/>
      <c r="S132" s="772"/>
      <c r="T132" s="772"/>
      <c r="U132" s="772"/>
      <c r="V132" s="772"/>
      <c r="W132" s="772"/>
      <c r="X132" s="772"/>
      <c r="Y132" s="772"/>
      <c r="Z132" s="772"/>
      <c r="AA132" s="1120" t="s">
        <v>132</v>
      </c>
      <c r="AB132" s="774" t="s">
        <v>1023</v>
      </c>
      <c r="AC132" s="1110"/>
      <c r="AD132" s="1361"/>
    </row>
    <row r="133" spans="1:30" s="153" customFormat="1" ht="126">
      <c r="A133" s="1364"/>
      <c r="B133" s="1367"/>
      <c r="C133" s="908">
        <f t="shared" si="8"/>
        <v>0.7</v>
      </c>
      <c r="D133" s="1113"/>
      <c r="E133" s="879">
        <f t="shared" si="13"/>
        <v>0.7</v>
      </c>
      <c r="F133" s="891"/>
      <c r="G133" s="772"/>
      <c r="H133" s="772">
        <v>0.38</v>
      </c>
      <c r="I133" s="772">
        <v>0.24</v>
      </c>
      <c r="J133" s="772">
        <v>0.08</v>
      </c>
      <c r="K133" s="772"/>
      <c r="L133" s="772"/>
      <c r="M133" s="772"/>
      <c r="N133" s="772"/>
      <c r="O133" s="772"/>
      <c r="P133" s="772"/>
      <c r="Q133" s="772"/>
      <c r="R133" s="772"/>
      <c r="S133" s="772"/>
      <c r="T133" s="772"/>
      <c r="U133" s="772"/>
      <c r="V133" s="772"/>
      <c r="W133" s="772"/>
      <c r="X133" s="772"/>
      <c r="Y133" s="772"/>
      <c r="Z133" s="772"/>
      <c r="AA133" s="1120" t="s">
        <v>134</v>
      </c>
      <c r="AB133" s="774" t="s">
        <v>1025</v>
      </c>
      <c r="AC133" s="1110"/>
      <c r="AD133" s="1361"/>
    </row>
    <row r="134" spans="1:30" s="153" customFormat="1" ht="252">
      <c r="A134" s="1364"/>
      <c r="B134" s="1367"/>
      <c r="C134" s="908">
        <f t="shared" si="8"/>
        <v>0.7</v>
      </c>
      <c r="D134" s="1113"/>
      <c r="E134" s="879">
        <f t="shared" si="13"/>
        <v>0.7</v>
      </c>
      <c r="F134" s="891"/>
      <c r="G134" s="772"/>
      <c r="H134" s="772"/>
      <c r="I134" s="772">
        <v>0.4</v>
      </c>
      <c r="J134" s="772">
        <v>0.3</v>
      </c>
      <c r="K134" s="772"/>
      <c r="L134" s="772"/>
      <c r="M134" s="772"/>
      <c r="N134" s="772"/>
      <c r="O134" s="772"/>
      <c r="P134" s="772"/>
      <c r="Q134" s="772"/>
      <c r="R134" s="772"/>
      <c r="S134" s="772"/>
      <c r="T134" s="772"/>
      <c r="U134" s="772"/>
      <c r="V134" s="772"/>
      <c r="W134" s="772"/>
      <c r="X134" s="772"/>
      <c r="Y134" s="772"/>
      <c r="Z134" s="772"/>
      <c r="AA134" s="1120" t="s">
        <v>135</v>
      </c>
      <c r="AB134" s="774" t="s">
        <v>1204</v>
      </c>
      <c r="AC134" s="1110"/>
      <c r="AD134" s="1361"/>
    </row>
    <row r="135" spans="1:30" s="153" customFormat="1" ht="126">
      <c r="A135" s="1365"/>
      <c r="B135" s="1368"/>
      <c r="C135" s="908">
        <f t="shared" si="8"/>
        <v>1.1000000000000001</v>
      </c>
      <c r="D135" s="1114"/>
      <c r="E135" s="879">
        <f t="shared" si="13"/>
        <v>1.1000000000000001</v>
      </c>
      <c r="F135" s="891">
        <v>0.1</v>
      </c>
      <c r="G135" s="772"/>
      <c r="H135" s="772"/>
      <c r="I135" s="772">
        <v>0.6</v>
      </c>
      <c r="J135" s="772">
        <v>0.4</v>
      </c>
      <c r="K135" s="772"/>
      <c r="L135" s="772"/>
      <c r="M135" s="772"/>
      <c r="N135" s="772"/>
      <c r="O135" s="772"/>
      <c r="P135" s="772"/>
      <c r="Q135" s="772"/>
      <c r="R135" s="772"/>
      <c r="S135" s="772"/>
      <c r="T135" s="772"/>
      <c r="U135" s="772"/>
      <c r="V135" s="772"/>
      <c r="W135" s="772"/>
      <c r="X135" s="772"/>
      <c r="Y135" s="772"/>
      <c r="Z135" s="772"/>
      <c r="AA135" s="1120" t="s">
        <v>140</v>
      </c>
      <c r="AB135" s="774" t="s">
        <v>1365</v>
      </c>
      <c r="AC135" s="1110" t="s">
        <v>1208</v>
      </c>
      <c r="AD135" s="1362"/>
    </row>
    <row r="136" spans="1:30">
      <c r="D136" s="1387"/>
      <c r="E136" s="1387"/>
      <c r="F136" s="1387"/>
      <c r="G136" s="1387"/>
      <c r="H136" s="1387"/>
      <c r="I136" s="1387"/>
      <c r="J136" s="1387"/>
      <c r="K136" s="1387"/>
      <c r="L136" s="1387"/>
      <c r="M136" s="1387"/>
      <c r="N136" s="1387"/>
      <c r="O136" s="1387"/>
      <c r="P136" s="1387"/>
      <c r="Q136" s="1387"/>
      <c r="R136" s="1387"/>
      <c r="S136" s="1387"/>
      <c r="T136" s="1387"/>
      <c r="U136" s="1387"/>
      <c r="V136" s="1387"/>
      <c r="W136" s="1387"/>
      <c r="X136" s="1387"/>
      <c r="Y136" s="1387"/>
      <c r="Z136" s="1387"/>
      <c r="AA136" s="1387"/>
      <c r="AB136" s="1387"/>
    </row>
    <row r="137" spans="1:30">
      <c r="D137" s="1388"/>
      <c r="E137" s="1388"/>
      <c r="F137" s="1388"/>
      <c r="G137" s="1388"/>
      <c r="H137" s="1388"/>
      <c r="I137" s="1388"/>
      <c r="J137" s="1388"/>
      <c r="K137" s="1388"/>
      <c r="L137" s="1388"/>
      <c r="M137" s="1388"/>
      <c r="N137" s="1388"/>
      <c r="O137" s="1388"/>
      <c r="P137" s="1388"/>
      <c r="Q137" s="1388"/>
      <c r="R137" s="1388"/>
      <c r="S137" s="1388"/>
      <c r="T137" s="1388"/>
      <c r="U137" s="1388"/>
      <c r="V137" s="1388"/>
      <c r="W137" s="1388"/>
      <c r="X137" s="1388"/>
      <c r="Y137" s="1388"/>
      <c r="Z137" s="1388"/>
      <c r="AA137" s="1388"/>
      <c r="AB137" s="1388"/>
    </row>
    <row r="139" spans="1:30">
      <c r="F139" s="521">
        <f>SUM(F6:F135)</f>
        <v>238.33999999999997</v>
      </c>
      <c r="G139" s="521">
        <f t="shared" ref="G139:AB139" si="14">SUM(G6:G135)</f>
        <v>12.489999999999998</v>
      </c>
      <c r="H139" s="521">
        <f t="shared" si="14"/>
        <v>1.81</v>
      </c>
      <c r="I139" s="521">
        <f t="shared" si="14"/>
        <v>16.720000000000002</v>
      </c>
      <c r="J139" s="521">
        <f t="shared" si="14"/>
        <v>10.029999999999999</v>
      </c>
      <c r="K139" s="521">
        <f t="shared" si="14"/>
        <v>1.63</v>
      </c>
      <c r="L139" s="521">
        <f t="shared" si="14"/>
        <v>12.2</v>
      </c>
      <c r="M139" s="521">
        <f t="shared" si="14"/>
        <v>2.99</v>
      </c>
      <c r="N139" s="521">
        <f t="shared" si="14"/>
        <v>0.2</v>
      </c>
      <c r="O139" s="521">
        <f t="shared" si="14"/>
        <v>7.5100000000000007</v>
      </c>
      <c r="P139" s="521">
        <f t="shared" si="14"/>
        <v>0.95000000000000007</v>
      </c>
      <c r="Q139" s="521">
        <f t="shared" si="14"/>
        <v>0.12000000000000001</v>
      </c>
      <c r="R139" s="521">
        <f t="shared" si="14"/>
        <v>5.43</v>
      </c>
      <c r="S139" s="521">
        <f t="shared" si="14"/>
        <v>3.35</v>
      </c>
      <c r="T139" s="521">
        <f t="shared" si="14"/>
        <v>24.240000000000002</v>
      </c>
      <c r="U139" s="521">
        <f t="shared" si="14"/>
        <v>13.479999999999995</v>
      </c>
      <c r="V139" s="521">
        <f t="shared" si="14"/>
        <v>6.9999999999999993E-2</v>
      </c>
      <c r="W139" s="521">
        <f t="shared" si="14"/>
        <v>0</v>
      </c>
      <c r="X139" s="521">
        <f t="shared" si="14"/>
        <v>0.14000000000000001</v>
      </c>
      <c r="Y139" s="521">
        <f t="shared" si="14"/>
        <v>1.0049999999999999</v>
      </c>
      <c r="Z139" s="521">
        <f t="shared" si="14"/>
        <v>22.95</v>
      </c>
      <c r="AA139" s="521">
        <f t="shared" si="14"/>
        <v>0</v>
      </c>
      <c r="AB139" s="521">
        <f t="shared" si="14"/>
        <v>0</v>
      </c>
    </row>
  </sheetData>
  <protectedRanges>
    <protectedRange sqref="B27:B29 B31 B34:B39 D27:D29 D31 D34:D39" name="Range10_1_1_3_1_1_1_1_1_1_2_2_8"/>
    <protectedRange sqref="B30 D30" name="Range10_1_1_3_1_1_1_1_1_1_2_2_1_1"/>
    <protectedRange sqref="B32:B33 D32:D33" name="Range10_1_1_3_1_1_1_1_1_1_2_2_2_1"/>
    <protectedRange sqref="B40:B41 D40:D41 D16:D17" name="Range10_1_1_3_1_1_1_1_1_1_2_2_3_1"/>
    <protectedRange sqref="B46:B48 B50:B53 D46:D48 D50:D53" name="Range10_1_1_3_1_1_1_1_1_1_2_2_4_1"/>
    <protectedRange sqref="B125:B135 B77:B79 D125:D135 D77:D79 B81:B88 D81:D88" name="Range10_1_1_3_1_1_1_1_1_1_2_2_5_1"/>
    <protectedRange sqref="B58:B59 D58:D59" name="Range10_1_1_3_1_1_1_1_1_1_2_2_6_1"/>
    <protectedRange sqref="B105 D105" name="Range10_1_1_3_1_1_1_1_1_1_2_2_7_1"/>
  </protectedRanges>
  <mergeCells count="72">
    <mergeCell ref="A1:B1"/>
    <mergeCell ref="G1:AC1"/>
    <mergeCell ref="A2:AC2"/>
    <mergeCell ref="A3:A4"/>
    <mergeCell ref="B3:B4"/>
    <mergeCell ref="C3:C4"/>
    <mergeCell ref="D3:D4"/>
    <mergeCell ref="E3:E4"/>
    <mergeCell ref="F3:Z3"/>
    <mergeCell ref="AA3:AA4"/>
    <mergeCell ref="AD32:AD33"/>
    <mergeCell ref="AB3:AB4"/>
    <mergeCell ref="AC3:AD4"/>
    <mergeCell ref="B5:G5"/>
    <mergeCell ref="B10:E10"/>
    <mergeCell ref="B11:E11"/>
    <mergeCell ref="B12:E12"/>
    <mergeCell ref="B16:D16"/>
    <mergeCell ref="B17:D17"/>
    <mergeCell ref="A32:A33"/>
    <mergeCell ref="B32:B33"/>
    <mergeCell ref="AC32:AC33"/>
    <mergeCell ref="A35:A36"/>
    <mergeCell ref="B35:B36"/>
    <mergeCell ref="AC35:AC36"/>
    <mergeCell ref="AD35:AD36"/>
    <mergeCell ref="A38:A39"/>
    <mergeCell ref="B38:B39"/>
    <mergeCell ref="AC38:AC39"/>
    <mergeCell ref="AD38:AD39"/>
    <mergeCell ref="A50:A51"/>
    <mergeCell ref="B50:B51"/>
    <mergeCell ref="AC50:AC51"/>
    <mergeCell ref="AD50:AD51"/>
    <mergeCell ref="A54:A55"/>
    <mergeCell ref="B54:B55"/>
    <mergeCell ref="AC54:AC55"/>
    <mergeCell ref="AD54:AD55"/>
    <mergeCell ref="AD77:AD78"/>
    <mergeCell ref="A59:A60"/>
    <mergeCell ref="B59:B60"/>
    <mergeCell ref="AC59:AC60"/>
    <mergeCell ref="AD59:AD60"/>
    <mergeCell ref="A65:A66"/>
    <mergeCell ref="B65:B66"/>
    <mergeCell ref="AD65:AD66"/>
    <mergeCell ref="A69:A70"/>
    <mergeCell ref="B69:B70"/>
    <mergeCell ref="A77:A78"/>
    <mergeCell ref="B77:B78"/>
    <mergeCell ref="AC77:AC78"/>
    <mergeCell ref="A82:A84"/>
    <mergeCell ref="B82:B84"/>
    <mergeCell ref="AC82:AC84"/>
    <mergeCell ref="AD82:AD84"/>
    <mergeCell ref="A85:A86"/>
    <mergeCell ref="B85:B86"/>
    <mergeCell ref="AC85:AC86"/>
    <mergeCell ref="AD85:AD86"/>
    <mergeCell ref="A87:A88"/>
    <mergeCell ref="B87:B88"/>
    <mergeCell ref="AC87:AC88"/>
    <mergeCell ref="AD87:AD88"/>
    <mergeCell ref="A91:A92"/>
    <mergeCell ref="B91:B92"/>
    <mergeCell ref="AC91:AC92"/>
    <mergeCell ref="AD91:AD92"/>
    <mergeCell ref="B111:E111"/>
    <mergeCell ref="A125:A135"/>
    <mergeCell ref="B125:B135"/>
    <mergeCell ref="AD125:AD135"/>
    <mergeCell ref="D136:AB137"/>
  </mergeCells>
  <conditionalFormatting sqref="B27:B29 B38 B34:B35 B46:B48 B58:B59 B31:B32 B50 B52:B55 B79 B85 D85 D79 D52:D55 D50 D31:D32 D58:D59 D46:D48 D34:D35 D38 D27:D29 D81:D82 B81:B82">
    <cfRule type="cellIs" dxfId="25" priority="6" stopIfTrue="1" operator="equal">
      <formula>0</formula>
    </cfRule>
  </conditionalFormatting>
  <conditionalFormatting sqref="B30 D30">
    <cfRule type="cellIs" dxfId="24" priority="5" stopIfTrue="1" operator="equal">
      <formula>0</formula>
    </cfRule>
  </conditionalFormatting>
  <conditionalFormatting sqref="D40:D41 B40:B41">
    <cfRule type="cellIs" dxfId="23" priority="4" stopIfTrue="1" operator="equal">
      <formula>0</formula>
    </cfRule>
  </conditionalFormatting>
  <conditionalFormatting sqref="B105 D105">
    <cfRule type="cellIs" dxfId="22" priority="3" stopIfTrue="1" operator="equal">
      <formula>0</formula>
    </cfRule>
  </conditionalFormatting>
  <conditionalFormatting sqref="B77 D77">
    <cfRule type="cellIs" dxfId="21" priority="2" stopIfTrue="1" operator="equal">
      <formula>0</formula>
    </cfRule>
  </conditionalFormatting>
  <conditionalFormatting sqref="B125 D125">
    <cfRule type="cellIs" dxfId="20" priority="1" stopIfTrue="1" operator="equal">
      <formula>0</formula>
    </cfRule>
  </conditionalFormatting>
  <hyperlinks>
    <hyperlink ref="A3" location="Link!A1" display="TT"/>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I137"/>
  <sheetViews>
    <sheetView topLeftCell="A133" zoomScale="69" zoomScaleNormal="69" workbookViewId="0">
      <selection activeCell="F137" sqref="F137:Z137"/>
    </sheetView>
  </sheetViews>
  <sheetFormatPr defaultColWidth="9.140625" defaultRowHeight="15.75"/>
  <cols>
    <col min="1" max="1" width="8.140625" style="517" customWidth="1"/>
    <col min="2" max="2" width="34.28515625" style="905" customWidth="1"/>
    <col min="3" max="3" width="10.85546875" style="905" customWidth="1"/>
    <col min="4" max="4" width="11" style="905" customWidth="1"/>
    <col min="5" max="5" width="10.140625" style="518" customWidth="1"/>
    <col min="6" max="8" width="8.85546875" style="521" bestFit="1" customWidth="1"/>
    <col min="9" max="9" width="8.42578125" style="522" bestFit="1" customWidth="1"/>
    <col min="10" max="12" width="8.85546875" style="522" bestFit="1" customWidth="1"/>
    <col min="13" max="13" width="8.42578125" style="522" bestFit="1" customWidth="1"/>
    <col min="14" max="14" width="8.85546875" style="522" bestFit="1" customWidth="1"/>
    <col min="15" max="15" width="8.140625" style="522" bestFit="1" customWidth="1"/>
    <col min="16" max="20" width="8.85546875" style="522" bestFit="1" customWidth="1"/>
    <col min="21" max="22" width="8.42578125" style="522" bestFit="1" customWidth="1"/>
    <col min="23" max="23" width="8.85546875" style="522" bestFit="1" customWidth="1"/>
    <col min="24" max="24" width="8.85546875" style="522" customWidth="1"/>
    <col min="25" max="25" width="8.85546875" style="522" bestFit="1" customWidth="1"/>
    <col min="26" max="26" width="8.42578125" style="522" bestFit="1" customWidth="1"/>
    <col min="27" max="27" width="14.5703125" style="524" customWidth="1"/>
    <col min="28" max="28" width="28.7109375" style="523" customWidth="1"/>
    <col min="29" max="29" width="23.28515625" style="519" customWidth="1"/>
    <col min="30" max="30" width="23.28515625" style="524" customWidth="1"/>
    <col min="31" max="16384" width="9.140625" style="150"/>
  </cols>
  <sheetData>
    <row r="1" spans="1:165" ht="27.75" customHeight="1">
      <c r="A1" s="1390" t="s">
        <v>650</v>
      </c>
      <c r="B1" s="1390"/>
      <c r="C1" s="1052"/>
      <c r="D1" s="1052"/>
      <c r="F1" s="881"/>
      <c r="G1" s="881"/>
      <c r="H1" s="881"/>
      <c r="I1" s="881"/>
      <c r="J1" s="881"/>
      <c r="K1" s="881"/>
      <c r="L1" s="881"/>
      <c r="M1" s="881"/>
      <c r="N1" s="881"/>
      <c r="O1" s="882"/>
      <c r="P1" s="882"/>
      <c r="Q1" s="882"/>
      <c r="R1" s="882"/>
      <c r="S1" s="882"/>
      <c r="T1" s="881"/>
      <c r="U1" s="881"/>
      <c r="V1" s="881"/>
      <c r="W1" s="881"/>
      <c r="X1" s="881"/>
      <c r="Y1" s="881"/>
      <c r="Z1" s="881"/>
      <c r="AB1" s="1010"/>
    </row>
    <row r="2" spans="1:165" ht="33" customHeight="1">
      <c r="A2" s="1391" t="s">
        <v>997</v>
      </c>
      <c r="B2" s="1391"/>
      <c r="C2" s="1391"/>
      <c r="D2" s="1391"/>
      <c r="E2" s="1391"/>
      <c r="F2" s="1391"/>
      <c r="G2" s="1391"/>
      <c r="H2" s="1391"/>
      <c r="I2" s="1391"/>
      <c r="J2" s="1391"/>
      <c r="K2" s="1391"/>
      <c r="L2" s="1391"/>
      <c r="M2" s="1391"/>
      <c r="N2" s="1391"/>
      <c r="O2" s="1391"/>
      <c r="P2" s="1391"/>
      <c r="Q2" s="1391"/>
      <c r="R2" s="1391"/>
      <c r="S2" s="1391"/>
      <c r="T2" s="1391"/>
      <c r="U2" s="1391"/>
      <c r="V2" s="1391"/>
      <c r="W2" s="1391"/>
      <c r="X2" s="1391"/>
      <c r="Y2" s="1391"/>
      <c r="Z2" s="1391"/>
      <c r="AA2" s="1391"/>
      <c r="AB2" s="1391"/>
      <c r="AC2" s="1392"/>
    </row>
    <row r="3" spans="1:165" ht="34.5" customHeight="1">
      <c r="A3" s="1393" t="s">
        <v>145</v>
      </c>
      <c r="B3" s="1394" t="s">
        <v>221</v>
      </c>
      <c r="C3" s="1395" t="s">
        <v>1221</v>
      </c>
      <c r="D3" s="1395" t="s">
        <v>1220</v>
      </c>
      <c r="E3" s="1330" t="s">
        <v>1222</v>
      </c>
      <c r="F3" s="1331" t="s">
        <v>224</v>
      </c>
      <c r="G3" s="1331"/>
      <c r="H3" s="1331"/>
      <c r="I3" s="1331"/>
      <c r="J3" s="1331"/>
      <c r="K3" s="1331"/>
      <c r="L3" s="1331"/>
      <c r="M3" s="1331"/>
      <c r="N3" s="1331"/>
      <c r="O3" s="1331"/>
      <c r="P3" s="1331"/>
      <c r="Q3" s="1331"/>
      <c r="R3" s="1331"/>
      <c r="S3" s="1331"/>
      <c r="T3" s="1331"/>
      <c r="U3" s="1331"/>
      <c r="V3" s="1331"/>
      <c r="W3" s="1331"/>
      <c r="X3" s="1331"/>
      <c r="Y3" s="1331"/>
      <c r="Z3" s="1331"/>
      <c r="AA3" s="1395" t="s">
        <v>222</v>
      </c>
      <c r="AB3" s="1330" t="s">
        <v>225</v>
      </c>
      <c r="AC3" s="1331" t="s">
        <v>770</v>
      </c>
      <c r="AD3" s="1331"/>
    </row>
    <row r="4" spans="1:165" s="517" customFormat="1" ht="30" customHeight="1">
      <c r="A4" s="1393"/>
      <c r="B4" s="1394"/>
      <c r="C4" s="1395"/>
      <c r="D4" s="1395"/>
      <c r="E4" s="1330"/>
      <c r="F4" s="883" t="s">
        <v>122</v>
      </c>
      <c r="G4" s="883" t="s">
        <v>206</v>
      </c>
      <c r="H4" s="883" t="s">
        <v>119</v>
      </c>
      <c r="I4" s="883" t="s">
        <v>107</v>
      </c>
      <c r="J4" s="883" t="s">
        <v>116</v>
      </c>
      <c r="K4" s="883" t="s">
        <v>104</v>
      </c>
      <c r="L4" s="883" t="s">
        <v>110</v>
      </c>
      <c r="M4" s="883" t="s">
        <v>29</v>
      </c>
      <c r="N4" s="883" t="s">
        <v>48</v>
      </c>
      <c r="O4" s="884" t="s">
        <v>45</v>
      </c>
      <c r="P4" s="884" t="s">
        <v>42</v>
      </c>
      <c r="Q4" s="884" t="s">
        <v>89</v>
      </c>
      <c r="R4" s="884" t="s">
        <v>86</v>
      </c>
      <c r="S4" s="884" t="s">
        <v>26</v>
      </c>
      <c r="T4" s="883" t="s">
        <v>78</v>
      </c>
      <c r="U4" s="883" t="s">
        <v>76</v>
      </c>
      <c r="V4" s="883" t="s">
        <v>74</v>
      </c>
      <c r="W4" s="883" t="s">
        <v>32</v>
      </c>
      <c r="X4" s="883" t="s">
        <v>11</v>
      </c>
      <c r="Y4" s="883" t="s">
        <v>14</v>
      </c>
      <c r="Z4" s="1007" t="s">
        <v>6</v>
      </c>
      <c r="AA4" s="1395"/>
      <c r="AB4" s="1330"/>
      <c r="AC4" s="1331"/>
      <c r="AD4" s="1331"/>
      <c r="AE4" s="150"/>
      <c r="AF4" s="150"/>
      <c r="AG4" s="150"/>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50"/>
      <c r="FE4" s="150"/>
      <c r="FF4" s="150"/>
      <c r="FG4" s="150"/>
      <c r="FH4" s="150"/>
      <c r="FI4" s="150"/>
    </row>
    <row r="5" spans="1:165" s="517" customFormat="1" ht="30" customHeight="1">
      <c r="A5" s="1051"/>
      <c r="B5" s="1330" t="s">
        <v>1323</v>
      </c>
      <c r="C5" s="1330"/>
      <c r="D5" s="1330"/>
      <c r="E5" s="1330"/>
      <c r="F5" s="1330"/>
      <c r="G5" s="1330"/>
      <c r="H5" s="1053"/>
      <c r="I5" s="1053"/>
      <c r="J5" s="1053"/>
      <c r="K5" s="1053"/>
      <c r="L5" s="1053"/>
      <c r="M5" s="1053"/>
      <c r="N5" s="1053"/>
      <c r="O5" s="1053"/>
      <c r="P5" s="1053"/>
      <c r="Q5" s="1053"/>
      <c r="R5" s="1053"/>
      <c r="S5" s="1053"/>
      <c r="T5" s="1053"/>
      <c r="U5" s="1053"/>
      <c r="V5" s="1053"/>
      <c r="W5" s="1053"/>
      <c r="X5" s="1053"/>
      <c r="Y5" s="1053"/>
      <c r="Z5" s="1053"/>
      <c r="AA5" s="1050"/>
      <c r="AB5" s="878"/>
      <c r="AC5" s="886" t="s">
        <v>1224</v>
      </c>
      <c r="AD5" s="1050" t="s">
        <v>1225</v>
      </c>
      <c r="AE5" s="149"/>
      <c r="AF5" s="149"/>
      <c r="AG5" s="149"/>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c r="EA5" s="149"/>
      <c r="EB5" s="149"/>
      <c r="EC5" s="149"/>
      <c r="ED5" s="149"/>
      <c r="EE5" s="149"/>
      <c r="EF5" s="149"/>
      <c r="EG5" s="149"/>
      <c r="EH5" s="149"/>
      <c r="EI5" s="149"/>
      <c r="EJ5" s="149"/>
      <c r="EK5" s="149"/>
      <c r="EL5" s="149"/>
      <c r="EM5" s="149"/>
      <c r="EN5" s="149"/>
      <c r="EO5" s="149"/>
      <c r="EP5" s="149"/>
      <c r="EQ5" s="149"/>
      <c r="ER5" s="149"/>
      <c r="ES5" s="149"/>
      <c r="ET5" s="149"/>
      <c r="EU5" s="149"/>
      <c r="EV5" s="149"/>
      <c r="EW5" s="149"/>
      <c r="EX5" s="149"/>
      <c r="EY5" s="149"/>
      <c r="EZ5" s="149"/>
      <c r="FA5" s="149"/>
      <c r="FB5" s="149"/>
      <c r="FC5" s="149"/>
      <c r="FD5" s="149"/>
      <c r="FE5" s="149"/>
      <c r="FF5" s="149"/>
      <c r="FG5" s="149"/>
      <c r="FH5" s="149"/>
      <c r="FI5" s="149"/>
    </row>
    <row r="6" spans="1:165" s="517" customFormat="1" ht="72.599999999999994" customHeight="1">
      <c r="A6" s="1051" t="s">
        <v>126</v>
      </c>
      <c r="B6" s="885" t="s">
        <v>1324</v>
      </c>
      <c r="C6" s="1054">
        <f>E6</f>
        <v>15.43</v>
      </c>
      <c r="D6" s="885"/>
      <c r="E6" s="1053">
        <f>SUM(E7:E9)</f>
        <v>15.43</v>
      </c>
      <c r="F6" s="1053"/>
      <c r="G6" s="1053"/>
      <c r="H6" s="1053"/>
      <c r="I6" s="1053"/>
      <c r="J6" s="1053"/>
      <c r="K6" s="1053"/>
      <c r="L6" s="1053"/>
      <c r="M6" s="1053"/>
      <c r="N6" s="1053"/>
      <c r="O6" s="1053"/>
      <c r="P6" s="1053"/>
      <c r="Q6" s="1053"/>
      <c r="R6" s="1053"/>
      <c r="S6" s="1053"/>
      <c r="T6" s="1053"/>
      <c r="U6" s="1053"/>
      <c r="V6" s="1053"/>
      <c r="W6" s="1053"/>
      <c r="X6" s="1053"/>
      <c r="Y6" s="1053"/>
      <c r="Z6" s="1053"/>
      <c r="AA6" s="1050"/>
      <c r="AB6" s="878"/>
      <c r="AC6" s="886"/>
      <c r="AD6" s="1050"/>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row>
    <row r="7" spans="1:165" s="517" customFormat="1" ht="125.25" customHeight="1">
      <c r="A7" s="1062">
        <v>1</v>
      </c>
      <c r="B7" s="1056" t="s">
        <v>1166</v>
      </c>
      <c r="C7" s="908">
        <f t="shared" ref="C7:C71" si="0">E7</f>
        <v>14</v>
      </c>
      <c r="D7" s="1056"/>
      <c r="E7" s="879">
        <f>SUM(F7:Z7)</f>
        <v>14</v>
      </c>
      <c r="F7" s="1053"/>
      <c r="G7" s="1053"/>
      <c r="H7" s="1053"/>
      <c r="I7" s="1053"/>
      <c r="J7" s="1053"/>
      <c r="K7" s="1053"/>
      <c r="L7" s="879">
        <v>12.2</v>
      </c>
      <c r="M7" s="1053"/>
      <c r="N7" s="1053"/>
      <c r="O7" s="1053"/>
      <c r="P7" s="1053"/>
      <c r="Q7" s="1053"/>
      <c r="R7" s="1053"/>
      <c r="S7" s="1053"/>
      <c r="T7" s="1053"/>
      <c r="U7" s="1053"/>
      <c r="V7" s="1053"/>
      <c r="W7" s="1053"/>
      <c r="X7" s="1053"/>
      <c r="Y7" s="1053"/>
      <c r="Z7" s="879">
        <v>1.8</v>
      </c>
      <c r="AA7" s="1062" t="s">
        <v>140</v>
      </c>
      <c r="AB7" s="774" t="s">
        <v>1119</v>
      </c>
      <c r="AC7" s="886"/>
      <c r="AD7" s="1055" t="s">
        <v>1167</v>
      </c>
      <c r="AE7" s="1013"/>
      <c r="AF7" s="149"/>
      <c r="AG7" s="149"/>
      <c r="AH7" s="149"/>
      <c r="AI7" s="149"/>
      <c r="AJ7" s="149"/>
      <c r="AK7" s="149"/>
      <c r="AL7" s="149"/>
      <c r="AM7" s="149"/>
      <c r="AN7" s="149"/>
      <c r="AO7" s="149"/>
      <c r="AP7" s="149"/>
      <c r="AQ7" s="149"/>
      <c r="AR7" s="149"/>
      <c r="AS7" s="149"/>
      <c r="AT7" s="149"/>
      <c r="AU7" s="149"/>
      <c r="AV7" s="149"/>
      <c r="AW7" s="149"/>
      <c r="AX7" s="149"/>
      <c r="AY7" s="149"/>
      <c r="AZ7" s="149"/>
      <c r="BA7" s="149"/>
      <c r="BB7" s="149"/>
      <c r="BC7" s="149"/>
      <c r="BD7" s="149"/>
      <c r="BE7" s="149"/>
      <c r="BF7" s="149"/>
      <c r="BG7" s="149"/>
      <c r="BH7" s="149"/>
      <c r="BI7" s="149"/>
      <c r="BJ7" s="149"/>
      <c r="BK7" s="149"/>
      <c r="BL7" s="149"/>
      <c r="BM7" s="149"/>
      <c r="BN7" s="149"/>
      <c r="BO7" s="149"/>
      <c r="BP7" s="149"/>
      <c r="BQ7" s="149"/>
      <c r="BR7" s="149"/>
      <c r="BS7" s="149"/>
      <c r="BT7" s="149"/>
      <c r="BU7" s="149"/>
      <c r="BV7" s="149"/>
      <c r="BW7" s="149"/>
      <c r="BX7" s="149"/>
      <c r="BY7" s="149"/>
      <c r="BZ7" s="149"/>
      <c r="CA7" s="149"/>
      <c r="CB7" s="149"/>
      <c r="CC7" s="149"/>
      <c r="CD7" s="149"/>
      <c r="CE7" s="149"/>
      <c r="CF7" s="149"/>
      <c r="CG7" s="149"/>
      <c r="CH7" s="149"/>
      <c r="CI7" s="149"/>
      <c r="CJ7" s="149"/>
      <c r="CK7" s="149"/>
      <c r="CL7" s="149"/>
      <c r="CM7" s="149"/>
      <c r="CN7" s="149"/>
      <c r="CO7" s="149"/>
      <c r="CP7" s="149"/>
      <c r="CQ7" s="149"/>
      <c r="CR7" s="149"/>
      <c r="CS7" s="149"/>
      <c r="CT7" s="149"/>
      <c r="CU7" s="149"/>
      <c r="CV7" s="149"/>
      <c r="CW7" s="149"/>
      <c r="CX7" s="149"/>
      <c r="CY7" s="149"/>
      <c r="CZ7" s="149"/>
      <c r="DA7" s="149"/>
      <c r="DB7" s="149"/>
      <c r="DC7" s="149"/>
      <c r="DD7" s="149"/>
      <c r="DE7" s="149"/>
      <c r="DF7" s="149"/>
      <c r="DG7" s="149"/>
      <c r="DH7" s="149"/>
      <c r="DI7" s="149"/>
      <c r="DJ7" s="149"/>
      <c r="DK7" s="149"/>
      <c r="DL7" s="149"/>
      <c r="DM7" s="149"/>
      <c r="DN7" s="149"/>
      <c r="DO7" s="149"/>
      <c r="DP7" s="149"/>
      <c r="DQ7" s="149"/>
      <c r="DR7" s="149"/>
      <c r="DS7" s="149"/>
      <c r="DT7" s="149"/>
      <c r="DU7" s="149"/>
      <c r="DV7" s="149"/>
      <c r="DW7" s="149"/>
      <c r="DX7" s="149"/>
      <c r="DY7" s="149"/>
      <c r="DZ7" s="149"/>
      <c r="EA7" s="149"/>
      <c r="EB7" s="149"/>
      <c r="EC7" s="149"/>
      <c r="ED7" s="149"/>
      <c r="EE7" s="149"/>
      <c r="EF7" s="149"/>
      <c r="EG7" s="149"/>
      <c r="EH7" s="149"/>
      <c r="EI7" s="149"/>
      <c r="EJ7" s="149"/>
      <c r="EK7" s="149"/>
      <c r="EL7" s="149"/>
      <c r="EM7" s="149"/>
      <c r="EN7" s="149"/>
      <c r="EO7" s="149"/>
      <c r="EP7" s="149"/>
      <c r="EQ7" s="149"/>
      <c r="ER7" s="149"/>
      <c r="ES7" s="149"/>
      <c r="ET7" s="149"/>
      <c r="EU7" s="149"/>
      <c r="EV7" s="149"/>
      <c r="EW7" s="149"/>
      <c r="EX7" s="149"/>
      <c r="EY7" s="149"/>
      <c r="EZ7" s="149"/>
      <c r="FA7" s="149"/>
      <c r="FB7" s="149"/>
      <c r="FC7" s="149"/>
      <c r="FD7" s="149"/>
      <c r="FE7" s="149"/>
      <c r="FF7" s="149"/>
      <c r="FG7" s="149"/>
      <c r="FH7" s="149"/>
      <c r="FI7" s="149"/>
    </row>
    <row r="8" spans="1:165" ht="57.75" customHeight="1">
      <c r="A8" s="1062">
        <v>2</v>
      </c>
      <c r="B8" s="1056" t="s">
        <v>329</v>
      </c>
      <c r="C8" s="908">
        <f t="shared" si="0"/>
        <v>0.4</v>
      </c>
      <c r="D8" s="1056"/>
      <c r="E8" s="879">
        <f t="shared" ref="E8:E9" si="1">SUM(F8:Z8)</f>
        <v>0.4</v>
      </c>
      <c r="F8" s="879"/>
      <c r="G8" s="879"/>
      <c r="H8" s="879"/>
      <c r="I8" s="879"/>
      <c r="J8" s="879">
        <v>0.4</v>
      </c>
      <c r="K8" s="879"/>
      <c r="L8" s="879"/>
      <c r="M8" s="879"/>
      <c r="N8" s="879"/>
      <c r="O8" s="879"/>
      <c r="P8" s="879"/>
      <c r="Q8" s="879"/>
      <c r="R8" s="879"/>
      <c r="S8" s="879"/>
      <c r="T8" s="879"/>
      <c r="U8" s="879"/>
      <c r="V8" s="879"/>
      <c r="W8" s="879"/>
      <c r="X8" s="879"/>
      <c r="Y8" s="879"/>
      <c r="Z8" s="879"/>
      <c r="AA8" s="1062" t="s">
        <v>140</v>
      </c>
      <c r="AB8" s="1055" t="s">
        <v>799</v>
      </c>
      <c r="AC8" s="1057"/>
      <c r="AD8" s="1055" t="s">
        <v>771</v>
      </c>
    </row>
    <row r="9" spans="1:165" ht="133.5" customHeight="1">
      <c r="A9" s="1062">
        <v>3</v>
      </c>
      <c r="B9" s="1056" t="s">
        <v>1107</v>
      </c>
      <c r="C9" s="908">
        <f t="shared" si="0"/>
        <v>1.03</v>
      </c>
      <c r="D9" s="1056"/>
      <c r="E9" s="879">
        <f t="shared" si="1"/>
        <v>1.03</v>
      </c>
      <c r="F9" s="879"/>
      <c r="G9" s="879"/>
      <c r="H9" s="879"/>
      <c r="I9" s="879"/>
      <c r="J9" s="879"/>
      <c r="K9" s="879"/>
      <c r="L9" s="879"/>
      <c r="M9" s="879"/>
      <c r="N9" s="879"/>
      <c r="O9" s="879"/>
      <c r="P9" s="879"/>
      <c r="Q9" s="879"/>
      <c r="R9" s="879"/>
      <c r="S9" s="879"/>
      <c r="T9" s="879"/>
      <c r="U9" s="879"/>
      <c r="V9" s="879"/>
      <c r="W9" s="879"/>
      <c r="X9" s="879"/>
      <c r="Y9" s="879"/>
      <c r="Z9" s="879">
        <v>1.03</v>
      </c>
      <c r="AA9" s="1062" t="s">
        <v>136</v>
      </c>
      <c r="AB9" s="1055" t="s">
        <v>1121</v>
      </c>
      <c r="AC9" s="126"/>
      <c r="AD9" s="1057" t="s">
        <v>1227</v>
      </c>
    </row>
    <row r="10" spans="1:165" ht="42.6" customHeight="1">
      <c r="A10" s="1050" t="s">
        <v>121</v>
      </c>
      <c r="B10" s="1386" t="s">
        <v>1325</v>
      </c>
      <c r="C10" s="1386"/>
      <c r="D10" s="1386"/>
      <c r="E10" s="1386"/>
      <c r="F10" s="879"/>
      <c r="G10" s="879"/>
      <c r="H10" s="879"/>
      <c r="I10" s="879"/>
      <c r="J10" s="879"/>
      <c r="K10" s="879"/>
      <c r="L10" s="879"/>
      <c r="M10" s="879"/>
      <c r="N10" s="879"/>
      <c r="O10" s="879"/>
      <c r="P10" s="879"/>
      <c r="Q10" s="879"/>
      <c r="R10" s="879"/>
      <c r="S10" s="879"/>
      <c r="T10" s="879"/>
      <c r="U10" s="879"/>
      <c r="V10" s="879"/>
      <c r="W10" s="879"/>
      <c r="X10" s="879"/>
      <c r="Y10" s="879"/>
      <c r="Z10" s="879"/>
      <c r="AA10" s="1062"/>
      <c r="AB10" s="1055"/>
      <c r="AC10" s="126"/>
      <c r="AD10" s="1057"/>
    </row>
    <row r="11" spans="1:165" s="520" customFormat="1" ht="58.9" customHeight="1">
      <c r="A11" s="880" t="s">
        <v>1326</v>
      </c>
      <c r="B11" s="1373" t="s">
        <v>1327</v>
      </c>
      <c r="C11" s="1373"/>
      <c r="D11" s="1373"/>
      <c r="E11" s="1373"/>
      <c r="F11" s="1005"/>
      <c r="G11" s="1005"/>
      <c r="H11" s="1005"/>
      <c r="I11" s="1005"/>
      <c r="J11" s="1005"/>
      <c r="K11" s="1005"/>
      <c r="L11" s="1005"/>
      <c r="M11" s="1005"/>
      <c r="N11" s="1005"/>
      <c r="O11" s="1005"/>
      <c r="P11" s="1005"/>
      <c r="Q11" s="1005"/>
      <c r="R11" s="1005"/>
      <c r="S11" s="1005"/>
      <c r="T11" s="1005"/>
      <c r="U11" s="1005"/>
      <c r="V11" s="1005"/>
      <c r="W11" s="1005"/>
      <c r="X11" s="1005"/>
      <c r="Y11" s="1005"/>
      <c r="Z11" s="1005"/>
      <c r="AA11" s="1006"/>
      <c r="AB11" s="880"/>
      <c r="AC11" s="1008"/>
      <c r="AD11" s="1009"/>
    </row>
    <row r="12" spans="1:165" s="520" customFormat="1" ht="45" customHeight="1">
      <c r="A12" s="880" t="s">
        <v>1328</v>
      </c>
      <c r="B12" s="1373" t="s">
        <v>1329</v>
      </c>
      <c r="C12" s="1373"/>
      <c r="D12" s="1373"/>
      <c r="E12" s="1373"/>
      <c r="F12" s="1005"/>
      <c r="G12" s="1005"/>
      <c r="H12" s="1005"/>
      <c r="I12" s="1005"/>
      <c r="J12" s="1005"/>
      <c r="K12" s="1005"/>
      <c r="L12" s="1005"/>
      <c r="M12" s="1005"/>
      <c r="N12" s="1005"/>
      <c r="O12" s="1005"/>
      <c r="P12" s="1005"/>
      <c r="Q12" s="1005"/>
      <c r="R12" s="1005"/>
      <c r="S12" s="1005"/>
      <c r="T12" s="1005"/>
      <c r="U12" s="1005"/>
      <c r="V12" s="1005"/>
      <c r="W12" s="1005"/>
      <c r="X12" s="1005"/>
      <c r="Y12" s="1005"/>
      <c r="Z12" s="1005"/>
      <c r="AA12" s="1006"/>
      <c r="AB12" s="880"/>
      <c r="AC12" s="1008"/>
      <c r="AD12" s="1009"/>
    </row>
    <row r="13" spans="1:165" s="520" customFormat="1" ht="45" customHeight="1">
      <c r="A13" s="880"/>
      <c r="B13" s="1058" t="s">
        <v>334</v>
      </c>
      <c r="C13" s="1045">
        <f t="shared" ref="C13:E13" si="2">C14+C15</f>
        <v>11.23</v>
      </c>
      <c r="D13" s="1045"/>
      <c r="E13" s="1045">
        <f t="shared" si="2"/>
        <v>11.23</v>
      </c>
      <c r="F13" s="1045"/>
      <c r="G13" s="1045"/>
      <c r="H13" s="1045"/>
      <c r="I13" s="1045"/>
      <c r="J13" s="1045"/>
      <c r="K13" s="1045"/>
      <c r="L13" s="1045"/>
      <c r="M13" s="1045"/>
      <c r="N13" s="1045"/>
      <c r="O13" s="1045"/>
      <c r="P13" s="1045"/>
      <c r="Q13" s="1045"/>
      <c r="R13" s="1045"/>
      <c r="S13" s="1045"/>
      <c r="T13" s="1045"/>
      <c r="U13" s="1045"/>
      <c r="V13" s="1045"/>
      <c r="W13" s="1045"/>
      <c r="X13" s="1045"/>
      <c r="Y13" s="1045"/>
      <c r="Z13" s="1045"/>
      <c r="AA13" s="1006"/>
      <c r="AB13" s="880"/>
      <c r="AC13" s="1008"/>
      <c r="AD13" s="1009"/>
    </row>
    <row r="14" spans="1:165" ht="79.5" customHeight="1">
      <c r="A14" s="1061">
        <v>4</v>
      </c>
      <c r="B14" s="1056" t="s">
        <v>234</v>
      </c>
      <c r="C14" s="908">
        <f t="shared" ref="C14:C15" si="3">E14</f>
        <v>0.06</v>
      </c>
      <c r="D14" s="1056"/>
      <c r="E14" s="772">
        <v>0.06</v>
      </c>
      <c r="F14" s="879"/>
      <c r="G14" s="879"/>
      <c r="H14" s="879"/>
      <c r="I14" s="879"/>
      <c r="J14" s="879"/>
      <c r="K14" s="879"/>
      <c r="L14" s="879"/>
      <c r="M14" s="879"/>
      <c r="N14" s="879"/>
      <c r="O14" s="879">
        <v>0.06</v>
      </c>
      <c r="P14" s="879"/>
      <c r="Q14" s="879"/>
      <c r="R14" s="879"/>
      <c r="S14" s="879"/>
      <c r="T14" s="879"/>
      <c r="U14" s="879"/>
      <c r="V14" s="879"/>
      <c r="W14" s="879"/>
      <c r="X14" s="879"/>
      <c r="Y14" s="879"/>
      <c r="Z14" s="879"/>
      <c r="AA14" s="1055" t="s">
        <v>131</v>
      </c>
      <c r="AB14" s="1055" t="s">
        <v>235</v>
      </c>
      <c r="AC14" s="1055" t="s">
        <v>778</v>
      </c>
      <c r="AD14" s="1055" t="s">
        <v>762</v>
      </c>
    </row>
    <row r="15" spans="1:165" ht="63">
      <c r="A15" s="1061">
        <v>5</v>
      </c>
      <c r="B15" s="1056" t="s">
        <v>1369</v>
      </c>
      <c r="C15" s="908">
        <f t="shared" si="3"/>
        <v>11.17</v>
      </c>
      <c r="D15" s="1056"/>
      <c r="E15" s="772">
        <f>SUM(F15:Z15)</f>
        <v>11.17</v>
      </c>
      <c r="F15" s="1062">
        <v>4.5</v>
      </c>
      <c r="G15" s="1062">
        <v>0.43</v>
      </c>
      <c r="H15" s="879"/>
      <c r="I15" s="879">
        <v>1.02</v>
      </c>
      <c r="J15" s="879">
        <v>0.88</v>
      </c>
      <c r="K15" s="879"/>
      <c r="L15" s="879"/>
      <c r="M15" s="879">
        <v>0.01</v>
      </c>
      <c r="N15" s="879"/>
      <c r="O15" s="879">
        <v>0.95</v>
      </c>
      <c r="P15" s="879"/>
      <c r="Q15" s="879"/>
      <c r="R15" s="879"/>
      <c r="S15" s="879"/>
      <c r="T15" s="879">
        <v>0.9</v>
      </c>
      <c r="U15" s="879">
        <v>0.21</v>
      </c>
      <c r="V15" s="879">
        <v>0.01</v>
      </c>
      <c r="W15" s="879"/>
      <c r="X15" s="879"/>
      <c r="Y15" s="879">
        <v>0.48</v>
      </c>
      <c r="Z15" s="879">
        <v>1.78</v>
      </c>
      <c r="AA15" s="1055" t="s">
        <v>135</v>
      </c>
      <c r="AB15" s="1055" t="s">
        <v>636</v>
      </c>
      <c r="AC15" s="1057" t="s">
        <v>1169</v>
      </c>
      <c r="AD15" s="1055" t="s">
        <v>739</v>
      </c>
    </row>
    <row r="16" spans="1:165" ht="33.6" customHeight="1">
      <c r="A16" s="1050">
        <v>2</v>
      </c>
      <c r="B16" s="1386" t="s">
        <v>1330</v>
      </c>
      <c r="C16" s="1386"/>
      <c r="D16" s="1386"/>
      <c r="E16" s="772"/>
      <c r="F16" s="891"/>
      <c r="G16" s="772"/>
      <c r="H16" s="772"/>
      <c r="I16" s="772"/>
      <c r="J16" s="772"/>
      <c r="K16" s="772"/>
      <c r="L16" s="772"/>
      <c r="M16" s="772"/>
      <c r="N16" s="772"/>
      <c r="O16" s="772"/>
      <c r="P16" s="772"/>
      <c r="Q16" s="772"/>
      <c r="R16" s="772"/>
      <c r="S16" s="772"/>
      <c r="T16" s="772"/>
      <c r="U16" s="772"/>
      <c r="V16" s="772"/>
      <c r="W16" s="772"/>
      <c r="X16" s="772"/>
      <c r="Y16" s="772"/>
      <c r="Z16" s="772"/>
      <c r="AA16" s="1055"/>
      <c r="AB16" s="1055"/>
      <c r="AC16" s="1057"/>
      <c r="AD16" s="1055"/>
    </row>
    <row r="17" spans="1:30">
      <c r="A17" s="880" t="s">
        <v>101</v>
      </c>
      <c r="B17" s="1373" t="s">
        <v>1331</v>
      </c>
      <c r="C17" s="1373"/>
      <c r="D17" s="1373"/>
      <c r="E17" s="772"/>
      <c r="F17" s="891"/>
      <c r="G17" s="772"/>
      <c r="H17" s="772"/>
      <c r="I17" s="772"/>
      <c r="J17" s="772"/>
      <c r="K17" s="772"/>
      <c r="L17" s="772"/>
      <c r="M17" s="772"/>
      <c r="N17" s="772"/>
      <c r="O17" s="772"/>
      <c r="P17" s="772"/>
      <c r="Q17" s="772"/>
      <c r="R17" s="772"/>
      <c r="S17" s="772"/>
      <c r="T17" s="772"/>
      <c r="U17" s="772"/>
      <c r="V17" s="772"/>
      <c r="W17" s="772"/>
      <c r="X17" s="772"/>
      <c r="Y17" s="772"/>
      <c r="Z17" s="772"/>
      <c r="AA17" s="1055"/>
      <c r="AB17" s="1055"/>
      <c r="AC17" s="1057"/>
      <c r="AD17" s="1055"/>
    </row>
    <row r="18" spans="1:30">
      <c r="A18" s="1051" t="s">
        <v>188</v>
      </c>
      <c r="B18" s="885" t="s">
        <v>93</v>
      </c>
      <c r="C18" s="908">
        <f t="shared" si="0"/>
        <v>5.3699999999999992</v>
      </c>
      <c r="D18" s="885"/>
      <c r="E18" s="887">
        <f>E19</f>
        <v>5.3699999999999992</v>
      </c>
      <c r="F18" s="887"/>
      <c r="G18" s="887"/>
      <c r="H18" s="887"/>
      <c r="I18" s="887"/>
      <c r="J18" s="887"/>
      <c r="K18" s="887"/>
      <c r="L18" s="887"/>
      <c r="M18" s="887"/>
      <c r="N18" s="887"/>
      <c r="O18" s="887"/>
      <c r="P18" s="887"/>
      <c r="Q18" s="887"/>
      <c r="R18" s="887"/>
      <c r="S18" s="887"/>
      <c r="T18" s="887"/>
      <c r="U18" s="887"/>
      <c r="V18" s="887"/>
      <c r="W18" s="887"/>
      <c r="X18" s="887"/>
      <c r="Y18" s="887"/>
      <c r="Z18" s="887"/>
      <c r="AA18" s="1055"/>
      <c r="AB18" s="1055"/>
      <c r="AC18" s="1057"/>
      <c r="AD18" s="1055"/>
    </row>
    <row r="19" spans="1:30" ht="63">
      <c r="A19" s="1062">
        <v>6</v>
      </c>
      <c r="B19" s="1063" t="s">
        <v>629</v>
      </c>
      <c r="C19" s="908">
        <f t="shared" si="0"/>
        <v>5.3699999999999992</v>
      </c>
      <c r="D19" s="1063"/>
      <c r="E19" s="772">
        <v>5.3699999999999992</v>
      </c>
      <c r="F19" s="772">
        <v>5.07</v>
      </c>
      <c r="G19" s="772"/>
      <c r="H19" s="772">
        <v>0.01</v>
      </c>
      <c r="I19" s="772"/>
      <c r="J19" s="772"/>
      <c r="K19" s="772"/>
      <c r="L19" s="772"/>
      <c r="M19" s="772"/>
      <c r="N19" s="772"/>
      <c r="O19" s="772"/>
      <c r="P19" s="772"/>
      <c r="Q19" s="772"/>
      <c r="R19" s="772"/>
      <c r="S19" s="772"/>
      <c r="T19" s="772">
        <v>0.22</v>
      </c>
      <c r="U19" s="772">
        <v>0.05</v>
      </c>
      <c r="V19" s="772"/>
      <c r="W19" s="772"/>
      <c r="X19" s="772"/>
      <c r="Y19" s="772"/>
      <c r="Z19" s="772">
        <v>0.02</v>
      </c>
      <c r="AA19" s="1055" t="s">
        <v>135</v>
      </c>
      <c r="AB19" s="774" t="s">
        <v>1168</v>
      </c>
      <c r="AC19" s="1057" t="s">
        <v>1228</v>
      </c>
      <c r="AD19" s="1055" t="s">
        <v>1226</v>
      </c>
    </row>
    <row r="20" spans="1:30" s="149" customFormat="1">
      <c r="A20" s="1051" t="s">
        <v>1332</v>
      </c>
      <c r="B20" s="885" t="s">
        <v>348</v>
      </c>
      <c r="C20" s="908">
        <f t="shared" si="0"/>
        <v>0</v>
      </c>
      <c r="D20" s="885"/>
      <c r="E20" s="887"/>
      <c r="F20" s="887"/>
      <c r="G20" s="887"/>
      <c r="H20" s="887"/>
      <c r="I20" s="887"/>
      <c r="J20" s="887"/>
      <c r="K20" s="887"/>
      <c r="L20" s="887"/>
      <c r="M20" s="887"/>
      <c r="N20" s="887"/>
      <c r="O20" s="887"/>
      <c r="P20" s="887"/>
      <c r="Q20" s="887"/>
      <c r="R20" s="887"/>
      <c r="S20" s="887"/>
      <c r="T20" s="887"/>
      <c r="U20" s="887"/>
      <c r="V20" s="887"/>
      <c r="W20" s="887"/>
      <c r="X20" s="887"/>
      <c r="Y20" s="887"/>
      <c r="Z20" s="887"/>
      <c r="AA20" s="1050"/>
      <c r="AB20" s="878"/>
      <c r="AC20" s="1051"/>
      <c r="AD20" s="1050"/>
    </row>
    <row r="21" spans="1:30" ht="78.75">
      <c r="A21" s="1061">
        <v>8</v>
      </c>
      <c r="B21" s="1056" t="s">
        <v>800</v>
      </c>
      <c r="C21" s="908">
        <f t="shared" si="0"/>
        <v>0.9</v>
      </c>
      <c r="D21" s="1056"/>
      <c r="E21" s="772">
        <f>SUM(F21:Z21)</f>
        <v>0.9</v>
      </c>
      <c r="F21" s="879"/>
      <c r="G21" s="879"/>
      <c r="H21" s="879">
        <v>0.1</v>
      </c>
      <c r="I21" s="879">
        <v>0.2</v>
      </c>
      <c r="J21" s="879">
        <v>0.2</v>
      </c>
      <c r="K21" s="879"/>
      <c r="L21" s="879"/>
      <c r="M21" s="879"/>
      <c r="N21" s="879"/>
      <c r="O21" s="879">
        <v>0.4</v>
      </c>
      <c r="P21" s="879"/>
      <c r="Q21" s="879"/>
      <c r="R21" s="879"/>
      <c r="S21" s="879"/>
      <c r="T21" s="879"/>
      <c r="U21" s="879"/>
      <c r="V21" s="879"/>
      <c r="W21" s="879"/>
      <c r="X21" s="879"/>
      <c r="Y21" s="879"/>
      <c r="Z21" s="879"/>
      <c r="AA21" s="1055" t="s">
        <v>140</v>
      </c>
      <c r="AB21" s="1055" t="s">
        <v>832</v>
      </c>
      <c r="AC21" s="1055" t="s">
        <v>233</v>
      </c>
      <c r="AD21" s="1055" t="s">
        <v>1125</v>
      </c>
    </row>
    <row r="22" spans="1:30" ht="78.75">
      <c r="A22" s="1062">
        <v>9</v>
      </c>
      <c r="B22" s="1056" t="s">
        <v>777</v>
      </c>
      <c r="C22" s="908">
        <f t="shared" si="0"/>
        <v>0.06</v>
      </c>
      <c r="D22" s="1056"/>
      <c r="E22" s="772">
        <f t="shared" ref="E22:E41" si="4">SUM(F22:Z22)</f>
        <v>0.06</v>
      </c>
      <c r="F22" s="879"/>
      <c r="G22" s="879"/>
      <c r="H22" s="879"/>
      <c r="I22" s="114"/>
      <c r="J22" s="879"/>
      <c r="K22" s="879"/>
      <c r="L22" s="879"/>
      <c r="M22" s="879"/>
      <c r="N22" s="879"/>
      <c r="O22" s="879"/>
      <c r="P22" s="879">
        <v>0.06</v>
      </c>
      <c r="Q22" s="879"/>
      <c r="R22" s="879"/>
      <c r="S22" s="879"/>
      <c r="T22" s="879"/>
      <c r="U22" s="879"/>
      <c r="V22" s="879"/>
      <c r="W22" s="879"/>
      <c r="X22" s="879"/>
      <c r="Y22" s="879"/>
      <c r="Z22" s="879"/>
      <c r="AA22" s="1055" t="s">
        <v>130</v>
      </c>
      <c r="AB22" s="1055" t="s">
        <v>290</v>
      </c>
      <c r="AC22" s="1057" t="s">
        <v>1170</v>
      </c>
      <c r="AD22" s="1055" t="s">
        <v>765</v>
      </c>
    </row>
    <row r="23" spans="1:30" ht="63">
      <c r="A23" s="1061">
        <v>10</v>
      </c>
      <c r="B23" s="1056" t="s">
        <v>652</v>
      </c>
      <c r="C23" s="908">
        <f t="shared" si="0"/>
        <v>0.13</v>
      </c>
      <c r="D23" s="1056"/>
      <c r="E23" s="772">
        <f t="shared" si="4"/>
        <v>0.13</v>
      </c>
      <c r="F23" s="879"/>
      <c r="G23" s="879"/>
      <c r="H23" s="879"/>
      <c r="I23" s="889">
        <v>0.03</v>
      </c>
      <c r="J23" s="879"/>
      <c r="K23" s="879"/>
      <c r="L23" s="879"/>
      <c r="M23" s="879"/>
      <c r="N23" s="879"/>
      <c r="O23" s="1062">
        <v>0.03</v>
      </c>
      <c r="P23" s="879"/>
      <c r="Q23" s="1062">
        <v>7.0000000000000007E-2</v>
      </c>
      <c r="R23" s="1062"/>
      <c r="S23" s="1062"/>
      <c r="T23" s="879"/>
      <c r="U23" s="879"/>
      <c r="V23" s="879"/>
      <c r="W23" s="879"/>
      <c r="X23" s="879"/>
      <c r="Y23" s="879"/>
      <c r="Z23" s="879"/>
      <c r="AA23" s="1055" t="s">
        <v>276</v>
      </c>
      <c r="AB23" s="1055" t="s">
        <v>827</v>
      </c>
      <c r="AC23" s="1055"/>
      <c r="AD23" s="1055" t="s">
        <v>760</v>
      </c>
    </row>
    <row r="24" spans="1:30" ht="78.75">
      <c r="A24" s="1062">
        <v>11</v>
      </c>
      <c r="B24" s="1056" t="s">
        <v>653</v>
      </c>
      <c r="C24" s="908">
        <f t="shared" si="0"/>
        <v>0.09</v>
      </c>
      <c r="D24" s="1056"/>
      <c r="E24" s="772">
        <f t="shared" si="4"/>
        <v>0.09</v>
      </c>
      <c r="F24" s="879"/>
      <c r="G24" s="879"/>
      <c r="H24" s="879"/>
      <c r="I24" s="889">
        <v>0.01</v>
      </c>
      <c r="J24" s="889">
        <v>0.03</v>
      </c>
      <c r="K24" s="889"/>
      <c r="L24" s="889"/>
      <c r="M24" s="879"/>
      <c r="N24" s="879"/>
      <c r="O24" s="1062">
        <v>0.04</v>
      </c>
      <c r="P24" s="879"/>
      <c r="Q24" s="879"/>
      <c r="R24" s="879"/>
      <c r="S24" s="879"/>
      <c r="T24" s="879"/>
      <c r="U24" s="879"/>
      <c r="V24" s="879"/>
      <c r="W24" s="879"/>
      <c r="X24" s="879"/>
      <c r="Y24" s="879"/>
      <c r="Z24" s="1062">
        <v>0.01</v>
      </c>
      <c r="AA24" s="1055" t="s">
        <v>132</v>
      </c>
      <c r="AB24" s="1055" t="s">
        <v>1362</v>
      </c>
      <c r="AC24" s="1055" t="s">
        <v>1370</v>
      </c>
      <c r="AD24" s="1055" t="s">
        <v>755</v>
      </c>
    </row>
    <row r="25" spans="1:30" ht="78.75">
      <c r="A25" s="1061">
        <v>12</v>
      </c>
      <c r="B25" s="1056" t="s">
        <v>654</v>
      </c>
      <c r="C25" s="908">
        <f t="shared" si="0"/>
        <v>0.1</v>
      </c>
      <c r="D25" s="1056"/>
      <c r="E25" s="772">
        <f t="shared" si="4"/>
        <v>0.1</v>
      </c>
      <c r="F25" s="889">
        <v>0.1</v>
      </c>
      <c r="G25" s="879"/>
      <c r="H25" s="879"/>
      <c r="I25" s="879"/>
      <c r="J25" s="879"/>
      <c r="K25" s="879"/>
      <c r="L25" s="879"/>
      <c r="M25" s="879"/>
      <c r="N25" s="879"/>
      <c r="O25" s="879"/>
      <c r="P25" s="879"/>
      <c r="Q25" s="879"/>
      <c r="R25" s="879"/>
      <c r="S25" s="879"/>
      <c r="T25" s="879"/>
      <c r="U25" s="879"/>
      <c r="V25" s="879"/>
      <c r="W25" s="879"/>
      <c r="X25" s="879"/>
      <c r="Y25" s="879"/>
      <c r="Z25" s="879"/>
      <c r="AA25" s="1055" t="s">
        <v>350</v>
      </c>
      <c r="AB25" s="1055" t="s">
        <v>655</v>
      </c>
      <c r="AC25" s="1055" t="s">
        <v>1371</v>
      </c>
      <c r="AD25" s="1055" t="s">
        <v>749</v>
      </c>
    </row>
    <row r="26" spans="1:30" ht="78.75">
      <c r="A26" s="1062">
        <v>13</v>
      </c>
      <c r="B26" s="1056" t="s">
        <v>1373</v>
      </c>
      <c r="C26" s="908">
        <f t="shared" si="0"/>
        <v>1.3</v>
      </c>
      <c r="D26" s="1056"/>
      <c r="E26" s="772">
        <f t="shared" si="4"/>
        <v>1.3</v>
      </c>
      <c r="F26" s="879">
        <v>1</v>
      </c>
      <c r="G26" s="879"/>
      <c r="H26" s="879">
        <v>0.3</v>
      </c>
      <c r="I26" s="879"/>
      <c r="J26" s="879"/>
      <c r="K26" s="879"/>
      <c r="L26" s="879"/>
      <c r="M26" s="879"/>
      <c r="N26" s="879"/>
      <c r="O26" s="879"/>
      <c r="P26" s="879"/>
      <c r="Q26" s="879"/>
      <c r="R26" s="879"/>
      <c r="S26" s="879"/>
      <c r="T26" s="879"/>
      <c r="U26" s="879"/>
      <c r="V26" s="879"/>
      <c r="W26" s="879"/>
      <c r="X26" s="879"/>
      <c r="Y26" s="879"/>
      <c r="Z26" s="879"/>
      <c r="AA26" s="1055" t="s">
        <v>136</v>
      </c>
      <c r="AB26" s="774" t="s">
        <v>582</v>
      </c>
      <c r="AC26" s="1057" t="s">
        <v>1372</v>
      </c>
      <c r="AD26" s="1055" t="s">
        <v>742</v>
      </c>
    </row>
    <row r="27" spans="1:30" ht="94.5">
      <c r="A27" s="1061">
        <v>14</v>
      </c>
      <c r="B27" s="1056" t="s">
        <v>865</v>
      </c>
      <c r="C27" s="908">
        <f t="shared" si="0"/>
        <v>0.39</v>
      </c>
      <c r="D27" s="1056"/>
      <c r="E27" s="772">
        <f t="shared" si="4"/>
        <v>0.39</v>
      </c>
      <c r="F27" s="890">
        <v>0.39</v>
      </c>
      <c r="G27" s="772"/>
      <c r="H27" s="772"/>
      <c r="I27" s="772"/>
      <c r="J27" s="772"/>
      <c r="K27" s="772"/>
      <c r="L27" s="772"/>
      <c r="M27" s="772"/>
      <c r="N27" s="772"/>
      <c r="O27" s="772"/>
      <c r="P27" s="772"/>
      <c r="Q27" s="772"/>
      <c r="R27" s="772"/>
      <c r="S27" s="772"/>
      <c r="T27" s="772"/>
      <c r="U27" s="772"/>
      <c r="V27" s="772"/>
      <c r="W27" s="772"/>
      <c r="X27" s="772"/>
      <c r="Y27" s="772"/>
      <c r="Z27" s="772"/>
      <c r="AA27" s="1055" t="s">
        <v>342</v>
      </c>
      <c r="AB27" s="1055" t="s">
        <v>307</v>
      </c>
      <c r="AC27" s="1057" t="s">
        <v>1169</v>
      </c>
      <c r="AD27" s="1055" t="s">
        <v>1229</v>
      </c>
    </row>
    <row r="28" spans="1:30" ht="78.75">
      <c r="A28" s="1061">
        <v>15</v>
      </c>
      <c r="B28" s="1056" t="s">
        <v>868</v>
      </c>
      <c r="C28" s="908">
        <f t="shared" si="0"/>
        <v>0.45</v>
      </c>
      <c r="D28" s="1056"/>
      <c r="E28" s="772">
        <f t="shared" si="4"/>
        <v>0.45</v>
      </c>
      <c r="F28" s="891">
        <v>0.45</v>
      </c>
      <c r="G28" s="772"/>
      <c r="H28" s="772"/>
      <c r="I28" s="772"/>
      <c r="J28" s="772"/>
      <c r="K28" s="772"/>
      <c r="L28" s="772"/>
      <c r="M28" s="772"/>
      <c r="N28" s="772"/>
      <c r="O28" s="772"/>
      <c r="P28" s="772"/>
      <c r="Q28" s="772"/>
      <c r="R28" s="772"/>
      <c r="S28" s="772"/>
      <c r="T28" s="772"/>
      <c r="U28" s="772"/>
      <c r="V28" s="772"/>
      <c r="W28" s="772"/>
      <c r="X28" s="772"/>
      <c r="Y28" s="772"/>
      <c r="Z28" s="772"/>
      <c r="AA28" s="1055" t="s">
        <v>342</v>
      </c>
      <c r="AB28" s="1055" t="s">
        <v>1079</v>
      </c>
      <c r="AC28" s="1057" t="s">
        <v>1169</v>
      </c>
      <c r="AD28" s="1055" t="s">
        <v>869</v>
      </c>
    </row>
    <row r="29" spans="1:30" ht="78.75">
      <c r="A29" s="1062">
        <v>16</v>
      </c>
      <c r="B29" s="1056" t="s">
        <v>870</v>
      </c>
      <c r="C29" s="908">
        <f t="shared" si="0"/>
        <v>3.3200000000000003</v>
      </c>
      <c r="D29" s="1056"/>
      <c r="E29" s="772">
        <f t="shared" si="4"/>
        <v>3.3200000000000003</v>
      </c>
      <c r="F29" s="891">
        <v>1.5</v>
      </c>
      <c r="G29" s="772"/>
      <c r="H29" s="772">
        <v>0.2</v>
      </c>
      <c r="I29" s="772">
        <v>0.1</v>
      </c>
      <c r="J29" s="772">
        <v>0.2</v>
      </c>
      <c r="K29" s="772"/>
      <c r="L29" s="772"/>
      <c r="M29" s="772"/>
      <c r="N29" s="772"/>
      <c r="O29" s="772">
        <v>0.1</v>
      </c>
      <c r="P29" s="772"/>
      <c r="Q29" s="772"/>
      <c r="R29" s="772"/>
      <c r="S29" s="772"/>
      <c r="T29" s="772">
        <v>0.31</v>
      </c>
      <c r="U29" s="772">
        <v>0.62</v>
      </c>
      <c r="V29" s="772"/>
      <c r="W29" s="772"/>
      <c r="X29" s="772"/>
      <c r="Y29" s="772">
        <v>0.09</v>
      </c>
      <c r="Z29" s="772">
        <v>0.2</v>
      </c>
      <c r="AA29" s="1055" t="s">
        <v>135</v>
      </c>
      <c r="AB29" s="1055" t="s">
        <v>1171</v>
      </c>
      <c r="AC29" s="1057" t="s">
        <v>1169</v>
      </c>
      <c r="AD29" s="1055" t="s">
        <v>1230</v>
      </c>
    </row>
    <row r="30" spans="1:30" ht="78.75">
      <c r="A30" s="1061">
        <v>17</v>
      </c>
      <c r="B30" s="1063" t="s">
        <v>872</v>
      </c>
      <c r="C30" s="908">
        <f t="shared" si="0"/>
        <v>3.8</v>
      </c>
      <c r="D30" s="1063"/>
      <c r="E30" s="772">
        <f>SUM(F30:Z30)</f>
        <v>3.8</v>
      </c>
      <c r="F30" s="891">
        <v>0.8</v>
      </c>
      <c r="G30" s="772"/>
      <c r="H30" s="772"/>
      <c r="I30" s="772">
        <v>1</v>
      </c>
      <c r="J30" s="772">
        <v>1.2</v>
      </c>
      <c r="K30" s="772"/>
      <c r="L30" s="772"/>
      <c r="M30" s="772"/>
      <c r="N30" s="772"/>
      <c r="O30" s="772">
        <v>0.8</v>
      </c>
      <c r="P30" s="772"/>
      <c r="Q30" s="772"/>
      <c r="R30" s="772"/>
      <c r="S30" s="772"/>
      <c r="T30" s="772"/>
      <c r="U30" s="772"/>
      <c r="V30" s="772"/>
      <c r="W30" s="772"/>
      <c r="X30" s="772"/>
      <c r="Y30" s="772"/>
      <c r="Z30" s="772"/>
      <c r="AA30" s="1055" t="s">
        <v>135</v>
      </c>
      <c r="AB30" s="1055" t="s">
        <v>1035</v>
      </c>
      <c r="AC30" s="1057" t="s">
        <v>1169</v>
      </c>
      <c r="AD30" s="1055" t="s">
        <v>1231</v>
      </c>
    </row>
    <row r="31" spans="1:30" ht="78.75">
      <c r="A31" s="1061">
        <v>18</v>
      </c>
      <c r="B31" s="1056" t="s">
        <v>874</v>
      </c>
      <c r="C31" s="908">
        <f t="shared" si="0"/>
        <v>0.44999999999999996</v>
      </c>
      <c r="D31" s="1056"/>
      <c r="E31" s="772">
        <f t="shared" si="4"/>
        <v>0.44999999999999996</v>
      </c>
      <c r="F31" s="891">
        <v>0.15</v>
      </c>
      <c r="G31" s="772"/>
      <c r="H31" s="772"/>
      <c r="I31" s="772"/>
      <c r="J31" s="772"/>
      <c r="K31" s="772"/>
      <c r="L31" s="772"/>
      <c r="M31" s="772"/>
      <c r="N31" s="772"/>
      <c r="O31" s="772"/>
      <c r="P31" s="772"/>
      <c r="Q31" s="772"/>
      <c r="R31" s="772"/>
      <c r="S31" s="772"/>
      <c r="T31" s="772">
        <v>0.15</v>
      </c>
      <c r="U31" s="772">
        <v>0.15</v>
      </c>
      <c r="V31" s="772"/>
      <c r="W31" s="772"/>
      <c r="X31" s="772"/>
      <c r="Y31" s="772"/>
      <c r="Z31" s="772"/>
      <c r="AA31" s="1055" t="s">
        <v>139</v>
      </c>
      <c r="AB31" s="1055" t="s">
        <v>1081</v>
      </c>
      <c r="AC31" s="1057" t="s">
        <v>1169</v>
      </c>
      <c r="AD31" s="1055" t="s">
        <v>1232</v>
      </c>
    </row>
    <row r="32" spans="1:30">
      <c r="A32" s="1375">
        <v>19</v>
      </c>
      <c r="B32" s="1381" t="s">
        <v>876</v>
      </c>
      <c r="C32" s="908">
        <f t="shared" si="0"/>
        <v>1.0900000000000001</v>
      </c>
      <c r="D32" s="1063"/>
      <c r="E32" s="772">
        <f t="shared" si="4"/>
        <v>1.0900000000000001</v>
      </c>
      <c r="F32" s="891">
        <v>0.83</v>
      </c>
      <c r="G32" s="772"/>
      <c r="H32" s="772"/>
      <c r="I32" s="772"/>
      <c r="J32" s="772">
        <v>0.14000000000000001</v>
      </c>
      <c r="K32" s="772"/>
      <c r="L32" s="772"/>
      <c r="M32" s="772"/>
      <c r="N32" s="772"/>
      <c r="O32" s="772">
        <v>0.06</v>
      </c>
      <c r="P32" s="772"/>
      <c r="Q32" s="772"/>
      <c r="R32" s="772"/>
      <c r="S32" s="772"/>
      <c r="T32" s="772">
        <v>0.03</v>
      </c>
      <c r="U32" s="772"/>
      <c r="V32" s="772"/>
      <c r="W32" s="772"/>
      <c r="X32" s="772"/>
      <c r="Y32" s="772">
        <v>0.03</v>
      </c>
      <c r="Z32" s="772"/>
      <c r="AA32" s="1055" t="s">
        <v>137</v>
      </c>
      <c r="AB32" s="1055" t="s">
        <v>1245</v>
      </c>
      <c r="AC32" s="1374" t="s">
        <v>1169</v>
      </c>
      <c r="AD32" s="1374" t="s">
        <v>1233</v>
      </c>
    </row>
    <row r="33" spans="1:30">
      <c r="A33" s="1375"/>
      <c r="B33" s="1381"/>
      <c r="C33" s="908">
        <f t="shared" si="0"/>
        <v>0.85500000000000009</v>
      </c>
      <c r="D33" s="1063"/>
      <c r="E33" s="772">
        <f t="shared" si="4"/>
        <v>0.85500000000000009</v>
      </c>
      <c r="F33" s="891">
        <v>0.66</v>
      </c>
      <c r="G33" s="772"/>
      <c r="H33" s="772"/>
      <c r="I33" s="772"/>
      <c r="J33" s="772"/>
      <c r="K33" s="772"/>
      <c r="L33" s="772"/>
      <c r="M33" s="772"/>
      <c r="N33" s="772"/>
      <c r="O33" s="772"/>
      <c r="P33" s="772"/>
      <c r="Q33" s="772"/>
      <c r="R33" s="772"/>
      <c r="S33" s="772"/>
      <c r="T33" s="772">
        <v>0.16</v>
      </c>
      <c r="U33" s="772"/>
      <c r="V33" s="772"/>
      <c r="W33" s="772"/>
      <c r="X33" s="772"/>
      <c r="Y33" s="772">
        <v>3.5000000000000003E-2</v>
      </c>
      <c r="Z33" s="772"/>
      <c r="AA33" s="1055" t="s">
        <v>135</v>
      </c>
      <c r="AB33" s="1055" t="s">
        <v>1244</v>
      </c>
      <c r="AC33" s="1374"/>
      <c r="AD33" s="1374"/>
    </row>
    <row r="34" spans="1:30" ht="157.5">
      <c r="A34" s="1062">
        <v>20</v>
      </c>
      <c r="B34" s="1056" t="s">
        <v>879</v>
      </c>
      <c r="C34" s="908">
        <f t="shared" si="0"/>
        <v>0.3</v>
      </c>
      <c r="D34" s="1056"/>
      <c r="E34" s="772">
        <f t="shared" si="4"/>
        <v>0.3</v>
      </c>
      <c r="F34" s="891">
        <v>0.3</v>
      </c>
      <c r="G34" s="772"/>
      <c r="H34" s="772"/>
      <c r="I34" s="772"/>
      <c r="J34" s="772"/>
      <c r="K34" s="772"/>
      <c r="L34" s="772"/>
      <c r="M34" s="772"/>
      <c r="N34" s="772"/>
      <c r="O34" s="772"/>
      <c r="P34" s="772"/>
      <c r="Q34" s="772"/>
      <c r="R34" s="772"/>
      <c r="S34" s="772"/>
      <c r="T34" s="772"/>
      <c r="U34" s="772"/>
      <c r="V34" s="772"/>
      <c r="W34" s="772"/>
      <c r="X34" s="772"/>
      <c r="Y34" s="772"/>
      <c r="Z34" s="772"/>
      <c r="AA34" s="1055" t="s">
        <v>140</v>
      </c>
      <c r="AB34" s="1055" t="s">
        <v>1083</v>
      </c>
      <c r="AC34" s="1057" t="s">
        <v>1169</v>
      </c>
      <c r="AD34" s="1055" t="s">
        <v>1234</v>
      </c>
    </row>
    <row r="35" spans="1:30" ht="204.75">
      <c r="A35" s="1375">
        <v>21</v>
      </c>
      <c r="B35" s="1378" t="s">
        <v>369</v>
      </c>
      <c r="C35" s="908">
        <f t="shared" si="0"/>
        <v>5.9399999999999995</v>
      </c>
      <c r="D35" s="1056"/>
      <c r="E35" s="772">
        <f>SUM(F35:Z35)</f>
        <v>5.9399999999999995</v>
      </c>
      <c r="F35" s="891">
        <v>4.3099999999999996</v>
      </c>
      <c r="G35" s="772"/>
      <c r="H35" s="772"/>
      <c r="I35" s="772">
        <v>0.05</v>
      </c>
      <c r="J35" s="772"/>
      <c r="K35" s="772"/>
      <c r="L35" s="772"/>
      <c r="M35" s="772"/>
      <c r="N35" s="772"/>
      <c r="O35" s="772"/>
      <c r="P35" s="772"/>
      <c r="Q35" s="772"/>
      <c r="R35" s="772"/>
      <c r="S35" s="772"/>
      <c r="T35" s="772">
        <v>0.3</v>
      </c>
      <c r="U35" s="772">
        <v>0.64</v>
      </c>
      <c r="V35" s="772"/>
      <c r="W35" s="772"/>
      <c r="X35" s="772"/>
      <c r="Y35" s="772">
        <v>0.37</v>
      </c>
      <c r="Z35" s="772">
        <v>0.27</v>
      </c>
      <c r="AA35" s="1055" t="s">
        <v>136</v>
      </c>
      <c r="AB35" s="1055" t="s">
        <v>1172</v>
      </c>
      <c r="AC35" s="1374" t="s">
        <v>1169</v>
      </c>
      <c r="AD35" s="1374" t="s">
        <v>1173</v>
      </c>
    </row>
    <row r="36" spans="1:30" ht="63">
      <c r="A36" s="1375"/>
      <c r="B36" s="1378"/>
      <c r="C36" s="908">
        <f t="shared" si="0"/>
        <v>0.67</v>
      </c>
      <c r="D36" s="1056"/>
      <c r="E36" s="772">
        <f t="shared" si="4"/>
        <v>0.67</v>
      </c>
      <c r="F36" s="891">
        <v>0.25</v>
      </c>
      <c r="G36" s="772"/>
      <c r="H36" s="772"/>
      <c r="I36" s="772">
        <v>0.01</v>
      </c>
      <c r="J36" s="772"/>
      <c r="K36" s="772"/>
      <c r="L36" s="772"/>
      <c r="M36" s="772"/>
      <c r="N36" s="772"/>
      <c r="O36" s="772"/>
      <c r="P36" s="772"/>
      <c r="Q36" s="772"/>
      <c r="R36" s="772"/>
      <c r="S36" s="772"/>
      <c r="T36" s="772">
        <v>0.1</v>
      </c>
      <c r="U36" s="772">
        <v>0.08</v>
      </c>
      <c r="V36" s="772"/>
      <c r="W36" s="772"/>
      <c r="X36" s="772"/>
      <c r="Y36" s="772"/>
      <c r="Z36" s="772">
        <v>0.23</v>
      </c>
      <c r="AA36" s="1055" t="s">
        <v>957</v>
      </c>
      <c r="AB36" s="1055" t="s">
        <v>1174</v>
      </c>
      <c r="AC36" s="1374"/>
      <c r="AD36" s="1374"/>
    </row>
    <row r="37" spans="1:30" ht="78.75">
      <c r="A37" s="1062">
        <v>22</v>
      </c>
      <c r="B37" s="1063" t="s">
        <v>1358</v>
      </c>
      <c r="C37" s="908">
        <f t="shared" si="0"/>
        <v>0.01</v>
      </c>
      <c r="D37" s="1063"/>
      <c r="E37" s="772">
        <f t="shared" si="4"/>
        <v>0.01</v>
      </c>
      <c r="F37" s="891"/>
      <c r="G37" s="772"/>
      <c r="H37" s="772"/>
      <c r="I37" s="772"/>
      <c r="J37" s="772"/>
      <c r="K37" s="772"/>
      <c r="L37" s="772"/>
      <c r="M37" s="772"/>
      <c r="N37" s="772"/>
      <c r="O37" s="772"/>
      <c r="P37" s="772">
        <v>0.01</v>
      </c>
      <c r="Q37" s="772"/>
      <c r="R37" s="772"/>
      <c r="S37" s="772"/>
      <c r="T37" s="772"/>
      <c r="U37" s="772"/>
      <c r="V37" s="772"/>
      <c r="W37" s="772"/>
      <c r="X37" s="772"/>
      <c r="Y37" s="772"/>
      <c r="Z37" s="772"/>
      <c r="AA37" s="1055" t="s">
        <v>957</v>
      </c>
      <c r="AB37" s="1056" t="s">
        <v>1130</v>
      </c>
      <c r="AC37" s="1057" t="s">
        <v>1169</v>
      </c>
      <c r="AD37" s="1055" t="s">
        <v>1235</v>
      </c>
    </row>
    <row r="38" spans="1:30">
      <c r="A38" s="1375">
        <v>23</v>
      </c>
      <c r="B38" s="1378" t="s">
        <v>646</v>
      </c>
      <c r="C38" s="908">
        <f t="shared" si="0"/>
        <v>3.4499999999999997</v>
      </c>
      <c r="D38" s="1056"/>
      <c r="E38" s="772">
        <f t="shared" si="4"/>
        <v>3.4499999999999997</v>
      </c>
      <c r="F38" s="892">
        <v>2.85</v>
      </c>
      <c r="G38" s="772"/>
      <c r="H38" s="772"/>
      <c r="I38" s="772"/>
      <c r="J38" s="772"/>
      <c r="K38" s="772"/>
      <c r="L38" s="772"/>
      <c r="M38" s="772"/>
      <c r="N38" s="772"/>
      <c r="O38" s="772"/>
      <c r="P38" s="772"/>
      <c r="Q38" s="772"/>
      <c r="R38" s="772"/>
      <c r="S38" s="772"/>
      <c r="T38" s="772">
        <v>0.3</v>
      </c>
      <c r="U38" s="772">
        <v>0.3</v>
      </c>
      <c r="V38" s="772"/>
      <c r="W38" s="772"/>
      <c r="X38" s="772"/>
      <c r="Y38" s="772"/>
      <c r="Z38" s="772"/>
      <c r="AA38" s="1055" t="s">
        <v>134</v>
      </c>
      <c r="AB38" s="1055" t="s">
        <v>357</v>
      </c>
      <c r="AC38" s="1374" t="s">
        <v>1169</v>
      </c>
      <c r="AD38" s="1374" t="s">
        <v>885</v>
      </c>
    </row>
    <row r="39" spans="1:30">
      <c r="A39" s="1375"/>
      <c r="B39" s="1378"/>
      <c r="C39" s="908">
        <f t="shared" si="0"/>
        <v>7.72</v>
      </c>
      <c r="D39" s="1056"/>
      <c r="E39" s="772">
        <f t="shared" si="4"/>
        <v>7.72</v>
      </c>
      <c r="F39" s="892">
        <v>4.25</v>
      </c>
      <c r="G39" s="772"/>
      <c r="H39" s="772"/>
      <c r="I39" s="772">
        <v>0.92</v>
      </c>
      <c r="J39" s="772">
        <v>0.74</v>
      </c>
      <c r="K39" s="772"/>
      <c r="L39" s="772"/>
      <c r="M39" s="772"/>
      <c r="N39" s="772"/>
      <c r="O39" s="772">
        <v>1.75</v>
      </c>
      <c r="P39" s="772"/>
      <c r="Q39" s="772"/>
      <c r="R39" s="772"/>
      <c r="S39" s="772"/>
      <c r="T39" s="772"/>
      <c r="U39" s="772"/>
      <c r="V39" s="772"/>
      <c r="W39" s="772"/>
      <c r="X39" s="772"/>
      <c r="Y39" s="772"/>
      <c r="Z39" s="772">
        <v>0.06</v>
      </c>
      <c r="AA39" s="1055" t="s">
        <v>136</v>
      </c>
      <c r="AB39" s="1055" t="s">
        <v>1118</v>
      </c>
      <c r="AC39" s="1374"/>
      <c r="AD39" s="1374"/>
    </row>
    <row r="40" spans="1:30" ht="141.75">
      <c r="A40" s="1062">
        <v>24</v>
      </c>
      <c r="B40" s="1056" t="s">
        <v>373</v>
      </c>
      <c r="C40" s="908">
        <f t="shared" si="0"/>
        <v>4.26</v>
      </c>
      <c r="D40" s="1056"/>
      <c r="E40" s="772">
        <f t="shared" si="4"/>
        <v>4.26</v>
      </c>
      <c r="F40" s="126"/>
      <c r="G40" s="891">
        <v>2.5299999999999998</v>
      </c>
      <c r="H40" s="772"/>
      <c r="I40" s="772"/>
      <c r="J40" s="772"/>
      <c r="K40" s="772"/>
      <c r="L40" s="772"/>
      <c r="M40" s="772">
        <v>0.03</v>
      </c>
      <c r="N40" s="772"/>
      <c r="O40" s="772"/>
      <c r="P40" s="772"/>
      <c r="Q40" s="772"/>
      <c r="R40" s="772">
        <v>0.02</v>
      </c>
      <c r="S40" s="772"/>
      <c r="T40" s="772">
        <v>0.03</v>
      </c>
      <c r="U40" s="772">
        <v>0.03</v>
      </c>
      <c r="V40" s="772"/>
      <c r="W40" s="772"/>
      <c r="X40" s="772"/>
      <c r="Y40" s="772"/>
      <c r="Z40" s="772">
        <v>1.62</v>
      </c>
      <c r="AA40" s="1055" t="s">
        <v>1006</v>
      </c>
      <c r="AB40" s="1055" t="s">
        <v>1074</v>
      </c>
      <c r="AC40" s="1057" t="s">
        <v>1169</v>
      </c>
      <c r="AD40" s="1055" t="s">
        <v>962</v>
      </c>
    </row>
    <row r="41" spans="1:30" ht="157.5">
      <c r="A41" s="1062">
        <v>25</v>
      </c>
      <c r="B41" s="1056" t="s">
        <v>1011</v>
      </c>
      <c r="C41" s="908">
        <f t="shared" si="0"/>
        <v>0.03</v>
      </c>
      <c r="D41" s="1056"/>
      <c r="E41" s="772">
        <f t="shared" si="4"/>
        <v>0.03</v>
      </c>
      <c r="F41" s="891"/>
      <c r="G41" s="772"/>
      <c r="H41" s="772"/>
      <c r="I41" s="772"/>
      <c r="J41" s="772"/>
      <c r="K41" s="772"/>
      <c r="L41" s="772"/>
      <c r="M41" s="772"/>
      <c r="N41" s="772"/>
      <c r="O41" s="772">
        <v>0.03</v>
      </c>
      <c r="P41" s="772"/>
      <c r="Q41" s="772"/>
      <c r="R41" s="772"/>
      <c r="S41" s="772"/>
      <c r="T41" s="772"/>
      <c r="U41" s="772"/>
      <c r="V41" s="772"/>
      <c r="W41" s="772"/>
      <c r="X41" s="772"/>
      <c r="Y41" s="772"/>
      <c r="Z41" s="772"/>
      <c r="AA41" s="1055" t="s">
        <v>133</v>
      </c>
      <c r="AB41" s="1055" t="s">
        <v>1062</v>
      </c>
      <c r="AC41" s="1057" t="s">
        <v>1175</v>
      </c>
      <c r="AD41" s="1055" t="s">
        <v>966</v>
      </c>
    </row>
    <row r="42" spans="1:30" s="520" customFormat="1">
      <c r="A42" s="1051" t="s">
        <v>1333</v>
      </c>
      <c r="B42" s="885" t="s">
        <v>375</v>
      </c>
      <c r="C42" s="908">
        <f t="shared" si="0"/>
        <v>0</v>
      </c>
      <c r="D42" s="885"/>
      <c r="E42" s="887"/>
      <c r="F42" s="887"/>
      <c r="G42" s="887"/>
      <c r="H42" s="887"/>
      <c r="I42" s="887"/>
      <c r="J42" s="887"/>
      <c r="K42" s="887"/>
      <c r="L42" s="887"/>
      <c r="M42" s="887"/>
      <c r="N42" s="887"/>
      <c r="O42" s="887"/>
      <c r="P42" s="887"/>
      <c r="Q42" s="887"/>
      <c r="R42" s="887"/>
      <c r="S42" s="887"/>
      <c r="T42" s="887"/>
      <c r="U42" s="887"/>
      <c r="V42" s="887"/>
      <c r="W42" s="887"/>
      <c r="X42" s="887"/>
      <c r="Y42" s="887"/>
      <c r="Z42" s="887"/>
      <c r="AA42" s="1050"/>
      <c r="AB42" s="893"/>
      <c r="AC42" s="1051"/>
      <c r="AD42" s="880"/>
    </row>
    <row r="43" spans="1:30" s="520" customFormat="1" ht="63">
      <c r="A43" s="1062">
        <v>26</v>
      </c>
      <c r="B43" s="1056" t="s">
        <v>656</v>
      </c>
      <c r="C43" s="908">
        <f t="shared" si="0"/>
        <v>0.2</v>
      </c>
      <c r="D43" s="1056"/>
      <c r="E43" s="772">
        <f>SUM(F43:Z43)</f>
        <v>0.2</v>
      </c>
      <c r="F43" s="889"/>
      <c r="G43" s="887"/>
      <c r="H43" s="887"/>
      <c r="I43" s="889">
        <v>0.2</v>
      </c>
      <c r="J43" s="887"/>
      <c r="K43" s="887"/>
      <c r="L43" s="887"/>
      <c r="M43" s="887"/>
      <c r="N43" s="887"/>
      <c r="O43" s="887"/>
      <c r="P43" s="887"/>
      <c r="Q43" s="887"/>
      <c r="R43" s="887"/>
      <c r="S43" s="887"/>
      <c r="T43" s="887"/>
      <c r="U43" s="887"/>
      <c r="V43" s="887"/>
      <c r="W43" s="887"/>
      <c r="X43" s="887"/>
      <c r="Y43" s="887"/>
      <c r="Z43" s="887"/>
      <c r="AA43" s="1055" t="s">
        <v>138</v>
      </c>
      <c r="AB43" s="1055" t="s">
        <v>825</v>
      </c>
      <c r="AC43" s="1055" t="s">
        <v>780</v>
      </c>
      <c r="AD43" s="1055" t="s">
        <v>756</v>
      </c>
    </row>
    <row r="44" spans="1:30" s="520" customFormat="1" ht="63">
      <c r="A44" s="1062">
        <v>27</v>
      </c>
      <c r="B44" s="1056" t="s">
        <v>657</v>
      </c>
      <c r="C44" s="908">
        <f t="shared" si="0"/>
        <v>0.65000000000000013</v>
      </c>
      <c r="D44" s="1056"/>
      <c r="E44" s="772">
        <f t="shared" ref="E44:E55" si="5">SUM(F44:Z44)</f>
        <v>0.65000000000000013</v>
      </c>
      <c r="F44" s="1055">
        <v>0.39</v>
      </c>
      <c r="G44" s="887"/>
      <c r="H44" s="887"/>
      <c r="I44" s="1055"/>
      <c r="J44" s="887"/>
      <c r="K44" s="887"/>
      <c r="L44" s="887"/>
      <c r="M44" s="887"/>
      <c r="N44" s="887"/>
      <c r="O44" s="887"/>
      <c r="P44" s="887"/>
      <c r="Q44" s="887"/>
      <c r="R44" s="887"/>
      <c r="S44" s="887"/>
      <c r="T44" s="1055">
        <v>0.03</v>
      </c>
      <c r="U44" s="1055">
        <v>0.03</v>
      </c>
      <c r="V44" s="1055"/>
      <c r="W44" s="1055"/>
      <c r="X44" s="1055"/>
      <c r="Y44" s="1055"/>
      <c r="Z44" s="1055">
        <v>0.2</v>
      </c>
      <c r="AA44" s="1055" t="s">
        <v>350</v>
      </c>
      <c r="AB44" s="1055" t="s">
        <v>824</v>
      </c>
      <c r="AC44" s="1055" t="s">
        <v>1176</v>
      </c>
      <c r="AD44" s="1055" t="s">
        <v>757</v>
      </c>
    </row>
    <row r="45" spans="1:30" s="153" customFormat="1" ht="94.5">
      <c r="A45" s="1062">
        <v>28</v>
      </c>
      <c r="B45" s="1056" t="s">
        <v>506</v>
      </c>
      <c r="C45" s="908">
        <f t="shared" si="0"/>
        <v>0.16</v>
      </c>
      <c r="D45" s="1056"/>
      <c r="E45" s="772">
        <f t="shared" si="5"/>
        <v>0.16</v>
      </c>
      <c r="F45" s="772">
        <v>0.16</v>
      </c>
      <c r="G45" s="772"/>
      <c r="H45" s="772"/>
      <c r="I45" s="894"/>
      <c r="J45" s="772"/>
      <c r="K45" s="772"/>
      <c r="L45" s="772"/>
      <c r="M45" s="772"/>
      <c r="N45" s="772"/>
      <c r="O45" s="772"/>
      <c r="P45" s="772"/>
      <c r="Q45" s="772"/>
      <c r="R45" s="772"/>
      <c r="S45" s="772"/>
      <c r="T45" s="772"/>
      <c r="U45" s="772"/>
      <c r="V45" s="772"/>
      <c r="W45" s="772"/>
      <c r="X45" s="772"/>
      <c r="Y45" s="772"/>
      <c r="Z45" s="772"/>
      <c r="AA45" s="894" t="s">
        <v>432</v>
      </c>
      <c r="AB45" s="1055" t="s">
        <v>823</v>
      </c>
      <c r="AC45" s="1057" t="s">
        <v>783</v>
      </c>
      <c r="AD45" s="1055" t="s">
        <v>744</v>
      </c>
    </row>
    <row r="46" spans="1:30" s="153" customFormat="1" ht="78.75">
      <c r="A46" s="1062">
        <v>29</v>
      </c>
      <c r="B46" s="1056" t="s">
        <v>888</v>
      </c>
      <c r="C46" s="908">
        <f t="shared" si="0"/>
        <v>3.6</v>
      </c>
      <c r="D46" s="1056"/>
      <c r="E46" s="772">
        <f t="shared" si="5"/>
        <v>3.6</v>
      </c>
      <c r="F46" s="891">
        <v>2.6</v>
      </c>
      <c r="G46" s="772"/>
      <c r="H46" s="772">
        <v>0.5</v>
      </c>
      <c r="I46" s="894"/>
      <c r="J46" s="772"/>
      <c r="K46" s="772"/>
      <c r="L46" s="772"/>
      <c r="M46" s="772"/>
      <c r="N46" s="772"/>
      <c r="O46" s="772"/>
      <c r="P46" s="772"/>
      <c r="Q46" s="772"/>
      <c r="R46" s="772"/>
      <c r="S46" s="772"/>
      <c r="T46" s="772"/>
      <c r="U46" s="772"/>
      <c r="V46" s="772"/>
      <c r="W46" s="772"/>
      <c r="X46" s="772"/>
      <c r="Y46" s="772"/>
      <c r="Z46" s="772">
        <v>0.5</v>
      </c>
      <c r="AA46" s="1055" t="s">
        <v>135</v>
      </c>
      <c r="AB46" s="1055" t="s">
        <v>1177</v>
      </c>
      <c r="AC46" s="1057" t="s">
        <v>1169</v>
      </c>
      <c r="AD46" s="1055" t="s">
        <v>1236</v>
      </c>
    </row>
    <row r="47" spans="1:30" s="153" customFormat="1" ht="63">
      <c r="A47" s="1062">
        <v>30</v>
      </c>
      <c r="B47" s="1056" t="s">
        <v>890</v>
      </c>
      <c r="C47" s="908">
        <f t="shared" si="0"/>
        <v>1.58</v>
      </c>
      <c r="D47" s="1056"/>
      <c r="E47" s="772">
        <f t="shared" si="5"/>
        <v>1.58</v>
      </c>
      <c r="F47" s="891">
        <v>1.45</v>
      </c>
      <c r="G47" s="772"/>
      <c r="H47" s="772"/>
      <c r="I47" s="894"/>
      <c r="J47" s="772"/>
      <c r="K47" s="772"/>
      <c r="L47" s="772"/>
      <c r="M47" s="772"/>
      <c r="N47" s="772"/>
      <c r="O47" s="772"/>
      <c r="P47" s="772"/>
      <c r="Q47" s="772"/>
      <c r="R47" s="772"/>
      <c r="S47" s="772"/>
      <c r="T47" s="772">
        <v>7.0000000000000007E-2</v>
      </c>
      <c r="U47" s="772">
        <v>0.06</v>
      </c>
      <c r="V47" s="772"/>
      <c r="W47" s="772"/>
      <c r="X47" s="772"/>
      <c r="Y47" s="772"/>
      <c r="Z47" s="772"/>
      <c r="AA47" s="1055" t="s">
        <v>135</v>
      </c>
      <c r="AB47" s="1055" t="s">
        <v>1178</v>
      </c>
      <c r="AC47" s="1057" t="s">
        <v>1169</v>
      </c>
      <c r="AD47" s="1055" t="s">
        <v>1237</v>
      </c>
    </row>
    <row r="48" spans="1:30" s="153" customFormat="1" ht="63">
      <c r="A48" s="1062">
        <v>31</v>
      </c>
      <c r="B48" s="1056" t="s">
        <v>892</v>
      </c>
      <c r="C48" s="908">
        <f t="shared" si="0"/>
        <v>6.6</v>
      </c>
      <c r="D48" s="1056"/>
      <c r="E48" s="772">
        <f t="shared" si="5"/>
        <v>6.6</v>
      </c>
      <c r="F48" s="772">
        <v>2.5</v>
      </c>
      <c r="G48" s="772">
        <v>2.2000000000000002</v>
      </c>
      <c r="H48" s="772"/>
      <c r="I48" s="894"/>
      <c r="J48" s="772"/>
      <c r="K48" s="772"/>
      <c r="L48" s="772"/>
      <c r="M48" s="772"/>
      <c r="N48" s="772"/>
      <c r="O48" s="772"/>
      <c r="P48" s="772"/>
      <c r="Q48" s="772"/>
      <c r="R48" s="772"/>
      <c r="S48" s="772"/>
      <c r="T48" s="772"/>
      <c r="U48" s="772"/>
      <c r="V48" s="772"/>
      <c r="W48" s="772"/>
      <c r="X48" s="772"/>
      <c r="Y48" s="772"/>
      <c r="Z48" s="772">
        <v>1.9</v>
      </c>
      <c r="AA48" s="1055" t="s">
        <v>137</v>
      </c>
      <c r="AB48" s="1055" t="s">
        <v>1179</v>
      </c>
      <c r="AC48" s="1057" t="s">
        <v>1169</v>
      </c>
      <c r="AD48" s="1055" t="s">
        <v>1238</v>
      </c>
    </row>
    <row r="49" spans="1:30" s="153" customFormat="1" ht="78.75">
      <c r="A49" s="1062">
        <v>32</v>
      </c>
      <c r="B49" s="1063" t="s">
        <v>971</v>
      </c>
      <c r="C49" s="908">
        <f t="shared" si="0"/>
        <v>0.35</v>
      </c>
      <c r="D49" s="1063"/>
      <c r="E49" s="772">
        <f t="shared" si="5"/>
        <v>0.35</v>
      </c>
      <c r="F49" s="772"/>
      <c r="G49" s="772"/>
      <c r="H49" s="772"/>
      <c r="I49" s="894"/>
      <c r="J49" s="772"/>
      <c r="K49" s="772"/>
      <c r="L49" s="772"/>
      <c r="M49" s="772"/>
      <c r="N49" s="772"/>
      <c r="O49" s="772"/>
      <c r="P49" s="772"/>
      <c r="Q49" s="772"/>
      <c r="R49" s="772"/>
      <c r="S49" s="772"/>
      <c r="T49" s="772"/>
      <c r="U49" s="772">
        <v>0.35</v>
      </c>
      <c r="V49" s="772"/>
      <c r="W49" s="772"/>
      <c r="X49" s="772"/>
      <c r="Y49" s="772"/>
      <c r="Z49" s="772"/>
      <c r="AA49" s="1055" t="s">
        <v>1007</v>
      </c>
      <c r="AB49" s="1011" t="s">
        <v>1180</v>
      </c>
      <c r="AC49" s="1057" t="s">
        <v>1175</v>
      </c>
      <c r="AD49" s="1055" t="s">
        <v>1239</v>
      </c>
    </row>
    <row r="50" spans="1:30" s="153" customFormat="1">
      <c r="A50" s="1380">
        <v>33</v>
      </c>
      <c r="B50" s="1378" t="s">
        <v>894</v>
      </c>
      <c r="C50" s="908">
        <f t="shared" si="0"/>
        <v>0.05</v>
      </c>
      <c r="D50" s="1056"/>
      <c r="E50" s="772">
        <f t="shared" si="5"/>
        <v>0.05</v>
      </c>
      <c r="F50" s="891">
        <v>0.05</v>
      </c>
      <c r="G50" s="772"/>
      <c r="H50" s="772"/>
      <c r="I50" s="894"/>
      <c r="J50" s="772"/>
      <c r="K50" s="772"/>
      <c r="L50" s="772"/>
      <c r="M50" s="772"/>
      <c r="N50" s="772"/>
      <c r="O50" s="772"/>
      <c r="P50" s="772"/>
      <c r="Q50" s="772"/>
      <c r="R50" s="772"/>
      <c r="S50" s="772"/>
      <c r="T50" s="772"/>
      <c r="U50" s="772"/>
      <c r="V50" s="772"/>
      <c r="W50" s="772"/>
      <c r="X50" s="772"/>
      <c r="Y50" s="772"/>
      <c r="Z50" s="772"/>
      <c r="AA50" s="1055" t="s">
        <v>1007</v>
      </c>
      <c r="AB50" s="1055" t="s">
        <v>1150</v>
      </c>
      <c r="AC50" s="1379" t="s">
        <v>1169</v>
      </c>
      <c r="AD50" s="1374" t="s">
        <v>1181</v>
      </c>
    </row>
    <row r="51" spans="1:30" s="153" customFormat="1">
      <c r="A51" s="1380"/>
      <c r="B51" s="1378"/>
      <c r="C51" s="908">
        <f t="shared" si="0"/>
        <v>0.04</v>
      </c>
      <c r="D51" s="1056"/>
      <c r="E51" s="772">
        <f t="shared" si="5"/>
        <v>0.04</v>
      </c>
      <c r="F51" s="891">
        <v>0.04</v>
      </c>
      <c r="G51" s="772"/>
      <c r="H51" s="772"/>
      <c r="I51" s="894"/>
      <c r="J51" s="772"/>
      <c r="K51" s="772"/>
      <c r="L51" s="772"/>
      <c r="M51" s="772"/>
      <c r="N51" s="772"/>
      <c r="O51" s="772"/>
      <c r="P51" s="772"/>
      <c r="Q51" s="772"/>
      <c r="R51" s="772"/>
      <c r="S51" s="772"/>
      <c r="T51" s="772"/>
      <c r="U51" s="772"/>
      <c r="V51" s="772"/>
      <c r="W51" s="772"/>
      <c r="X51" s="772"/>
      <c r="Y51" s="772"/>
      <c r="Z51" s="772"/>
      <c r="AA51" s="1055" t="s">
        <v>140</v>
      </c>
      <c r="AB51" s="1055" t="s">
        <v>1149</v>
      </c>
      <c r="AC51" s="1379"/>
      <c r="AD51" s="1374"/>
    </row>
    <row r="52" spans="1:30" s="153" customFormat="1" ht="94.5">
      <c r="A52" s="1061">
        <v>34</v>
      </c>
      <c r="B52" s="1056" t="s">
        <v>897</v>
      </c>
      <c r="C52" s="908">
        <f t="shared" si="0"/>
        <v>0.04</v>
      </c>
      <c r="D52" s="1056"/>
      <c r="E52" s="772">
        <f t="shared" si="5"/>
        <v>0.04</v>
      </c>
      <c r="F52" s="891">
        <v>0.04</v>
      </c>
      <c r="G52" s="772"/>
      <c r="H52" s="772"/>
      <c r="I52" s="894"/>
      <c r="J52" s="772"/>
      <c r="K52" s="772"/>
      <c r="L52" s="772"/>
      <c r="M52" s="772"/>
      <c r="N52" s="772"/>
      <c r="O52" s="772"/>
      <c r="P52" s="772"/>
      <c r="Q52" s="772"/>
      <c r="R52" s="772"/>
      <c r="S52" s="772"/>
      <c r="T52" s="772"/>
      <c r="U52" s="772"/>
      <c r="V52" s="772"/>
      <c r="W52" s="772"/>
      <c r="X52" s="772"/>
      <c r="Y52" s="772"/>
      <c r="Z52" s="772"/>
      <c r="AA52" s="1055" t="s">
        <v>138</v>
      </c>
      <c r="AB52" s="1055" t="s">
        <v>1088</v>
      </c>
      <c r="AC52" s="1057" t="s">
        <v>1169</v>
      </c>
      <c r="AD52" s="1055" t="s">
        <v>898</v>
      </c>
    </row>
    <row r="53" spans="1:30" s="153" customFormat="1" ht="63">
      <c r="A53" s="1061">
        <v>35</v>
      </c>
      <c r="B53" s="1063" t="s">
        <v>899</v>
      </c>
      <c r="C53" s="908">
        <f t="shared" si="0"/>
        <v>2.1</v>
      </c>
      <c r="D53" s="1063"/>
      <c r="E53" s="772">
        <f t="shared" si="5"/>
        <v>2.1</v>
      </c>
      <c r="F53" s="891"/>
      <c r="G53" s="772">
        <v>0.17</v>
      </c>
      <c r="H53" s="772">
        <v>0.1</v>
      </c>
      <c r="I53" s="894">
        <v>0.15</v>
      </c>
      <c r="J53" s="772">
        <v>0.3</v>
      </c>
      <c r="K53" s="772"/>
      <c r="L53" s="772"/>
      <c r="M53" s="772">
        <v>0.3</v>
      </c>
      <c r="N53" s="772"/>
      <c r="O53" s="772">
        <v>0.3</v>
      </c>
      <c r="P53" s="772"/>
      <c r="Q53" s="772"/>
      <c r="R53" s="772"/>
      <c r="S53" s="772"/>
      <c r="T53" s="772">
        <v>0.19</v>
      </c>
      <c r="U53" s="772">
        <v>0.1</v>
      </c>
      <c r="V53" s="772"/>
      <c r="W53" s="772"/>
      <c r="X53" s="772">
        <v>0.13</v>
      </c>
      <c r="Y53" s="772"/>
      <c r="Z53" s="772">
        <v>0.36</v>
      </c>
      <c r="AA53" s="1055" t="s">
        <v>140</v>
      </c>
      <c r="AB53" s="906" t="s">
        <v>1131</v>
      </c>
      <c r="AC53" s="1057" t="s">
        <v>1169</v>
      </c>
      <c r="AD53" s="1055" t="s">
        <v>1240</v>
      </c>
    </row>
    <row r="54" spans="1:30" s="153" customFormat="1" ht="31.5">
      <c r="A54" s="1380">
        <v>36</v>
      </c>
      <c r="B54" s="1381" t="s">
        <v>1057</v>
      </c>
      <c r="C54" s="908">
        <f t="shared" si="0"/>
        <v>1.94</v>
      </c>
      <c r="D54" s="1063"/>
      <c r="E54" s="772">
        <f>SUM(F54:Z54)</f>
        <v>1.94</v>
      </c>
      <c r="F54" s="772"/>
      <c r="G54" s="772"/>
      <c r="H54" s="772"/>
      <c r="I54" s="894"/>
      <c r="J54" s="772"/>
      <c r="K54" s="772"/>
      <c r="L54" s="772"/>
      <c r="M54" s="772"/>
      <c r="N54" s="772"/>
      <c r="O54" s="772"/>
      <c r="P54" s="772"/>
      <c r="Q54" s="772"/>
      <c r="R54" s="114">
        <v>1.1399999999999999</v>
      </c>
      <c r="S54" s="772"/>
      <c r="T54" s="114">
        <v>0.15</v>
      </c>
      <c r="U54" s="114">
        <v>0.05</v>
      </c>
      <c r="V54" s="772"/>
      <c r="W54" s="772"/>
      <c r="X54" s="772"/>
      <c r="Y54" s="772"/>
      <c r="Z54" s="774">
        <v>0.6</v>
      </c>
      <c r="AA54" s="1055" t="s">
        <v>140</v>
      </c>
      <c r="AB54" s="1055" t="s">
        <v>1059</v>
      </c>
      <c r="AC54" s="1379" t="s">
        <v>1169</v>
      </c>
      <c r="AD54" s="1374" t="s">
        <v>1182</v>
      </c>
    </row>
    <row r="55" spans="1:30" s="153" customFormat="1" ht="31.5">
      <c r="A55" s="1380"/>
      <c r="B55" s="1381"/>
      <c r="C55" s="908">
        <f t="shared" si="0"/>
        <v>3.35</v>
      </c>
      <c r="D55" s="1063"/>
      <c r="E55" s="772">
        <f t="shared" si="5"/>
        <v>3.35</v>
      </c>
      <c r="F55" s="772"/>
      <c r="G55" s="772"/>
      <c r="H55" s="772"/>
      <c r="I55" s="894"/>
      <c r="J55" s="772"/>
      <c r="K55" s="772"/>
      <c r="L55" s="772"/>
      <c r="M55" s="772"/>
      <c r="N55" s="772"/>
      <c r="O55" s="772"/>
      <c r="P55" s="772"/>
      <c r="Q55" s="772"/>
      <c r="R55" s="772"/>
      <c r="S55" s="772">
        <v>3.35</v>
      </c>
      <c r="T55" s="772"/>
      <c r="U55" s="772"/>
      <c r="V55" s="772"/>
      <c r="W55" s="772"/>
      <c r="X55" s="772"/>
      <c r="Y55" s="772"/>
      <c r="Z55" s="772"/>
      <c r="AA55" s="1055" t="s">
        <v>134</v>
      </c>
      <c r="AB55" s="1055" t="s">
        <v>1060</v>
      </c>
      <c r="AC55" s="1379"/>
      <c r="AD55" s="1374"/>
    </row>
    <row r="56" spans="1:30" s="153" customFormat="1">
      <c r="A56" s="895" t="s">
        <v>1334</v>
      </c>
      <c r="B56" s="885" t="s">
        <v>939</v>
      </c>
      <c r="C56" s="1054">
        <f t="shared" si="0"/>
        <v>0</v>
      </c>
      <c r="D56" s="885"/>
      <c r="E56" s="887"/>
      <c r="F56" s="887"/>
      <c r="G56" s="887"/>
      <c r="H56" s="887"/>
      <c r="I56" s="887"/>
      <c r="J56" s="887"/>
      <c r="K56" s="887"/>
      <c r="L56" s="887"/>
      <c r="M56" s="887"/>
      <c r="N56" s="887"/>
      <c r="O56" s="887"/>
      <c r="P56" s="887"/>
      <c r="Q56" s="887"/>
      <c r="R56" s="887"/>
      <c r="S56" s="887"/>
      <c r="T56" s="887"/>
      <c r="U56" s="887"/>
      <c r="V56" s="887"/>
      <c r="W56" s="887"/>
      <c r="X56" s="887"/>
      <c r="Y56" s="887"/>
      <c r="Z56" s="887"/>
      <c r="AA56" s="894"/>
      <c r="AB56" s="1055"/>
      <c r="AC56" s="1057"/>
      <c r="AD56" s="1055"/>
    </row>
    <row r="57" spans="1:30" s="153" customFormat="1" ht="31.15" customHeight="1">
      <c r="A57" s="895"/>
      <c r="B57" s="1078" t="s">
        <v>1375</v>
      </c>
      <c r="C57" s="908">
        <f t="shared" si="0"/>
        <v>0.6</v>
      </c>
      <c r="D57" s="1056"/>
      <c r="E57" s="772">
        <f>F57</f>
        <v>0.6</v>
      </c>
      <c r="F57" s="772">
        <v>0.6</v>
      </c>
      <c r="G57" s="887"/>
      <c r="H57" s="887"/>
      <c r="I57" s="887"/>
      <c r="J57" s="887"/>
      <c r="K57" s="887"/>
      <c r="L57" s="887"/>
      <c r="M57" s="887"/>
      <c r="N57" s="887"/>
      <c r="O57" s="887"/>
      <c r="P57" s="887"/>
      <c r="Q57" s="887"/>
      <c r="R57" s="887"/>
      <c r="S57" s="887"/>
      <c r="T57" s="887"/>
      <c r="U57" s="887"/>
      <c r="V57" s="887"/>
      <c r="W57" s="887"/>
      <c r="X57" s="887"/>
      <c r="Y57" s="887"/>
      <c r="Z57" s="887"/>
      <c r="AA57" s="1079" t="s">
        <v>1376</v>
      </c>
      <c r="AB57" s="1055"/>
      <c r="AC57" s="1057"/>
      <c r="AD57" s="1055"/>
    </row>
    <row r="58" spans="1:30" s="153" customFormat="1" ht="110.25">
      <c r="A58" s="1061">
        <v>37</v>
      </c>
      <c r="B58" s="1056" t="s">
        <v>919</v>
      </c>
      <c r="C58" s="908">
        <f t="shared" si="0"/>
        <v>0.04</v>
      </c>
      <c r="D58" s="1056"/>
      <c r="E58" s="772">
        <f>SUM(F58:Z58)</f>
        <v>0.04</v>
      </c>
      <c r="F58" s="891">
        <v>0.04</v>
      </c>
      <c r="G58" s="772"/>
      <c r="H58" s="772"/>
      <c r="I58" s="894"/>
      <c r="J58" s="772"/>
      <c r="K58" s="772"/>
      <c r="L58" s="772"/>
      <c r="M58" s="772"/>
      <c r="N58" s="772"/>
      <c r="O58" s="772"/>
      <c r="P58" s="772"/>
      <c r="Q58" s="772"/>
      <c r="R58" s="772"/>
      <c r="S58" s="772"/>
      <c r="T58" s="772"/>
      <c r="U58" s="772"/>
      <c r="V58" s="772"/>
      <c r="W58" s="772"/>
      <c r="X58" s="772"/>
      <c r="Y58" s="772"/>
      <c r="Z58" s="772"/>
      <c r="AA58" s="1055" t="s">
        <v>138</v>
      </c>
      <c r="AB58" s="1055" t="s">
        <v>1132</v>
      </c>
      <c r="AC58" s="1057" t="s">
        <v>1169</v>
      </c>
      <c r="AD58" s="1055" t="s">
        <v>920</v>
      </c>
    </row>
    <row r="59" spans="1:30" s="153" customFormat="1" ht="47.25">
      <c r="A59" s="1380">
        <v>38</v>
      </c>
      <c r="B59" s="1381" t="s">
        <v>916</v>
      </c>
      <c r="C59" s="908">
        <f t="shared" si="0"/>
        <v>0.05</v>
      </c>
      <c r="D59" s="1063"/>
      <c r="E59" s="772">
        <f>SUM(F59:Z59)</f>
        <v>0.05</v>
      </c>
      <c r="F59" s="891">
        <v>0.03</v>
      </c>
      <c r="G59" s="772">
        <v>0.01</v>
      </c>
      <c r="H59" s="772"/>
      <c r="I59" s="894"/>
      <c r="J59" s="772"/>
      <c r="K59" s="772"/>
      <c r="L59" s="772"/>
      <c r="M59" s="772"/>
      <c r="N59" s="772"/>
      <c r="O59" s="772"/>
      <c r="P59" s="772"/>
      <c r="Q59" s="772"/>
      <c r="R59" s="772"/>
      <c r="S59" s="772"/>
      <c r="T59" s="772">
        <v>0.01</v>
      </c>
      <c r="U59" s="772"/>
      <c r="V59" s="772"/>
      <c r="W59" s="772"/>
      <c r="X59" s="772"/>
      <c r="Y59" s="772"/>
      <c r="Z59" s="772"/>
      <c r="AA59" s="1055" t="s">
        <v>135</v>
      </c>
      <c r="AB59" s="1055" t="s">
        <v>1133</v>
      </c>
      <c r="AC59" s="1379" t="s">
        <v>1169</v>
      </c>
      <c r="AD59" s="1374" t="s">
        <v>1183</v>
      </c>
    </row>
    <row r="60" spans="1:30" s="153" customFormat="1" ht="78.75">
      <c r="A60" s="1380"/>
      <c r="B60" s="1381"/>
      <c r="C60" s="908">
        <f t="shared" si="0"/>
        <v>0.21999999999999997</v>
      </c>
      <c r="D60" s="1063"/>
      <c r="E60" s="772">
        <f>SUM(F60:Z60)</f>
        <v>0.21999999999999997</v>
      </c>
      <c r="F60" s="891">
        <v>0.12</v>
      </c>
      <c r="G60" s="772">
        <v>0.05</v>
      </c>
      <c r="H60" s="772"/>
      <c r="I60" s="894">
        <v>0.02</v>
      </c>
      <c r="J60" s="772">
        <v>0.01</v>
      </c>
      <c r="K60" s="772"/>
      <c r="L60" s="772"/>
      <c r="M60" s="772"/>
      <c r="N60" s="772"/>
      <c r="O60" s="772"/>
      <c r="P60" s="772"/>
      <c r="Q60" s="772"/>
      <c r="R60" s="772"/>
      <c r="S60" s="772"/>
      <c r="T60" s="772">
        <v>0.02</v>
      </c>
      <c r="U60" s="772"/>
      <c r="V60" s="772"/>
      <c r="W60" s="772"/>
      <c r="X60" s="772"/>
      <c r="Y60" s="772"/>
      <c r="Z60" s="772"/>
      <c r="AA60" s="1055" t="s">
        <v>139</v>
      </c>
      <c r="AB60" s="1055" t="s">
        <v>1134</v>
      </c>
      <c r="AC60" s="1379"/>
      <c r="AD60" s="1374"/>
    </row>
    <row r="61" spans="1:30" s="153" customFormat="1" ht="157.5">
      <c r="A61" s="1061">
        <v>39</v>
      </c>
      <c r="B61" s="1063" t="s">
        <v>924</v>
      </c>
      <c r="C61" s="908">
        <f t="shared" si="0"/>
        <v>0.51</v>
      </c>
      <c r="D61" s="1063"/>
      <c r="E61" s="772">
        <f>SUM(F61:Z61)</f>
        <v>0.51</v>
      </c>
      <c r="F61" s="774">
        <v>0.49</v>
      </c>
      <c r="G61" s="772"/>
      <c r="H61" s="772"/>
      <c r="I61" s="894"/>
      <c r="J61" s="772"/>
      <c r="K61" s="772"/>
      <c r="L61" s="772"/>
      <c r="M61" s="772"/>
      <c r="N61" s="772"/>
      <c r="O61" s="772"/>
      <c r="P61" s="772"/>
      <c r="Q61" s="772"/>
      <c r="R61" s="772"/>
      <c r="S61" s="772" t="s">
        <v>73</v>
      </c>
      <c r="T61" s="772">
        <v>0.01</v>
      </c>
      <c r="U61" s="772"/>
      <c r="V61" s="772"/>
      <c r="W61" s="772"/>
      <c r="X61" s="772"/>
      <c r="Y61" s="772"/>
      <c r="Z61" s="772">
        <v>0.01</v>
      </c>
      <c r="AA61" s="1055" t="s">
        <v>342</v>
      </c>
      <c r="AB61" s="1055" t="s">
        <v>1038</v>
      </c>
      <c r="AC61" s="1057" t="s">
        <v>1169</v>
      </c>
      <c r="AD61" s="1055" t="s">
        <v>1184</v>
      </c>
    </row>
    <row r="62" spans="1:30" s="149" customFormat="1">
      <c r="A62" s="1051" t="s">
        <v>1335</v>
      </c>
      <c r="B62" s="885" t="s">
        <v>587</v>
      </c>
      <c r="C62" s="908">
        <f t="shared" si="0"/>
        <v>0</v>
      </c>
      <c r="D62" s="885"/>
      <c r="E62" s="887"/>
      <c r="F62" s="887"/>
      <c r="G62" s="887"/>
      <c r="H62" s="887"/>
      <c r="I62" s="887"/>
      <c r="J62" s="887"/>
      <c r="K62" s="887"/>
      <c r="L62" s="887"/>
      <c r="M62" s="887"/>
      <c r="N62" s="887"/>
      <c r="O62" s="887"/>
      <c r="P62" s="887"/>
      <c r="Q62" s="887"/>
      <c r="R62" s="887"/>
      <c r="S62" s="887"/>
      <c r="T62" s="887"/>
      <c r="U62" s="887"/>
      <c r="V62" s="887"/>
      <c r="W62" s="887"/>
      <c r="X62" s="887"/>
      <c r="Y62" s="887"/>
      <c r="Z62" s="887"/>
      <c r="AA62" s="1050"/>
      <c r="AB62" s="1050"/>
      <c r="AC62" s="907"/>
      <c r="AD62" s="1050"/>
    </row>
    <row r="63" spans="1:30" ht="78.75">
      <c r="A63" s="1062">
        <v>40</v>
      </c>
      <c r="B63" s="1056" t="s">
        <v>588</v>
      </c>
      <c r="C63" s="908">
        <f t="shared" si="0"/>
        <v>0.2</v>
      </c>
      <c r="D63" s="1056"/>
      <c r="E63" s="772">
        <v>0.2</v>
      </c>
      <c r="F63" s="879">
        <v>0.2</v>
      </c>
      <c r="G63" s="879"/>
      <c r="H63" s="879"/>
      <c r="I63" s="879"/>
      <c r="J63" s="879"/>
      <c r="K63" s="879"/>
      <c r="L63" s="879"/>
      <c r="M63" s="879"/>
      <c r="N63" s="879"/>
      <c r="O63" s="879"/>
      <c r="P63" s="879"/>
      <c r="Q63" s="879"/>
      <c r="R63" s="879"/>
      <c r="S63" s="879"/>
      <c r="T63" s="879"/>
      <c r="U63" s="879"/>
      <c r="V63" s="879"/>
      <c r="W63" s="879"/>
      <c r="X63" s="879"/>
      <c r="Y63" s="879"/>
      <c r="Z63" s="879"/>
      <c r="AA63" s="1055" t="s">
        <v>134</v>
      </c>
      <c r="AB63" s="1055" t="s">
        <v>801</v>
      </c>
      <c r="AC63" s="1057" t="s">
        <v>1185</v>
      </c>
      <c r="AD63" s="1055" t="s">
        <v>1160</v>
      </c>
    </row>
    <row r="64" spans="1:30" s="520" customFormat="1">
      <c r="A64" s="1051" t="s">
        <v>1336</v>
      </c>
      <c r="B64" s="885" t="s">
        <v>851</v>
      </c>
      <c r="C64" s="887">
        <f>SUM(C65:C93)</f>
        <v>202.76000000000002</v>
      </c>
      <c r="D64" s="887"/>
      <c r="E64" s="887"/>
      <c r="F64" s="887"/>
      <c r="G64" s="887"/>
      <c r="H64" s="887"/>
      <c r="I64" s="887"/>
      <c r="J64" s="887"/>
      <c r="K64" s="887"/>
      <c r="L64" s="887"/>
      <c r="M64" s="887"/>
      <c r="N64" s="887"/>
      <c r="O64" s="887"/>
      <c r="P64" s="887"/>
      <c r="Q64" s="887"/>
      <c r="R64" s="887"/>
      <c r="S64" s="887"/>
      <c r="T64" s="887"/>
      <c r="U64" s="887"/>
      <c r="V64" s="887"/>
      <c r="W64" s="887"/>
      <c r="X64" s="887"/>
      <c r="Y64" s="887"/>
      <c r="Z64" s="887"/>
      <c r="AA64" s="1050"/>
      <c r="AB64" s="878"/>
      <c r="AC64" s="887"/>
      <c r="AD64" s="880"/>
    </row>
    <row r="65" spans="1:30" s="520" customFormat="1" ht="94.5">
      <c r="A65" s="1375">
        <v>41</v>
      </c>
      <c r="B65" s="1374" t="s">
        <v>1345</v>
      </c>
      <c r="C65" s="908">
        <f t="shared" si="0"/>
        <v>6</v>
      </c>
      <c r="D65" s="1056"/>
      <c r="E65" s="772">
        <f>SUM(F65:Z65)</f>
        <v>6</v>
      </c>
      <c r="F65" s="889">
        <v>5.37</v>
      </c>
      <c r="G65" s="1053"/>
      <c r="H65" s="889"/>
      <c r="I65" s="889"/>
      <c r="J65" s="1053"/>
      <c r="K65" s="1053"/>
      <c r="L65" s="1053"/>
      <c r="M65" s="1053"/>
      <c r="N65" s="1053"/>
      <c r="O65" s="1053"/>
      <c r="P65" s="1053"/>
      <c r="Q65" s="1062"/>
      <c r="R65" s="1062"/>
      <c r="S65" s="1062"/>
      <c r="T65" s="1062">
        <v>0.35</v>
      </c>
      <c r="U65" s="1062">
        <v>0.15</v>
      </c>
      <c r="V65" s="1062"/>
      <c r="W65" s="1062"/>
      <c r="X65" s="1062"/>
      <c r="Y65" s="1062"/>
      <c r="Z65" s="1062">
        <v>0.13</v>
      </c>
      <c r="AA65" s="1055" t="s">
        <v>276</v>
      </c>
      <c r="AB65" s="1055" t="s">
        <v>803</v>
      </c>
      <c r="AC65" s="1055" t="s">
        <v>784</v>
      </c>
      <c r="AD65" s="1374" t="s">
        <v>751</v>
      </c>
    </row>
    <row r="66" spans="1:30" s="520" customFormat="1" ht="63">
      <c r="A66" s="1375"/>
      <c r="B66" s="1374"/>
      <c r="C66" s="908">
        <f>E66</f>
        <v>3.8</v>
      </c>
      <c r="D66" s="1056"/>
      <c r="E66" s="772">
        <f t="shared" ref="E66:E77" si="6">SUM(F66:Z66)</f>
        <v>3.8</v>
      </c>
      <c r="F66" s="1062">
        <v>3</v>
      </c>
      <c r="G66" s="1062"/>
      <c r="H66" s="1062"/>
      <c r="I66" s="1062">
        <v>0.3</v>
      </c>
      <c r="J66" s="1062"/>
      <c r="K66" s="1062"/>
      <c r="L66" s="1062"/>
      <c r="M66" s="1062">
        <v>0.24</v>
      </c>
      <c r="N66" s="1062"/>
      <c r="O66" s="1062"/>
      <c r="P66" s="1062"/>
      <c r="Q66" s="1062"/>
      <c r="R66" s="1062"/>
      <c r="S66" s="1062"/>
      <c r="T66" s="1062">
        <v>0.15</v>
      </c>
      <c r="U66" s="1062">
        <v>0.11</v>
      </c>
      <c r="V66" s="1062"/>
      <c r="W66" s="1062"/>
      <c r="X66" s="1062"/>
      <c r="Y66" s="1062"/>
      <c r="Z66" s="1062"/>
      <c r="AA66" s="1055" t="s">
        <v>130</v>
      </c>
      <c r="AB66" s="1055" t="s">
        <v>807</v>
      </c>
      <c r="AC66" s="1055" t="s">
        <v>1241</v>
      </c>
      <c r="AD66" s="1374"/>
    </row>
    <row r="67" spans="1:30" s="520" customFormat="1" ht="63">
      <c r="A67" s="1062">
        <v>42</v>
      </c>
      <c r="B67" s="1056" t="s">
        <v>659</v>
      </c>
      <c r="C67" s="908">
        <f t="shared" si="0"/>
        <v>0.05</v>
      </c>
      <c r="D67" s="1056"/>
      <c r="E67" s="772">
        <f t="shared" si="6"/>
        <v>0.05</v>
      </c>
      <c r="F67" s="889"/>
      <c r="G67" s="1053"/>
      <c r="H67" s="889"/>
      <c r="I67" s="889"/>
      <c r="J67" s="1053"/>
      <c r="K67" s="1053"/>
      <c r="L67" s="1053"/>
      <c r="M67" s="1053"/>
      <c r="N67" s="1053"/>
      <c r="O67" s="1053"/>
      <c r="P67" s="1053"/>
      <c r="Q67" s="1062">
        <v>0.05</v>
      </c>
      <c r="R67" s="1062"/>
      <c r="S67" s="1062"/>
      <c r="T67" s="1062"/>
      <c r="U67" s="1062"/>
      <c r="V67" s="1062"/>
      <c r="W67" s="1062"/>
      <c r="X67" s="1062"/>
      <c r="Y67" s="1062"/>
      <c r="Z67" s="1062"/>
      <c r="AA67" s="1055" t="s">
        <v>276</v>
      </c>
      <c r="AB67" s="1055" t="s">
        <v>802</v>
      </c>
      <c r="AC67" s="1055" t="s">
        <v>785</v>
      </c>
      <c r="AD67" s="1055" t="s">
        <v>759</v>
      </c>
    </row>
    <row r="68" spans="1:30" s="520" customFormat="1" ht="63">
      <c r="A68" s="1062">
        <v>43</v>
      </c>
      <c r="B68" s="1056" t="s">
        <v>1186</v>
      </c>
      <c r="C68" s="908">
        <v>5</v>
      </c>
      <c r="D68" s="1056"/>
      <c r="E68" s="772">
        <f t="shared" si="6"/>
        <v>4.9999999999999991</v>
      </c>
      <c r="F68" s="897">
        <v>4.3899999999999997</v>
      </c>
      <c r="G68" s="1053"/>
      <c r="H68" s="898">
        <v>0.14000000000000001</v>
      </c>
      <c r="I68" s="898">
        <v>0.42</v>
      </c>
      <c r="J68" s="1053"/>
      <c r="K68" s="1053"/>
      <c r="L68" s="1053"/>
      <c r="M68" s="1053"/>
      <c r="N68" s="1053"/>
      <c r="O68" s="1053"/>
      <c r="P68" s="1053"/>
      <c r="Q68" s="1055"/>
      <c r="R68" s="1055"/>
      <c r="S68" s="1055"/>
      <c r="T68" s="1055"/>
      <c r="U68" s="1055"/>
      <c r="V68" s="1055"/>
      <c r="W68" s="1055"/>
      <c r="X68" s="1055"/>
      <c r="Y68" s="1055"/>
      <c r="Z68" s="1055">
        <v>0.05</v>
      </c>
      <c r="AA68" s="1055" t="s">
        <v>136</v>
      </c>
      <c r="AB68" s="1055" t="s">
        <v>804</v>
      </c>
      <c r="AC68" s="1055" t="s">
        <v>1176</v>
      </c>
      <c r="AD68" s="1055" t="s">
        <v>758</v>
      </c>
    </row>
    <row r="69" spans="1:30" s="520" customFormat="1" ht="94.5">
      <c r="A69" s="1375">
        <v>44</v>
      </c>
      <c r="B69" s="1374" t="s">
        <v>1350</v>
      </c>
      <c r="C69" s="908">
        <f t="shared" si="0"/>
        <v>1.55</v>
      </c>
      <c r="D69" s="1056"/>
      <c r="E69" s="772">
        <f t="shared" si="6"/>
        <v>1.55</v>
      </c>
      <c r="F69" s="879">
        <v>1.45</v>
      </c>
      <c r="G69" s="1053"/>
      <c r="H69" s="898"/>
      <c r="I69" s="898"/>
      <c r="J69" s="1053" t="s">
        <v>73</v>
      </c>
      <c r="K69" s="1053"/>
      <c r="L69" s="1053"/>
      <c r="M69" s="1053"/>
      <c r="N69" s="1053"/>
      <c r="O69" s="1053"/>
      <c r="P69" s="1053"/>
      <c r="Q69" s="1055"/>
      <c r="R69" s="1055"/>
      <c r="S69" s="1055"/>
      <c r="T69" s="1055">
        <v>0.03</v>
      </c>
      <c r="U69" s="1055">
        <v>0.03</v>
      </c>
      <c r="V69" s="1055"/>
      <c r="W69" s="1055"/>
      <c r="X69" s="1055"/>
      <c r="Y69" s="1055"/>
      <c r="Z69" s="1055">
        <v>0.04</v>
      </c>
      <c r="AA69" s="1055" t="s">
        <v>276</v>
      </c>
      <c r="AB69" s="899" t="s">
        <v>806</v>
      </c>
      <c r="AC69" s="1057" t="s">
        <v>1187</v>
      </c>
      <c r="AD69" s="1055" t="s">
        <v>773</v>
      </c>
    </row>
    <row r="70" spans="1:30" s="520" customFormat="1" ht="63">
      <c r="A70" s="1375"/>
      <c r="B70" s="1374"/>
      <c r="C70" s="908">
        <f t="shared" si="0"/>
        <v>0.35</v>
      </c>
      <c r="D70" s="1056"/>
      <c r="E70" s="772">
        <f>SUM(F70:Z70)</f>
        <v>0.35</v>
      </c>
      <c r="F70" s="889"/>
      <c r="G70" s="1053"/>
      <c r="H70" s="1053"/>
      <c r="I70" s="1053"/>
      <c r="J70" s="1053"/>
      <c r="K70" s="1053"/>
      <c r="L70" s="1053"/>
      <c r="M70" s="1053"/>
      <c r="N70" s="1053"/>
      <c r="O70" s="1053"/>
      <c r="P70" s="1053"/>
      <c r="Q70" s="1053"/>
      <c r="R70" s="1053"/>
      <c r="S70" s="1053"/>
      <c r="T70" s="1062">
        <f>0.1</f>
        <v>0.1</v>
      </c>
      <c r="U70" s="1062">
        <f>0.1</f>
        <v>0.1</v>
      </c>
      <c r="V70" s="1062"/>
      <c r="W70" s="1062"/>
      <c r="X70" s="1062"/>
      <c r="Y70" s="1062"/>
      <c r="Z70" s="1062">
        <f>0.15</f>
        <v>0.15</v>
      </c>
      <c r="AA70" s="1055" t="s">
        <v>276</v>
      </c>
      <c r="AB70" s="899" t="s">
        <v>806</v>
      </c>
      <c r="AC70" s="1055" t="s">
        <v>786</v>
      </c>
      <c r="AD70" s="1055" t="s">
        <v>740</v>
      </c>
    </row>
    <row r="71" spans="1:30" ht="63">
      <c r="A71" s="1062">
        <v>45</v>
      </c>
      <c r="B71" s="1056" t="s">
        <v>619</v>
      </c>
      <c r="C71" s="908">
        <f t="shared" si="0"/>
        <v>1</v>
      </c>
      <c r="D71" s="1056"/>
      <c r="E71" s="772">
        <f t="shared" si="6"/>
        <v>1</v>
      </c>
      <c r="F71" s="879"/>
      <c r="G71" s="879"/>
      <c r="H71" s="879"/>
      <c r="I71" s="879">
        <v>0.2</v>
      </c>
      <c r="J71" s="879">
        <v>0.8</v>
      </c>
      <c r="K71" s="879"/>
      <c r="L71" s="879"/>
      <c r="M71" s="879"/>
      <c r="N71" s="879"/>
      <c r="O71" s="879"/>
      <c r="P71" s="879"/>
      <c r="Q71" s="879"/>
      <c r="R71" s="879"/>
      <c r="S71" s="879"/>
      <c r="T71" s="879"/>
      <c r="U71" s="879"/>
      <c r="V71" s="879"/>
      <c r="W71" s="879"/>
      <c r="X71" s="879"/>
      <c r="Y71" s="879"/>
      <c r="Z71" s="879"/>
      <c r="AA71" s="1055" t="s">
        <v>140</v>
      </c>
      <c r="AB71" s="1055" t="s">
        <v>805</v>
      </c>
      <c r="AC71" s="1055" t="s">
        <v>787</v>
      </c>
      <c r="AD71" s="1055" t="s">
        <v>741</v>
      </c>
    </row>
    <row r="72" spans="1:30" ht="94.5">
      <c r="A72" s="1062">
        <v>46</v>
      </c>
      <c r="B72" s="1056" t="s">
        <v>1215</v>
      </c>
      <c r="C72" s="908">
        <f t="shared" ref="C72:C135" si="7">E72</f>
        <v>1.0100000000000002</v>
      </c>
      <c r="D72" s="1056"/>
      <c r="E72" s="772">
        <f t="shared" si="6"/>
        <v>1.0100000000000002</v>
      </c>
      <c r="F72" s="879">
        <f>3.64-2.67</f>
        <v>0.9700000000000002</v>
      </c>
      <c r="G72" s="879"/>
      <c r="H72" s="879">
        <v>0.01</v>
      </c>
      <c r="I72" s="879"/>
      <c r="J72" s="879"/>
      <c r="K72" s="879"/>
      <c r="L72" s="879"/>
      <c r="M72" s="879"/>
      <c r="N72" s="879"/>
      <c r="O72" s="879"/>
      <c r="P72" s="879"/>
      <c r="Q72" s="879"/>
      <c r="R72" s="879"/>
      <c r="S72" s="879"/>
      <c r="T72" s="879">
        <v>0.01</v>
      </c>
      <c r="U72" s="879">
        <v>0.01</v>
      </c>
      <c r="V72" s="879"/>
      <c r="W72" s="879"/>
      <c r="X72" s="879"/>
      <c r="Y72" s="879"/>
      <c r="Z72" s="879">
        <v>0.01</v>
      </c>
      <c r="AA72" s="1055" t="s">
        <v>342</v>
      </c>
      <c r="AB72" s="1055" t="s">
        <v>1188</v>
      </c>
      <c r="AC72" s="1057" t="s">
        <v>1189</v>
      </c>
      <c r="AD72" s="1055" t="s">
        <v>1190</v>
      </c>
    </row>
    <row r="73" spans="1:30" ht="63">
      <c r="A73" s="1062">
        <v>47</v>
      </c>
      <c r="B73" s="900" t="s">
        <v>1216</v>
      </c>
      <c r="C73" s="908">
        <f t="shared" si="7"/>
        <v>4.6500000000000004</v>
      </c>
      <c r="D73" s="900"/>
      <c r="E73" s="772">
        <f t="shared" si="6"/>
        <v>4.6500000000000004</v>
      </c>
      <c r="F73" s="879">
        <v>4.5</v>
      </c>
      <c r="G73" s="879"/>
      <c r="H73" s="879"/>
      <c r="I73" s="879"/>
      <c r="J73" s="879"/>
      <c r="K73" s="879"/>
      <c r="L73" s="879"/>
      <c r="M73" s="879"/>
      <c r="N73" s="879"/>
      <c r="O73" s="879"/>
      <c r="P73" s="879"/>
      <c r="Q73" s="879"/>
      <c r="R73" s="879"/>
      <c r="S73" s="879"/>
      <c r="T73" s="879">
        <v>7.0000000000000007E-2</v>
      </c>
      <c r="U73" s="879">
        <v>0.08</v>
      </c>
      <c r="V73" s="879"/>
      <c r="W73" s="879"/>
      <c r="X73" s="879"/>
      <c r="Y73" s="879"/>
      <c r="Z73" s="879"/>
      <c r="AA73" s="894" t="s">
        <v>276</v>
      </c>
      <c r="AB73" s="899" t="s">
        <v>1191</v>
      </c>
      <c r="AC73" s="1055" t="s">
        <v>1241</v>
      </c>
      <c r="AD73" s="1055" t="s">
        <v>736</v>
      </c>
    </row>
    <row r="74" spans="1:30" s="517" customFormat="1" ht="63">
      <c r="A74" s="1062">
        <v>49</v>
      </c>
      <c r="B74" s="1056" t="s">
        <v>1192</v>
      </c>
      <c r="C74" s="908">
        <f t="shared" si="7"/>
        <v>0.4</v>
      </c>
      <c r="D74" s="1056"/>
      <c r="E74" s="772">
        <f t="shared" si="6"/>
        <v>0.4</v>
      </c>
      <c r="F74" s="772">
        <v>0.1</v>
      </c>
      <c r="G74" s="879"/>
      <c r="H74" s="879"/>
      <c r="I74" s="879">
        <v>0.1</v>
      </c>
      <c r="J74" s="879"/>
      <c r="K74" s="879"/>
      <c r="L74" s="879"/>
      <c r="M74" s="879"/>
      <c r="N74" s="879"/>
      <c r="O74" s="879"/>
      <c r="P74" s="879"/>
      <c r="Q74" s="879"/>
      <c r="R74" s="879"/>
      <c r="S74" s="879"/>
      <c r="T74" s="879"/>
      <c r="U74" s="879"/>
      <c r="V74" s="879"/>
      <c r="W74" s="879"/>
      <c r="X74" s="879"/>
      <c r="Y74" s="879"/>
      <c r="Z74" s="772">
        <v>0.2</v>
      </c>
      <c r="AA74" s="1055" t="s">
        <v>132</v>
      </c>
      <c r="AB74" s="774" t="s">
        <v>808</v>
      </c>
      <c r="AC74" s="1057" t="s">
        <v>1193</v>
      </c>
      <c r="AD74" s="1055" t="s">
        <v>771</v>
      </c>
    </row>
    <row r="75" spans="1:30" s="153" customFormat="1" ht="63">
      <c r="A75" s="1062">
        <v>50</v>
      </c>
      <c r="B75" s="1056" t="s">
        <v>1368</v>
      </c>
      <c r="C75" s="908">
        <f t="shared" si="7"/>
        <v>0.3</v>
      </c>
      <c r="D75" s="1056"/>
      <c r="E75" s="772">
        <f t="shared" si="6"/>
        <v>0.3</v>
      </c>
      <c r="F75" s="879">
        <v>0.3</v>
      </c>
      <c r="G75" s="879"/>
      <c r="H75" s="879"/>
      <c r="I75" s="879"/>
      <c r="J75" s="879"/>
      <c r="K75" s="879"/>
      <c r="L75" s="879"/>
      <c r="M75" s="879"/>
      <c r="N75" s="879"/>
      <c r="O75" s="879"/>
      <c r="P75" s="879"/>
      <c r="Q75" s="879"/>
      <c r="R75" s="879"/>
      <c r="S75" s="879"/>
      <c r="T75" s="879"/>
      <c r="U75" s="879"/>
      <c r="V75" s="879"/>
      <c r="W75" s="879"/>
      <c r="X75" s="879"/>
      <c r="Y75" s="879"/>
      <c r="Z75" s="879"/>
      <c r="AA75" s="1055" t="s">
        <v>130</v>
      </c>
      <c r="AB75" s="774" t="s">
        <v>810</v>
      </c>
      <c r="AC75" s="1055" t="s">
        <v>1194</v>
      </c>
      <c r="AD75" s="1055" t="s">
        <v>771</v>
      </c>
    </row>
    <row r="76" spans="1:30" s="153" customFormat="1" ht="78.75">
      <c r="A76" s="1062">
        <v>51</v>
      </c>
      <c r="B76" s="1056" t="s">
        <v>1195</v>
      </c>
      <c r="C76" s="908">
        <f t="shared" si="7"/>
        <v>7.1999999999999993</v>
      </c>
      <c r="D76" s="1056"/>
      <c r="E76" s="772">
        <f t="shared" si="6"/>
        <v>7.1999999999999993</v>
      </c>
      <c r="F76" s="879">
        <v>6.45</v>
      </c>
      <c r="G76" s="879"/>
      <c r="H76" s="879"/>
      <c r="I76" s="879"/>
      <c r="J76" s="879"/>
      <c r="K76" s="879"/>
      <c r="L76" s="879"/>
      <c r="M76" s="879"/>
      <c r="N76" s="879"/>
      <c r="O76" s="879"/>
      <c r="P76" s="879"/>
      <c r="Q76" s="879"/>
      <c r="R76" s="879"/>
      <c r="S76" s="879"/>
      <c r="T76" s="879">
        <v>0.3</v>
      </c>
      <c r="U76" s="879">
        <v>0.35</v>
      </c>
      <c r="V76" s="879"/>
      <c r="W76" s="879"/>
      <c r="X76" s="879"/>
      <c r="Y76" s="879"/>
      <c r="Z76" s="879">
        <v>0.1</v>
      </c>
      <c r="AA76" s="1055" t="s">
        <v>133</v>
      </c>
      <c r="AB76" s="774" t="s">
        <v>1005</v>
      </c>
      <c r="AC76" s="1057" t="s">
        <v>1169</v>
      </c>
      <c r="AD76" s="1055" t="s">
        <v>902</v>
      </c>
    </row>
    <row r="77" spans="1:30" s="153" customFormat="1" ht="31.5">
      <c r="A77" s="1375">
        <v>52</v>
      </c>
      <c r="B77" s="1378" t="s">
        <v>1346</v>
      </c>
      <c r="C77" s="908">
        <f t="shared" si="7"/>
        <v>2.5499999999999998</v>
      </c>
      <c r="D77" s="1056"/>
      <c r="E77" s="772">
        <f t="shared" si="6"/>
        <v>2.5499999999999998</v>
      </c>
      <c r="F77" s="891">
        <v>2.2200000000000002</v>
      </c>
      <c r="G77" s="879"/>
      <c r="H77" s="879"/>
      <c r="I77" s="879"/>
      <c r="J77" s="879"/>
      <c r="K77" s="879"/>
      <c r="L77" s="879"/>
      <c r="M77" s="879"/>
      <c r="N77" s="879"/>
      <c r="O77" s="879"/>
      <c r="P77" s="879"/>
      <c r="Q77" s="879"/>
      <c r="R77" s="879"/>
      <c r="S77" s="879"/>
      <c r="T77" s="879">
        <v>0.28000000000000003</v>
      </c>
      <c r="U77" s="879">
        <v>0.04</v>
      </c>
      <c r="V77" s="879"/>
      <c r="W77" s="879"/>
      <c r="X77" s="879"/>
      <c r="Y77" s="879"/>
      <c r="Z77" s="879">
        <v>0.01</v>
      </c>
      <c r="AA77" s="1055" t="s">
        <v>133</v>
      </c>
      <c r="AB77" s="774" t="s">
        <v>1137</v>
      </c>
      <c r="AC77" s="1379" t="s">
        <v>1169</v>
      </c>
      <c r="AD77" s="1374" t="s">
        <v>905</v>
      </c>
    </row>
    <row r="78" spans="1:30" s="153" customFormat="1" ht="47.25">
      <c r="A78" s="1375"/>
      <c r="B78" s="1378"/>
      <c r="C78" s="908">
        <f t="shared" si="7"/>
        <v>6.6999999999999993</v>
      </c>
      <c r="D78" s="1056"/>
      <c r="E78" s="772">
        <f>SUM(F78:Z78)</f>
        <v>6.6999999999999993</v>
      </c>
      <c r="F78" s="891">
        <v>5.88</v>
      </c>
      <c r="G78" s="879"/>
      <c r="H78" s="879"/>
      <c r="I78" s="879">
        <v>0.1</v>
      </c>
      <c r="J78" s="879"/>
      <c r="K78" s="879"/>
      <c r="L78" s="879"/>
      <c r="M78" s="879"/>
      <c r="N78" s="879"/>
      <c r="O78" s="879">
        <v>0.08</v>
      </c>
      <c r="P78" s="879"/>
      <c r="Q78" s="879"/>
      <c r="R78" s="879"/>
      <c r="S78" s="879"/>
      <c r="T78" s="879">
        <v>0.44</v>
      </c>
      <c r="U78" s="879">
        <v>0.1</v>
      </c>
      <c r="V78" s="879"/>
      <c r="W78" s="879"/>
      <c r="X78" s="879">
        <v>0.01</v>
      </c>
      <c r="Y78" s="879"/>
      <c r="Z78" s="879">
        <v>0.09</v>
      </c>
      <c r="AA78" s="1055" t="s">
        <v>1007</v>
      </c>
      <c r="AB78" s="774" t="s">
        <v>1162</v>
      </c>
      <c r="AC78" s="1379"/>
      <c r="AD78" s="1374"/>
    </row>
    <row r="79" spans="1:30" s="103" customFormat="1" ht="94.5">
      <c r="A79" s="111">
        <v>50</v>
      </c>
      <c r="B79" s="135" t="s">
        <v>1377</v>
      </c>
      <c r="C79" s="1081">
        <f t="shared" si="7"/>
        <v>15.969999999999999</v>
      </c>
      <c r="D79" s="135"/>
      <c r="E79" s="248">
        <f>SUM(F79:Z79)</f>
        <v>15.969999999999999</v>
      </c>
      <c r="F79" s="248">
        <v>15.06</v>
      </c>
      <c r="G79" s="170"/>
      <c r="H79" s="170"/>
      <c r="I79" s="170"/>
      <c r="J79" s="170"/>
      <c r="K79" s="170"/>
      <c r="L79" s="170"/>
      <c r="M79" s="170"/>
      <c r="N79" s="170"/>
      <c r="O79" s="170"/>
      <c r="P79" s="170"/>
      <c r="Q79" s="170"/>
      <c r="R79" s="170"/>
      <c r="S79" s="170"/>
      <c r="T79" s="134">
        <v>0.35</v>
      </c>
      <c r="U79" s="134">
        <v>0.27</v>
      </c>
      <c r="V79" s="170"/>
      <c r="W79" s="170"/>
      <c r="X79" s="170"/>
      <c r="Y79" s="170"/>
      <c r="Z79" s="170">
        <v>0.28999999999999998</v>
      </c>
      <c r="AA79" s="183" t="s">
        <v>134</v>
      </c>
      <c r="AB79" s="183" t="s">
        <v>809</v>
      </c>
      <c r="AC79" s="843" t="s">
        <v>1378</v>
      </c>
      <c r="AD79" s="183" t="s">
        <v>1379</v>
      </c>
    </row>
    <row r="80" spans="1:30" s="153" customFormat="1" ht="157.5">
      <c r="A80" s="1062">
        <v>53</v>
      </c>
      <c r="B80" s="1056" t="s">
        <v>1347</v>
      </c>
      <c r="C80" s="908">
        <f t="shared" si="7"/>
        <v>11.249999999999998</v>
      </c>
      <c r="D80" s="1056"/>
      <c r="E80" s="772">
        <f>SUM(F80:Z80)</f>
        <v>11.249999999999998</v>
      </c>
      <c r="F80" s="891">
        <v>9.6</v>
      </c>
      <c r="G80" s="879">
        <v>0.08</v>
      </c>
      <c r="H80" s="879"/>
      <c r="I80" s="879"/>
      <c r="J80" s="879"/>
      <c r="K80" s="879"/>
      <c r="L80" s="879"/>
      <c r="M80" s="879">
        <v>0.04</v>
      </c>
      <c r="N80" s="879"/>
      <c r="O80" s="879"/>
      <c r="P80" s="879"/>
      <c r="Q80" s="879"/>
      <c r="R80" s="879"/>
      <c r="S80" s="879"/>
      <c r="T80" s="879">
        <v>1.2</v>
      </c>
      <c r="U80" s="879">
        <v>0.3</v>
      </c>
      <c r="V80" s="879"/>
      <c r="W80" s="879"/>
      <c r="X80" s="879"/>
      <c r="Y80" s="879"/>
      <c r="Z80" s="879">
        <v>0.03</v>
      </c>
      <c r="AA80" s="1055" t="s">
        <v>139</v>
      </c>
      <c r="AB80" s="774" t="s">
        <v>1013</v>
      </c>
      <c r="AC80" s="1057" t="s">
        <v>1169</v>
      </c>
      <c r="AD80" s="1055" t="s">
        <v>907</v>
      </c>
    </row>
    <row r="81" spans="1:30" s="153" customFormat="1" ht="126">
      <c r="A81" s="1062">
        <v>54</v>
      </c>
      <c r="B81" s="1056" t="s">
        <v>1348</v>
      </c>
      <c r="C81" s="908">
        <f t="shared" si="7"/>
        <v>8.94</v>
      </c>
      <c r="D81" s="1056"/>
      <c r="E81" s="772">
        <f t="shared" ref="E81:E82" si="8">SUM(F81:Z81)</f>
        <v>8.94</v>
      </c>
      <c r="F81" s="891">
        <v>6.76</v>
      </c>
      <c r="G81" s="879">
        <v>0.1</v>
      </c>
      <c r="H81" s="879"/>
      <c r="I81" s="879"/>
      <c r="J81" s="879">
        <v>0.8</v>
      </c>
      <c r="K81" s="879"/>
      <c r="L81" s="879"/>
      <c r="M81" s="879"/>
      <c r="N81" s="879"/>
      <c r="O81" s="879">
        <v>0.16</v>
      </c>
      <c r="P81" s="879"/>
      <c r="Q81" s="879"/>
      <c r="R81" s="879"/>
      <c r="S81" s="879"/>
      <c r="T81" s="879">
        <v>0.62</v>
      </c>
      <c r="U81" s="879">
        <v>0.4</v>
      </c>
      <c r="V81" s="879"/>
      <c r="W81" s="879"/>
      <c r="X81" s="879"/>
      <c r="Y81" s="879"/>
      <c r="Z81" s="879">
        <v>0.1</v>
      </c>
      <c r="AA81" s="1055" t="s">
        <v>134</v>
      </c>
      <c r="AB81" s="774" t="s">
        <v>1196</v>
      </c>
      <c r="AC81" s="1057" t="s">
        <v>1169</v>
      </c>
      <c r="AD81" s="1055" t="s">
        <v>910</v>
      </c>
    </row>
    <row r="82" spans="1:30" s="153" customFormat="1" ht="47.25">
      <c r="A82" s="1363">
        <v>55</v>
      </c>
      <c r="B82" s="1369" t="s">
        <v>1349</v>
      </c>
      <c r="C82" s="908">
        <f t="shared" si="7"/>
        <v>2.44</v>
      </c>
      <c r="D82" s="1059"/>
      <c r="E82" s="772">
        <f t="shared" si="8"/>
        <v>2.44</v>
      </c>
      <c r="F82" s="891">
        <v>1.89</v>
      </c>
      <c r="G82" s="879"/>
      <c r="H82" s="879"/>
      <c r="I82" s="879"/>
      <c r="J82" s="879"/>
      <c r="K82" s="879"/>
      <c r="L82" s="879"/>
      <c r="M82" s="879"/>
      <c r="N82" s="879"/>
      <c r="O82" s="879"/>
      <c r="P82" s="879"/>
      <c r="Q82" s="879"/>
      <c r="R82" s="879"/>
      <c r="S82" s="879"/>
      <c r="T82" s="879">
        <v>0.33</v>
      </c>
      <c r="U82" s="879">
        <v>0.22</v>
      </c>
      <c r="V82" s="879"/>
      <c r="W82" s="879"/>
      <c r="X82" s="879"/>
      <c r="Y82" s="879"/>
      <c r="Z82" s="879"/>
      <c r="AA82" s="1055" t="s">
        <v>136</v>
      </c>
      <c r="AB82" s="774" t="s">
        <v>1243</v>
      </c>
      <c r="AC82" s="1360" t="s">
        <v>1169</v>
      </c>
      <c r="AD82" s="1360" t="s">
        <v>990</v>
      </c>
    </row>
    <row r="83" spans="1:30" s="153" customFormat="1" ht="78.75">
      <c r="A83" s="1364"/>
      <c r="B83" s="1382"/>
      <c r="C83" s="908">
        <f t="shared" si="7"/>
        <v>21.560000000000002</v>
      </c>
      <c r="D83" s="1065"/>
      <c r="E83" s="772">
        <f>SUM(F83:Z83)</f>
        <v>21.560000000000002</v>
      </c>
      <c r="F83" s="891">
        <v>17.899999999999999</v>
      </c>
      <c r="G83" s="879"/>
      <c r="H83" s="879">
        <v>0.05</v>
      </c>
      <c r="I83" s="879">
        <v>0.95</v>
      </c>
      <c r="J83" s="879">
        <v>0.1</v>
      </c>
      <c r="K83" s="879"/>
      <c r="L83" s="879"/>
      <c r="M83" s="879"/>
      <c r="N83" s="879"/>
      <c r="O83" s="879">
        <v>0.2</v>
      </c>
      <c r="P83" s="879"/>
      <c r="Q83" s="879"/>
      <c r="R83" s="879"/>
      <c r="S83" s="879"/>
      <c r="T83" s="879">
        <v>0.8</v>
      </c>
      <c r="U83" s="879">
        <v>1.46</v>
      </c>
      <c r="V83" s="879"/>
      <c r="W83" s="879"/>
      <c r="X83" s="879"/>
      <c r="Y83" s="879"/>
      <c r="Z83" s="879">
        <v>0.1</v>
      </c>
      <c r="AA83" s="1055" t="s">
        <v>134</v>
      </c>
      <c r="AB83" s="774" t="s">
        <v>1139</v>
      </c>
      <c r="AC83" s="1361"/>
      <c r="AD83" s="1361"/>
    </row>
    <row r="84" spans="1:30" s="153" customFormat="1" ht="110.25">
      <c r="A84" s="1365"/>
      <c r="B84" s="1370"/>
      <c r="C84" s="908">
        <f t="shared" si="7"/>
        <v>19.04</v>
      </c>
      <c r="D84" s="1060"/>
      <c r="E84" s="772">
        <f t="shared" ref="E84:E89" si="9">SUM(F84:Z84)</f>
        <v>19.04</v>
      </c>
      <c r="F84" s="891">
        <v>9.8000000000000007</v>
      </c>
      <c r="G84" s="879"/>
      <c r="H84" s="879"/>
      <c r="I84" s="879">
        <v>0.5</v>
      </c>
      <c r="J84" s="879"/>
      <c r="K84" s="879"/>
      <c r="L84" s="879"/>
      <c r="M84" s="879"/>
      <c r="N84" s="879"/>
      <c r="O84" s="879"/>
      <c r="P84" s="879">
        <v>0.02</v>
      </c>
      <c r="Q84" s="879"/>
      <c r="R84" s="879">
        <v>4.2699999999999996</v>
      </c>
      <c r="S84" s="879"/>
      <c r="T84" s="879">
        <v>2.86</v>
      </c>
      <c r="U84" s="879">
        <v>0.99</v>
      </c>
      <c r="V84" s="879"/>
      <c r="W84" s="879"/>
      <c r="X84" s="879"/>
      <c r="Y84" s="879"/>
      <c r="Z84" s="879">
        <v>0.6</v>
      </c>
      <c r="AA84" s="1055" t="s">
        <v>666</v>
      </c>
      <c r="AB84" s="774" t="s">
        <v>1140</v>
      </c>
      <c r="AC84" s="1362"/>
      <c r="AD84" s="1362"/>
    </row>
    <row r="85" spans="1:30" s="153" customFormat="1" ht="47.25">
      <c r="A85" s="1375">
        <v>56</v>
      </c>
      <c r="B85" s="1366" t="s">
        <v>1197</v>
      </c>
      <c r="C85" s="908">
        <f t="shared" si="7"/>
        <v>5.4899999999999993</v>
      </c>
      <c r="D85" s="1070"/>
      <c r="E85" s="772">
        <f t="shared" si="9"/>
        <v>5.4899999999999993</v>
      </c>
      <c r="F85" s="879">
        <v>4.88</v>
      </c>
      <c r="G85" s="879"/>
      <c r="H85" s="879"/>
      <c r="I85" s="879"/>
      <c r="J85" s="879"/>
      <c r="K85" s="879"/>
      <c r="L85" s="879"/>
      <c r="M85" s="879"/>
      <c r="N85" s="879"/>
      <c r="O85" s="879"/>
      <c r="P85" s="879"/>
      <c r="Q85" s="879"/>
      <c r="R85" s="879"/>
      <c r="S85" s="879"/>
      <c r="T85" s="879">
        <v>0.3</v>
      </c>
      <c r="U85" s="879">
        <v>0.31</v>
      </c>
      <c r="V85" s="879"/>
      <c r="W85" s="879"/>
      <c r="X85" s="879"/>
      <c r="Y85" s="879"/>
      <c r="Z85" s="879"/>
      <c r="AA85" s="1055" t="s">
        <v>1008</v>
      </c>
      <c r="AB85" s="774" t="s">
        <v>1075</v>
      </c>
      <c r="AC85" s="1360" t="s">
        <v>1169</v>
      </c>
      <c r="AD85" s="1360" t="s">
        <v>913</v>
      </c>
    </row>
    <row r="86" spans="1:30" s="153" customFormat="1">
      <c r="A86" s="1375"/>
      <c r="B86" s="1368"/>
      <c r="C86" s="908">
        <f t="shared" si="7"/>
        <v>2.8900000000000006</v>
      </c>
      <c r="D86" s="1067"/>
      <c r="E86" s="772">
        <f t="shared" si="9"/>
        <v>2.8900000000000006</v>
      </c>
      <c r="F86" s="891">
        <f>0.37+0.87+1.25</f>
        <v>2.4900000000000002</v>
      </c>
      <c r="G86" s="879"/>
      <c r="H86" s="879"/>
      <c r="I86" s="879"/>
      <c r="J86" s="879"/>
      <c r="K86" s="879"/>
      <c r="L86" s="879"/>
      <c r="M86" s="879"/>
      <c r="N86" s="879"/>
      <c r="O86" s="879"/>
      <c r="P86" s="879"/>
      <c r="Q86" s="879"/>
      <c r="R86" s="879"/>
      <c r="S86" s="879"/>
      <c r="T86" s="879">
        <v>0.2</v>
      </c>
      <c r="U86" s="879">
        <v>0.2</v>
      </c>
      <c r="V86" s="879"/>
      <c r="W86" s="879"/>
      <c r="X86" s="879"/>
      <c r="Y86" s="879"/>
      <c r="Z86" s="879"/>
      <c r="AA86" s="1055" t="s">
        <v>1007</v>
      </c>
      <c r="AB86" s="774" t="s">
        <v>1141</v>
      </c>
      <c r="AC86" s="1362"/>
      <c r="AD86" s="1362"/>
    </row>
    <row r="87" spans="1:30" s="517" customFormat="1" ht="189">
      <c r="A87" s="1375">
        <v>57</v>
      </c>
      <c r="B87" s="1369" t="s">
        <v>1218</v>
      </c>
      <c r="C87" s="908">
        <f t="shared" si="7"/>
        <v>20.81</v>
      </c>
      <c r="D87" s="1059"/>
      <c r="E87" s="772">
        <f t="shared" si="9"/>
        <v>20.81</v>
      </c>
      <c r="F87" s="1062">
        <v>13.3</v>
      </c>
      <c r="G87" s="879">
        <v>0.2</v>
      </c>
      <c r="H87" s="879"/>
      <c r="I87" s="879">
        <v>4</v>
      </c>
      <c r="J87" s="879"/>
      <c r="K87" s="879"/>
      <c r="L87" s="879"/>
      <c r="M87" s="879">
        <v>0.3</v>
      </c>
      <c r="N87" s="879">
        <v>0.2</v>
      </c>
      <c r="P87" s="879">
        <v>0.06</v>
      </c>
      <c r="Q87" s="879"/>
      <c r="R87" s="879"/>
      <c r="S87" s="879"/>
      <c r="T87" s="879">
        <v>1.5</v>
      </c>
      <c r="U87" s="879">
        <v>1.2</v>
      </c>
      <c r="V87" s="879"/>
      <c r="W87" s="879"/>
      <c r="X87" s="879"/>
      <c r="Y87" s="879"/>
      <c r="Z87" s="879">
        <v>0.05</v>
      </c>
      <c r="AA87" s="1055" t="s">
        <v>666</v>
      </c>
      <c r="AB87" s="774" t="s">
        <v>1142</v>
      </c>
      <c r="AC87" s="1360" t="s">
        <v>1169</v>
      </c>
      <c r="AD87" s="1360" t="s">
        <v>1077</v>
      </c>
    </row>
    <row r="88" spans="1:30" s="517" customFormat="1" ht="31.5">
      <c r="A88" s="1375"/>
      <c r="B88" s="1370"/>
      <c r="C88" s="908">
        <f t="shared" si="7"/>
        <v>17.59</v>
      </c>
      <c r="D88" s="1060"/>
      <c r="E88" s="772">
        <f>SUM(F88:Z88)</f>
        <v>17.59</v>
      </c>
      <c r="F88" s="1062">
        <v>15.12</v>
      </c>
      <c r="G88" s="879"/>
      <c r="H88" s="879"/>
      <c r="I88" s="879">
        <v>0.1</v>
      </c>
      <c r="J88" s="879"/>
      <c r="K88" s="879"/>
      <c r="L88" s="879"/>
      <c r="M88" s="879"/>
      <c r="N88" s="879"/>
      <c r="O88" s="879"/>
      <c r="P88" s="879"/>
      <c r="Q88" s="879"/>
      <c r="R88" s="879"/>
      <c r="S88" s="879"/>
      <c r="T88" s="879">
        <v>1.07</v>
      </c>
      <c r="U88" s="879">
        <v>1.3</v>
      </c>
      <c r="V88" s="879"/>
      <c r="W88" s="879"/>
      <c r="X88" s="879"/>
      <c r="Y88" s="879"/>
      <c r="Z88" s="879"/>
      <c r="AA88" s="1055" t="s">
        <v>134</v>
      </c>
      <c r="AB88" s="774" t="s">
        <v>1143</v>
      </c>
      <c r="AC88" s="1362"/>
      <c r="AD88" s="1362"/>
    </row>
    <row r="89" spans="1:30" ht="110.25">
      <c r="A89" s="1062">
        <v>58</v>
      </c>
      <c r="B89" s="1063" t="s">
        <v>1041</v>
      </c>
      <c r="C89" s="908">
        <f t="shared" si="7"/>
        <v>0.15</v>
      </c>
      <c r="D89" s="1063"/>
      <c r="E89" s="772">
        <f t="shared" si="9"/>
        <v>0.15</v>
      </c>
      <c r="F89" s="114">
        <v>0.13</v>
      </c>
      <c r="G89" s="773"/>
      <c r="H89" s="773"/>
      <c r="I89" s="114"/>
      <c r="J89" s="114"/>
      <c r="K89" s="114"/>
      <c r="L89" s="114"/>
      <c r="M89" s="114"/>
      <c r="N89" s="114"/>
      <c r="P89" s="114"/>
      <c r="Q89" s="114"/>
      <c r="R89" s="114"/>
      <c r="S89" s="114"/>
      <c r="T89" s="114">
        <v>0.02</v>
      </c>
      <c r="U89" s="114"/>
      <c r="V89" s="114"/>
      <c r="W89" s="114"/>
      <c r="X89" s="114"/>
      <c r="Y89" s="114"/>
      <c r="Z89" s="114"/>
      <c r="AA89" s="1055" t="s">
        <v>136</v>
      </c>
      <c r="AB89" s="774" t="s">
        <v>1054</v>
      </c>
      <c r="AC89" s="1057"/>
      <c r="AD89" s="1055" t="s">
        <v>1198</v>
      </c>
    </row>
    <row r="90" spans="1:30" ht="78.75">
      <c r="A90" s="1064">
        <v>59</v>
      </c>
      <c r="B90" s="1059" t="s">
        <v>1217</v>
      </c>
      <c r="C90" s="908">
        <f t="shared" si="7"/>
        <v>13.899999999999999</v>
      </c>
      <c r="D90" s="1059"/>
      <c r="E90" s="772">
        <f>SUM(F90:Z90)</f>
        <v>13.899999999999999</v>
      </c>
      <c r="F90" s="773">
        <v>11.85</v>
      </c>
      <c r="G90" s="773">
        <v>0.02</v>
      </c>
      <c r="H90" s="773">
        <v>0.02</v>
      </c>
      <c r="I90" s="114">
        <v>0.15</v>
      </c>
      <c r="J90" s="114">
        <v>0.1</v>
      </c>
      <c r="K90" s="114"/>
      <c r="L90" s="114"/>
      <c r="M90" s="114">
        <v>7.0000000000000007E-2</v>
      </c>
      <c r="N90" s="114"/>
      <c r="O90" s="114"/>
      <c r="P90" s="114"/>
      <c r="Q90" s="114"/>
      <c r="R90" s="114"/>
      <c r="S90" s="114"/>
      <c r="T90" s="114">
        <v>0.9</v>
      </c>
      <c r="U90" s="114">
        <v>0.7</v>
      </c>
      <c r="V90" s="114"/>
      <c r="W90" s="114"/>
      <c r="X90" s="114"/>
      <c r="Y90" s="114"/>
      <c r="Z90" s="114">
        <v>0.09</v>
      </c>
      <c r="AA90" s="1055" t="s">
        <v>138</v>
      </c>
      <c r="AB90" s="774" t="s">
        <v>1199</v>
      </c>
      <c r="AC90" s="1071" t="s">
        <v>1175</v>
      </c>
      <c r="AD90" s="1068" t="s">
        <v>1200</v>
      </c>
    </row>
    <row r="91" spans="1:30" ht="47.25">
      <c r="A91" s="1363">
        <v>60</v>
      </c>
      <c r="B91" s="1369" t="s">
        <v>1351</v>
      </c>
      <c r="C91" s="908">
        <f t="shared" si="7"/>
        <v>6.25</v>
      </c>
      <c r="D91" s="1059"/>
      <c r="E91" s="772">
        <f t="shared" ref="E91:E93" si="10">SUM(F91:Z91)</f>
        <v>6.25</v>
      </c>
      <c r="F91" s="773">
        <v>5.75</v>
      </c>
      <c r="G91" s="773"/>
      <c r="H91" s="773"/>
      <c r="I91" s="114"/>
      <c r="J91" s="114"/>
      <c r="K91" s="114"/>
      <c r="L91" s="114"/>
      <c r="M91" s="114"/>
      <c r="N91" s="114"/>
      <c r="O91" s="114"/>
      <c r="P91" s="114"/>
      <c r="Q91" s="114"/>
      <c r="R91" s="114"/>
      <c r="S91" s="114"/>
      <c r="T91" s="114">
        <v>0.3</v>
      </c>
      <c r="U91" s="114">
        <v>0.2</v>
      </c>
      <c r="V91" s="114"/>
      <c r="W91" s="114"/>
      <c r="X91" s="114"/>
      <c r="Y91" s="114"/>
      <c r="Z91" s="114"/>
      <c r="AA91" s="1055" t="s">
        <v>133</v>
      </c>
      <c r="AB91" s="774" t="s">
        <v>1201</v>
      </c>
      <c r="AC91" s="1371"/>
      <c r="AD91" s="1360"/>
    </row>
    <row r="92" spans="1:30" ht="78.75">
      <c r="A92" s="1365"/>
      <c r="B92" s="1370"/>
      <c r="C92" s="908">
        <f t="shared" si="7"/>
        <v>15.89</v>
      </c>
      <c r="D92" s="1060"/>
      <c r="E92" s="772">
        <f t="shared" si="10"/>
        <v>15.89</v>
      </c>
      <c r="F92" s="891">
        <v>11</v>
      </c>
      <c r="G92" s="773"/>
      <c r="H92" s="773"/>
      <c r="I92" s="114">
        <v>0.06</v>
      </c>
      <c r="J92" s="114">
        <v>0.01</v>
      </c>
      <c r="K92" s="114">
        <v>1.63</v>
      </c>
      <c r="L92" s="114"/>
      <c r="M92" s="114"/>
      <c r="N92" s="114"/>
      <c r="O92" s="114">
        <v>0.05</v>
      </c>
      <c r="P92" s="114"/>
      <c r="Q92" s="114"/>
      <c r="R92" s="114"/>
      <c r="S92" s="114"/>
      <c r="T92" s="114">
        <v>1.3</v>
      </c>
      <c r="U92" s="114">
        <v>1.78</v>
      </c>
      <c r="V92" s="114">
        <v>0.06</v>
      </c>
      <c r="W92" s="114"/>
      <c r="X92" s="114"/>
      <c r="Y92" s="114"/>
      <c r="Z92" s="114"/>
      <c r="AA92" s="1055" t="s">
        <v>136</v>
      </c>
      <c r="AB92" s="774" t="s">
        <v>1202</v>
      </c>
      <c r="AC92" s="1372"/>
      <c r="AD92" s="1362"/>
    </row>
    <row r="93" spans="1:30">
      <c r="A93" s="1062">
        <v>61</v>
      </c>
      <c r="B93" s="1063" t="s">
        <v>1056</v>
      </c>
      <c r="C93" s="908">
        <f t="shared" si="7"/>
        <v>0.03</v>
      </c>
      <c r="D93" s="1063"/>
      <c r="E93" s="772">
        <f t="shared" si="10"/>
        <v>0.03</v>
      </c>
      <c r="F93" s="773"/>
      <c r="G93" s="773"/>
      <c r="H93" s="773"/>
      <c r="I93" s="114"/>
      <c r="J93" s="114"/>
      <c r="K93" s="114"/>
      <c r="L93" s="114"/>
      <c r="M93" s="114"/>
      <c r="N93" s="114"/>
      <c r="O93" s="114"/>
      <c r="P93" s="114"/>
      <c r="Q93" s="114"/>
      <c r="R93" s="114"/>
      <c r="S93" s="114"/>
      <c r="T93" s="114">
        <v>0.02</v>
      </c>
      <c r="U93" s="114"/>
      <c r="V93" s="114"/>
      <c r="W93" s="114"/>
      <c r="X93" s="114"/>
      <c r="Y93" s="114"/>
      <c r="Z93" s="114">
        <v>0.01</v>
      </c>
      <c r="AA93" s="771" t="s">
        <v>666</v>
      </c>
      <c r="AB93" s="774" t="s">
        <v>1147</v>
      </c>
      <c r="AC93" s="775"/>
      <c r="AD93" s="1055"/>
    </row>
    <row r="94" spans="1:30">
      <c r="A94" s="1051" t="s">
        <v>1337</v>
      </c>
      <c r="B94" s="885" t="s">
        <v>391</v>
      </c>
      <c r="C94" s="1054">
        <f t="shared" si="7"/>
        <v>0</v>
      </c>
      <c r="D94" s="885"/>
      <c r="E94" s="1053"/>
      <c r="F94" s="1053"/>
      <c r="G94" s="1053"/>
      <c r="H94" s="1053"/>
      <c r="I94" s="1053"/>
      <c r="J94" s="1053"/>
      <c r="K94" s="1053"/>
      <c r="L94" s="1053"/>
      <c r="M94" s="1053"/>
      <c r="N94" s="1053"/>
      <c r="O94" s="1053"/>
      <c r="P94" s="1053"/>
      <c r="Q94" s="1053"/>
      <c r="R94" s="1053"/>
      <c r="S94" s="1053"/>
      <c r="T94" s="1053"/>
      <c r="U94" s="1053"/>
      <c r="V94" s="1053"/>
      <c r="W94" s="1053"/>
      <c r="X94" s="1053"/>
      <c r="Y94" s="1053"/>
      <c r="Z94" s="1053"/>
      <c r="AA94" s="1055"/>
      <c r="AB94" s="774"/>
      <c r="AC94" s="1069"/>
      <c r="AD94" s="1055"/>
    </row>
    <row r="95" spans="1:30" ht="78.75">
      <c r="A95" s="1062">
        <v>62</v>
      </c>
      <c r="B95" s="1056" t="s">
        <v>265</v>
      </c>
      <c r="C95" s="908">
        <f t="shared" si="7"/>
        <v>0.2</v>
      </c>
      <c r="D95" s="1056"/>
      <c r="E95" s="772">
        <v>0.2</v>
      </c>
      <c r="F95" s="879">
        <v>0.2</v>
      </c>
      <c r="G95" s="879"/>
      <c r="H95" s="879"/>
      <c r="I95" s="879"/>
      <c r="J95" s="879"/>
      <c r="K95" s="879"/>
      <c r="L95" s="879"/>
      <c r="M95" s="879"/>
      <c r="N95" s="879"/>
      <c r="O95" s="879"/>
      <c r="P95" s="879"/>
      <c r="Q95" s="879"/>
      <c r="R95" s="879"/>
      <c r="S95" s="879"/>
      <c r="T95" s="879"/>
      <c r="U95" s="879"/>
      <c r="V95" s="879"/>
      <c r="W95" s="879"/>
      <c r="X95" s="879"/>
      <c r="Y95" s="879"/>
      <c r="Z95" s="879"/>
      <c r="AA95" s="1055" t="s">
        <v>135</v>
      </c>
      <c r="AB95" s="1055" t="s">
        <v>811</v>
      </c>
      <c r="AC95" s="1057" t="s">
        <v>1223</v>
      </c>
      <c r="AD95" s="1055" t="s">
        <v>1205</v>
      </c>
    </row>
    <row r="96" spans="1:30" ht="94.5">
      <c r="A96" s="1062">
        <v>63</v>
      </c>
      <c r="B96" s="1056" t="s">
        <v>833</v>
      </c>
      <c r="C96" s="908">
        <f t="shared" si="7"/>
        <v>0.12</v>
      </c>
      <c r="D96" s="1056"/>
      <c r="E96" s="772">
        <v>0.12</v>
      </c>
      <c r="F96" s="879">
        <v>0.12</v>
      </c>
      <c r="G96" s="879"/>
      <c r="H96" s="879"/>
      <c r="I96" s="879"/>
      <c r="J96" s="879"/>
      <c r="K96" s="879"/>
      <c r="L96" s="879"/>
      <c r="M96" s="879"/>
      <c r="N96" s="879"/>
      <c r="O96" s="879"/>
      <c r="P96" s="879"/>
      <c r="Q96" s="879"/>
      <c r="R96" s="879"/>
      <c r="S96" s="879"/>
      <c r="T96" s="879"/>
      <c r="U96" s="879"/>
      <c r="V96" s="879"/>
      <c r="W96" s="879"/>
      <c r="X96" s="879"/>
      <c r="Y96" s="879"/>
      <c r="Z96" s="879"/>
      <c r="AA96" s="1055" t="s">
        <v>130</v>
      </c>
      <c r="AB96" s="1055" t="s">
        <v>812</v>
      </c>
      <c r="AC96" s="1057" t="s">
        <v>1206</v>
      </c>
      <c r="AD96" s="1055" t="s">
        <v>771</v>
      </c>
    </row>
    <row r="97" spans="1:30" ht="94.5">
      <c r="A97" s="1062">
        <v>64</v>
      </c>
      <c r="B97" s="1056" t="s">
        <v>662</v>
      </c>
      <c r="C97" s="908">
        <f t="shared" si="7"/>
        <v>0.25</v>
      </c>
      <c r="D97" s="1056"/>
      <c r="E97" s="879">
        <v>0.25</v>
      </c>
      <c r="F97" s="889">
        <v>0.25</v>
      </c>
      <c r="G97" s="879"/>
      <c r="H97" s="879"/>
      <c r="I97" s="879"/>
      <c r="J97" s="879"/>
      <c r="K97" s="879"/>
      <c r="L97" s="879"/>
      <c r="M97" s="879"/>
      <c r="N97" s="879"/>
      <c r="O97" s="879"/>
      <c r="P97" s="879"/>
      <c r="Q97" s="879"/>
      <c r="R97" s="879"/>
      <c r="S97" s="879"/>
      <c r="T97" s="879"/>
      <c r="U97" s="879"/>
      <c r="V97" s="879"/>
      <c r="W97" s="879"/>
      <c r="X97" s="879"/>
      <c r="Y97" s="879"/>
      <c r="Z97" s="879"/>
      <c r="AA97" s="1055" t="s">
        <v>350</v>
      </c>
      <c r="AB97" s="1055" t="s">
        <v>814</v>
      </c>
      <c r="AC97" s="1055" t="s">
        <v>788</v>
      </c>
      <c r="AD97" s="1055" t="s">
        <v>1207</v>
      </c>
    </row>
    <row r="98" spans="1:30">
      <c r="A98" s="1051" t="s">
        <v>1338</v>
      </c>
      <c r="B98" s="885" t="s">
        <v>663</v>
      </c>
      <c r="C98" s="1054">
        <f t="shared" si="7"/>
        <v>0</v>
      </c>
      <c r="D98" s="885"/>
      <c r="E98" s="1053"/>
      <c r="F98" s="1053"/>
      <c r="G98" s="1053"/>
      <c r="H98" s="1053"/>
      <c r="I98" s="1053"/>
      <c r="J98" s="1053"/>
      <c r="K98" s="1053"/>
      <c r="L98" s="1053"/>
      <c r="M98" s="1053"/>
      <c r="N98" s="1053"/>
      <c r="O98" s="1053"/>
      <c r="P98" s="1053"/>
      <c r="Q98" s="1053"/>
      <c r="R98" s="1053"/>
      <c r="S98" s="1053"/>
      <c r="T98" s="1053"/>
      <c r="U98" s="1053"/>
      <c r="V98" s="1053"/>
      <c r="W98" s="1053"/>
      <c r="X98" s="1053"/>
      <c r="Y98" s="1053"/>
      <c r="Z98" s="879"/>
      <c r="AA98" s="1055"/>
      <c r="AB98" s="774"/>
      <c r="AC98" s="1069"/>
      <c r="AD98" s="1055"/>
    </row>
    <row r="99" spans="1:30" ht="78.75">
      <c r="A99" s="1062">
        <v>65</v>
      </c>
      <c r="B99" s="1056" t="s">
        <v>664</v>
      </c>
      <c r="C99" s="908">
        <f t="shared" si="7"/>
        <v>0.1</v>
      </c>
      <c r="D99" s="1056"/>
      <c r="E99" s="879">
        <v>0.1</v>
      </c>
      <c r="F99" s="901">
        <v>0.1</v>
      </c>
      <c r="G99" s="1053"/>
      <c r="H99" s="1053"/>
      <c r="I99" s="1053"/>
      <c r="J99" s="1053"/>
      <c r="K99" s="1053"/>
      <c r="L99" s="1053"/>
      <c r="M99" s="1053"/>
      <c r="N99" s="1053"/>
      <c r="O99" s="1053"/>
      <c r="P99" s="1053"/>
      <c r="Q99" s="1053"/>
      <c r="R99" s="1053"/>
      <c r="S99" s="1053"/>
      <c r="T99" s="1053"/>
      <c r="U99" s="1053"/>
      <c r="V99" s="1053"/>
      <c r="W99" s="1053"/>
      <c r="X99" s="1053"/>
      <c r="Y99" s="1053"/>
      <c r="Z99" s="879"/>
      <c r="AA99" s="1055" t="s">
        <v>135</v>
      </c>
      <c r="AB99" s="1055" t="s">
        <v>813</v>
      </c>
      <c r="AC99" s="1055" t="s">
        <v>1176</v>
      </c>
      <c r="AD99" s="1055" t="s">
        <v>750</v>
      </c>
    </row>
    <row r="100" spans="1:30">
      <c r="A100" s="1051" t="s">
        <v>1339</v>
      </c>
      <c r="B100" s="885" t="s">
        <v>1158</v>
      </c>
      <c r="C100" s="908">
        <f t="shared" si="7"/>
        <v>0</v>
      </c>
      <c r="D100" s="885"/>
      <c r="E100" s="887"/>
      <c r="F100" s="887"/>
      <c r="G100" s="887"/>
      <c r="H100" s="887"/>
      <c r="I100" s="887"/>
      <c r="J100" s="887"/>
      <c r="K100" s="887"/>
      <c r="L100" s="887"/>
      <c r="M100" s="887"/>
      <c r="N100" s="887"/>
      <c r="O100" s="887"/>
      <c r="P100" s="887"/>
      <c r="Q100" s="1053"/>
      <c r="R100" s="1053"/>
      <c r="S100" s="1053"/>
      <c r="T100" s="1053"/>
      <c r="U100" s="1053"/>
      <c r="V100" s="1053"/>
      <c r="W100" s="1053"/>
      <c r="X100" s="1053"/>
      <c r="Y100" s="1053"/>
      <c r="Z100" s="879"/>
      <c r="AA100" s="1055"/>
      <c r="AB100" s="1055"/>
      <c r="AC100" s="1055"/>
      <c r="AD100" s="1055"/>
    </row>
    <row r="101" spans="1:30" ht="47.25">
      <c r="A101" s="1062">
        <v>66</v>
      </c>
      <c r="B101" s="1063" t="s">
        <v>1040</v>
      </c>
      <c r="C101" s="908">
        <f t="shared" si="7"/>
        <v>0.8</v>
      </c>
      <c r="D101" s="1063"/>
      <c r="E101" s="772">
        <v>0.8</v>
      </c>
      <c r="F101" s="773"/>
      <c r="G101" s="773"/>
      <c r="H101" s="773"/>
      <c r="I101" s="114"/>
      <c r="J101" s="114"/>
      <c r="K101" s="114"/>
      <c r="L101" s="114"/>
      <c r="M101" s="114"/>
      <c r="N101" s="114"/>
      <c r="O101" s="114"/>
      <c r="P101" s="772">
        <v>0.8</v>
      </c>
      <c r="Q101" s="114"/>
      <c r="R101" s="114"/>
      <c r="S101" s="114"/>
      <c r="T101" s="114"/>
      <c r="U101" s="114"/>
      <c r="V101" s="114"/>
      <c r="W101" s="114"/>
      <c r="X101" s="114"/>
      <c r="Y101" s="114"/>
      <c r="Z101" s="114"/>
      <c r="AA101" s="1055" t="s">
        <v>130</v>
      </c>
      <c r="AB101" s="774" t="s">
        <v>1064</v>
      </c>
      <c r="AC101" s="775"/>
      <c r="AD101" s="1055" t="s">
        <v>1065</v>
      </c>
    </row>
    <row r="102" spans="1:30" s="149" customFormat="1">
      <c r="A102" s="1051" t="s">
        <v>1340</v>
      </c>
      <c r="B102" s="885" t="s">
        <v>1009</v>
      </c>
      <c r="C102" s="908">
        <f t="shared" si="7"/>
        <v>0</v>
      </c>
      <c r="D102" s="885"/>
      <c r="E102" s="1053"/>
      <c r="F102" s="1053"/>
      <c r="G102" s="1053"/>
      <c r="H102" s="1053"/>
      <c r="I102" s="1053"/>
      <c r="J102" s="1053"/>
      <c r="K102" s="1053"/>
      <c r="L102" s="1053"/>
      <c r="M102" s="1053"/>
      <c r="N102" s="1053"/>
      <c r="O102" s="1053"/>
      <c r="P102" s="1053"/>
      <c r="Q102" s="1053"/>
      <c r="R102" s="1053"/>
      <c r="S102" s="1053"/>
      <c r="T102" s="1053"/>
      <c r="U102" s="1053"/>
      <c r="V102" s="1053"/>
      <c r="W102" s="1053"/>
      <c r="X102" s="1053"/>
      <c r="Y102" s="1053"/>
      <c r="Z102" s="1053"/>
      <c r="AA102" s="1050"/>
      <c r="AB102" s="1050"/>
      <c r="AC102" s="1050"/>
      <c r="AD102" s="1050"/>
    </row>
    <row r="103" spans="1:30" ht="78.75">
      <c r="A103" s="1062">
        <v>67</v>
      </c>
      <c r="B103" s="1056" t="s">
        <v>1010</v>
      </c>
      <c r="C103" s="908">
        <f t="shared" si="7"/>
        <v>0.6</v>
      </c>
      <c r="D103" s="1056"/>
      <c r="E103" s="879">
        <v>0.6</v>
      </c>
      <c r="F103" s="901">
        <v>0.5</v>
      </c>
      <c r="G103" s="1053"/>
      <c r="H103" s="1053"/>
      <c r="I103" s="1053"/>
      <c r="J103" s="1053"/>
      <c r="K103" s="1053"/>
      <c r="L103" s="1053"/>
      <c r="M103" s="1053"/>
      <c r="N103" s="1053"/>
      <c r="O103" s="1053"/>
      <c r="P103" s="1053"/>
      <c r="Q103" s="1053"/>
      <c r="R103" s="1053"/>
      <c r="S103" s="1053"/>
      <c r="T103" s="879">
        <v>0.05</v>
      </c>
      <c r="U103" s="879">
        <v>0.05</v>
      </c>
      <c r="V103" s="1053"/>
      <c r="W103" s="1053"/>
      <c r="X103" s="1053"/>
      <c r="Y103" s="1053"/>
      <c r="Z103" s="879"/>
      <c r="AA103" s="1055" t="s">
        <v>134</v>
      </c>
      <c r="AB103" s="903" t="s">
        <v>1034</v>
      </c>
      <c r="AC103" s="1055" t="s">
        <v>1169</v>
      </c>
      <c r="AD103" s="1055" t="s">
        <v>928</v>
      </c>
    </row>
    <row r="104" spans="1:30" s="149" customFormat="1">
      <c r="A104" s="1051" t="s">
        <v>1341</v>
      </c>
      <c r="B104" s="885" t="s">
        <v>514</v>
      </c>
      <c r="C104" s="1054">
        <f t="shared" si="7"/>
        <v>0</v>
      </c>
      <c r="D104" s="885"/>
      <c r="E104" s="1053"/>
      <c r="F104" s="902"/>
      <c r="G104" s="1053"/>
      <c r="H104" s="1053"/>
      <c r="I104" s="1053"/>
      <c r="J104" s="1053"/>
      <c r="K104" s="1053"/>
      <c r="L104" s="1053"/>
      <c r="M104" s="1053"/>
      <c r="N104" s="1053"/>
      <c r="O104" s="1053"/>
      <c r="P104" s="1053"/>
      <c r="Q104" s="1053"/>
      <c r="R104" s="1053"/>
      <c r="S104" s="1053"/>
      <c r="T104" s="1053"/>
      <c r="U104" s="1053"/>
      <c r="V104" s="1053"/>
      <c r="W104" s="1053"/>
      <c r="X104" s="1053"/>
      <c r="Y104" s="1053"/>
      <c r="Z104" s="1053"/>
      <c r="AA104" s="1050"/>
      <c r="AB104" s="1050"/>
      <c r="AC104" s="1050"/>
      <c r="AD104" s="1050"/>
    </row>
    <row r="105" spans="1:30" ht="157.5">
      <c r="A105" s="1062">
        <v>68</v>
      </c>
      <c r="B105" s="1056" t="s">
        <v>930</v>
      </c>
      <c r="C105" s="908">
        <f t="shared" si="7"/>
        <v>0.3</v>
      </c>
      <c r="D105" s="1056"/>
      <c r="E105" s="879">
        <f>SUM(F105:Z105)</f>
        <v>0.3</v>
      </c>
      <c r="F105" s="901">
        <v>0.3</v>
      </c>
      <c r="G105" s="1053"/>
      <c r="H105" s="1053"/>
      <c r="I105" s="1053"/>
      <c r="J105" s="1053"/>
      <c r="K105" s="1053"/>
      <c r="L105" s="1053"/>
      <c r="M105" s="1053"/>
      <c r="N105" s="1053"/>
      <c r="O105" s="1053"/>
      <c r="P105" s="1053"/>
      <c r="Q105" s="1053"/>
      <c r="R105" s="1053"/>
      <c r="S105" s="1053"/>
      <c r="T105" s="1053"/>
      <c r="U105" s="1053"/>
      <c r="V105" s="1053"/>
      <c r="W105" s="1053"/>
      <c r="X105" s="1053"/>
      <c r="Y105" s="1053"/>
      <c r="Z105" s="879"/>
      <c r="AA105" s="1055" t="s">
        <v>140</v>
      </c>
      <c r="AB105" s="904" t="s">
        <v>1046</v>
      </c>
      <c r="AC105" s="1055" t="s">
        <v>1208</v>
      </c>
      <c r="AD105" s="1055" t="s">
        <v>931</v>
      </c>
    </row>
    <row r="106" spans="1:30" s="149" customFormat="1">
      <c r="A106" s="1051" t="s">
        <v>1342</v>
      </c>
      <c r="B106" s="888" t="s">
        <v>12</v>
      </c>
      <c r="C106" s="1054">
        <f t="shared" si="7"/>
        <v>0</v>
      </c>
      <c r="D106" s="888"/>
      <c r="E106" s="1053"/>
      <c r="F106" s="1053"/>
      <c r="G106" s="1053"/>
      <c r="H106" s="1053"/>
      <c r="I106" s="1053"/>
      <c r="J106" s="1053"/>
      <c r="K106" s="1053"/>
      <c r="L106" s="1053"/>
      <c r="M106" s="1053"/>
      <c r="N106" s="1053"/>
      <c r="O106" s="1053"/>
      <c r="P106" s="1053"/>
      <c r="Q106" s="1053"/>
      <c r="R106" s="1053"/>
      <c r="S106" s="1053"/>
      <c r="T106" s="1053"/>
      <c r="U106" s="1053"/>
      <c r="V106" s="1053"/>
      <c r="W106" s="1053"/>
      <c r="X106" s="1053"/>
      <c r="Y106" s="1053"/>
      <c r="Z106" s="1053"/>
      <c r="AA106" s="1050"/>
      <c r="AB106" s="1050"/>
      <c r="AC106" s="886"/>
      <c r="AD106" s="1050"/>
    </row>
    <row r="107" spans="1:30" ht="110.25">
      <c r="A107" s="1062">
        <v>69</v>
      </c>
      <c r="B107" s="1056" t="s">
        <v>302</v>
      </c>
      <c r="C107" s="908">
        <f t="shared" si="7"/>
        <v>2</v>
      </c>
      <c r="D107" s="1056"/>
      <c r="E107" s="879">
        <v>2</v>
      </c>
      <c r="F107" s="879">
        <v>2</v>
      </c>
      <c r="G107" s="879"/>
      <c r="H107" s="150"/>
      <c r="I107" s="879"/>
      <c r="J107" s="879"/>
      <c r="K107" s="879"/>
      <c r="L107" s="879"/>
      <c r="M107" s="879"/>
      <c r="N107" s="879"/>
      <c r="O107" s="879"/>
      <c r="P107" s="879"/>
      <c r="Q107" s="879"/>
      <c r="R107" s="879"/>
      <c r="S107" s="879"/>
      <c r="T107" s="879"/>
      <c r="U107" s="879"/>
      <c r="V107" s="879"/>
      <c r="W107" s="879"/>
      <c r="X107" s="879"/>
      <c r="Y107" s="879"/>
      <c r="Z107" s="879"/>
      <c r="AA107" s="1055" t="s">
        <v>133</v>
      </c>
      <c r="AB107" s="1055" t="s">
        <v>815</v>
      </c>
      <c r="AC107" s="1057" t="s">
        <v>1209</v>
      </c>
      <c r="AD107" s="1055" t="s">
        <v>1210</v>
      </c>
    </row>
    <row r="108" spans="1:30" s="149" customFormat="1">
      <c r="A108" s="1051" t="s">
        <v>1211</v>
      </c>
      <c r="B108" s="888" t="s">
        <v>457</v>
      </c>
      <c r="C108" s="908">
        <f t="shared" si="7"/>
        <v>0</v>
      </c>
      <c r="D108" s="888"/>
      <c r="E108" s="1053"/>
      <c r="F108" s="1053"/>
      <c r="G108" s="1053"/>
      <c r="H108" s="1053"/>
      <c r="I108" s="1053"/>
      <c r="J108" s="1053"/>
      <c r="K108" s="1053"/>
      <c r="L108" s="1053"/>
      <c r="M108" s="1053"/>
      <c r="N108" s="1053"/>
      <c r="O108" s="1053"/>
      <c r="P108" s="1053"/>
      <c r="Q108" s="1053"/>
      <c r="R108" s="1053"/>
      <c r="S108" s="1053"/>
      <c r="T108" s="1053"/>
      <c r="U108" s="1053"/>
      <c r="V108" s="1053"/>
      <c r="W108" s="1053"/>
      <c r="X108" s="1053"/>
      <c r="Y108" s="1053"/>
      <c r="Z108" s="1053"/>
      <c r="AA108" s="1055"/>
      <c r="AB108" s="878"/>
      <c r="AC108" s="886"/>
      <c r="AD108" s="1050"/>
    </row>
    <row r="109" spans="1:30" s="153" customFormat="1" ht="63">
      <c r="A109" s="1062">
        <v>70</v>
      </c>
      <c r="B109" s="1056" t="s">
        <v>1360</v>
      </c>
      <c r="C109" s="908">
        <f t="shared" si="7"/>
        <v>37.150000000000006</v>
      </c>
      <c r="D109" s="1056"/>
      <c r="E109" s="879">
        <f>SUM(F109:Z109)</f>
        <v>37.150000000000006</v>
      </c>
      <c r="F109" s="772">
        <v>15.97</v>
      </c>
      <c r="G109" s="772">
        <v>6.7</v>
      </c>
      <c r="H109" s="772"/>
      <c r="I109" s="772"/>
      <c r="J109" s="772"/>
      <c r="K109" s="772"/>
      <c r="L109" s="772"/>
      <c r="M109" s="772">
        <v>2</v>
      </c>
      <c r="N109" s="772"/>
      <c r="O109" s="772"/>
      <c r="P109" s="772"/>
      <c r="Q109" s="772"/>
      <c r="R109" s="772"/>
      <c r="S109" s="772"/>
      <c r="T109" s="772">
        <v>6.87</v>
      </c>
      <c r="U109" s="772"/>
      <c r="V109" s="772"/>
      <c r="W109" s="772"/>
      <c r="X109" s="772"/>
      <c r="Y109" s="772"/>
      <c r="Z109" s="772">
        <v>5.61</v>
      </c>
      <c r="AA109" s="1055" t="s">
        <v>389</v>
      </c>
      <c r="AB109" s="1055" t="s">
        <v>460</v>
      </c>
      <c r="AC109" s="1057" t="s">
        <v>1212</v>
      </c>
      <c r="AD109" s="1055" t="s">
        <v>771</v>
      </c>
    </row>
    <row r="110" spans="1:30" ht="63.75" thickBot="1">
      <c r="A110" s="1062">
        <v>71</v>
      </c>
      <c r="B110" s="1056" t="s">
        <v>1361</v>
      </c>
      <c r="C110" s="908">
        <f t="shared" si="7"/>
        <v>5.35</v>
      </c>
      <c r="D110" s="1056"/>
      <c r="E110" s="879">
        <f>SUM(F110:Z110)</f>
        <v>5.35</v>
      </c>
      <c r="F110" s="879"/>
      <c r="G110" s="879"/>
      <c r="H110" s="879"/>
      <c r="I110" s="114">
        <v>1</v>
      </c>
      <c r="J110" s="114">
        <v>1.0900000000000001</v>
      </c>
      <c r="K110" s="114"/>
      <c r="L110" s="879"/>
      <c r="M110" s="879"/>
      <c r="N110" s="879"/>
      <c r="O110" s="114">
        <v>2.5</v>
      </c>
      <c r="P110" s="879"/>
      <c r="Q110" s="879"/>
      <c r="R110" s="879"/>
      <c r="S110" s="879"/>
      <c r="T110" s="879"/>
      <c r="U110" s="879"/>
      <c r="V110" s="879"/>
      <c r="W110" s="879"/>
      <c r="X110" s="879"/>
      <c r="Y110" s="879"/>
      <c r="Z110" s="114">
        <v>0.76</v>
      </c>
      <c r="AA110" s="1055" t="s">
        <v>411</v>
      </c>
      <c r="AB110" s="1055" t="s">
        <v>462</v>
      </c>
      <c r="AC110" s="1055" t="s">
        <v>1242</v>
      </c>
      <c r="AD110" s="1055" t="s">
        <v>763</v>
      </c>
    </row>
    <row r="111" spans="1:30">
      <c r="A111" s="1046" t="s">
        <v>98</v>
      </c>
      <c r="B111" s="1396" t="s">
        <v>1343</v>
      </c>
      <c r="C111" s="1397"/>
      <c r="D111" s="1397"/>
      <c r="E111" s="1398"/>
      <c r="F111" s="879"/>
      <c r="G111" s="879"/>
      <c r="H111" s="879"/>
      <c r="I111" s="114"/>
      <c r="J111" s="114"/>
      <c r="K111" s="114"/>
      <c r="L111" s="879"/>
      <c r="M111" s="879"/>
      <c r="N111" s="879"/>
      <c r="O111" s="114"/>
      <c r="P111" s="879"/>
      <c r="Q111" s="879"/>
      <c r="R111" s="879"/>
      <c r="S111" s="879"/>
      <c r="T111" s="879"/>
      <c r="U111" s="879"/>
      <c r="V111" s="879"/>
      <c r="W111" s="879"/>
      <c r="X111" s="879"/>
      <c r="Y111" s="879"/>
      <c r="Z111" s="114"/>
      <c r="AA111" s="1055"/>
      <c r="AB111" s="1055"/>
      <c r="AC111" s="1055"/>
      <c r="AD111" s="1055"/>
    </row>
    <row r="112" spans="1:30" s="520" customFormat="1">
      <c r="A112" s="1051" t="s">
        <v>184</v>
      </c>
      <c r="B112" s="885" t="s">
        <v>90</v>
      </c>
      <c r="C112" s="1054">
        <f t="shared" si="7"/>
        <v>0</v>
      </c>
      <c r="D112" s="885"/>
      <c r="E112" s="1053"/>
      <c r="F112" s="1053"/>
      <c r="G112" s="1053"/>
      <c r="H112" s="1053"/>
      <c r="I112" s="1053"/>
      <c r="J112" s="1053"/>
      <c r="K112" s="1053"/>
      <c r="L112" s="1053"/>
      <c r="M112" s="1053"/>
      <c r="N112" s="1053"/>
      <c r="O112" s="1053"/>
      <c r="P112" s="1053"/>
      <c r="Q112" s="1053"/>
      <c r="R112" s="1053"/>
      <c r="S112" s="1053"/>
      <c r="T112" s="1053"/>
      <c r="U112" s="1053"/>
      <c r="V112" s="1053"/>
      <c r="W112" s="1053"/>
      <c r="X112" s="1053"/>
      <c r="Y112" s="1053"/>
      <c r="Z112" s="1053"/>
      <c r="AA112" s="1050"/>
      <c r="AB112" s="878"/>
      <c r="AC112" s="1051"/>
      <c r="AD112" s="880"/>
    </row>
    <row r="113" spans="1:30" ht="47.25">
      <c r="A113" s="1055">
        <v>72</v>
      </c>
      <c r="B113" s="1056" t="s">
        <v>488</v>
      </c>
      <c r="C113" s="908">
        <v>2</v>
      </c>
      <c r="D113" s="1056"/>
      <c r="E113" s="879">
        <f>SUM(F113:Z113)</f>
        <v>1.8</v>
      </c>
      <c r="F113" s="772">
        <v>1.7</v>
      </c>
      <c r="G113" s="879"/>
      <c r="H113" s="879"/>
      <c r="I113" s="879"/>
      <c r="J113" s="879"/>
      <c r="K113" s="879"/>
      <c r="L113" s="879"/>
      <c r="M113" s="879"/>
      <c r="N113" s="879"/>
      <c r="O113" s="879"/>
      <c r="P113" s="879"/>
      <c r="Q113" s="879"/>
      <c r="R113" s="879"/>
      <c r="S113" s="879"/>
      <c r="T113" s="772"/>
      <c r="U113" s="772"/>
      <c r="V113" s="772"/>
      <c r="W113" s="772"/>
      <c r="X113" s="772"/>
      <c r="Y113" s="772"/>
      <c r="Z113" s="772">
        <v>0.1</v>
      </c>
      <c r="AA113" s="1055" t="s">
        <v>134</v>
      </c>
      <c r="AB113" s="1055" t="s">
        <v>816</v>
      </c>
      <c r="AC113" s="1069" t="s">
        <v>324</v>
      </c>
      <c r="AD113" s="1055" t="s">
        <v>737</v>
      </c>
    </row>
    <row r="114" spans="1:30" ht="63">
      <c r="A114" s="1055">
        <v>73</v>
      </c>
      <c r="B114" s="1056" t="s">
        <v>490</v>
      </c>
      <c r="C114" s="908">
        <f t="shared" si="7"/>
        <v>0.89</v>
      </c>
      <c r="D114" s="1056"/>
      <c r="E114" s="879">
        <f t="shared" ref="E114:E121" si="11">SUM(F114:Z114)</f>
        <v>0.89</v>
      </c>
      <c r="F114" s="879">
        <v>0.87</v>
      </c>
      <c r="G114" s="879"/>
      <c r="H114" s="879"/>
      <c r="I114" s="879"/>
      <c r="J114" s="879"/>
      <c r="K114" s="879"/>
      <c r="L114" s="879"/>
      <c r="M114" s="879"/>
      <c r="N114" s="879"/>
      <c r="O114" s="879"/>
      <c r="P114" s="879"/>
      <c r="Q114" s="879"/>
      <c r="R114" s="879"/>
      <c r="S114" s="879"/>
      <c r="T114" s="879">
        <v>0.02</v>
      </c>
      <c r="U114" s="879"/>
      <c r="V114" s="879"/>
      <c r="W114" s="879"/>
      <c r="X114" s="879"/>
      <c r="Y114" s="879"/>
      <c r="Z114" s="879"/>
      <c r="AA114" s="1055" t="s">
        <v>134</v>
      </c>
      <c r="AB114" s="1055" t="s">
        <v>818</v>
      </c>
      <c r="AC114" s="1069" t="s">
        <v>324</v>
      </c>
      <c r="AD114" s="1055" t="s">
        <v>738</v>
      </c>
    </row>
    <row r="115" spans="1:30" ht="31.5">
      <c r="A115" s="1055">
        <v>74</v>
      </c>
      <c r="B115" s="1056" t="s">
        <v>649</v>
      </c>
      <c r="C115" s="908">
        <f t="shared" si="7"/>
        <v>0.2</v>
      </c>
      <c r="D115" s="1056"/>
      <c r="E115" s="879">
        <f t="shared" si="11"/>
        <v>0.2</v>
      </c>
      <c r="F115" s="879">
        <v>0.2</v>
      </c>
      <c r="G115" s="879"/>
      <c r="H115" s="879"/>
      <c r="I115" s="879"/>
      <c r="J115" s="879"/>
      <c r="K115" s="879"/>
      <c r="L115" s="879"/>
      <c r="M115" s="879"/>
      <c r="N115" s="879"/>
      <c r="O115" s="879"/>
      <c r="P115" s="879"/>
      <c r="Q115" s="879"/>
      <c r="R115" s="879"/>
      <c r="S115" s="879"/>
      <c r="T115" s="879"/>
      <c r="U115" s="879"/>
      <c r="V115" s="879"/>
      <c r="W115" s="879"/>
      <c r="X115" s="879"/>
      <c r="Y115" s="879"/>
      <c r="Z115" s="879"/>
      <c r="AA115" s="1055" t="s">
        <v>135</v>
      </c>
      <c r="AB115" s="1055" t="s">
        <v>819</v>
      </c>
      <c r="AC115" s="1057" t="s">
        <v>625</v>
      </c>
      <c r="AD115" s="1055" t="s">
        <v>745</v>
      </c>
    </row>
    <row r="116" spans="1:30" ht="47.25">
      <c r="A116" s="1055">
        <v>75</v>
      </c>
      <c r="B116" s="1056" t="s">
        <v>609</v>
      </c>
      <c r="C116" s="908">
        <f t="shared" si="7"/>
        <v>8.25</v>
      </c>
      <c r="D116" s="1056"/>
      <c r="E116" s="879">
        <f t="shared" si="11"/>
        <v>8.25</v>
      </c>
      <c r="F116" s="879">
        <v>7.8</v>
      </c>
      <c r="G116" s="879"/>
      <c r="H116" s="879"/>
      <c r="I116" s="879"/>
      <c r="J116" s="879"/>
      <c r="K116" s="879"/>
      <c r="L116" s="879"/>
      <c r="M116" s="879"/>
      <c r="N116" s="879"/>
      <c r="O116" s="879"/>
      <c r="P116" s="879"/>
      <c r="Q116" s="879"/>
      <c r="R116" s="879"/>
      <c r="S116" s="879"/>
      <c r="T116" s="879">
        <v>0.05</v>
      </c>
      <c r="U116" s="879">
        <v>0.1</v>
      </c>
      <c r="V116" s="879"/>
      <c r="W116" s="879"/>
      <c r="X116" s="879"/>
      <c r="Y116" s="879"/>
      <c r="Z116" s="879">
        <v>0.3</v>
      </c>
      <c r="AA116" s="1055" t="s">
        <v>137</v>
      </c>
      <c r="AB116" s="1055" t="s">
        <v>822</v>
      </c>
      <c r="AC116" s="1057" t="s">
        <v>1213</v>
      </c>
      <c r="AD116" s="1055" t="s">
        <v>746</v>
      </c>
    </row>
    <row r="117" spans="1:30" ht="31.5">
      <c r="A117" s="1055">
        <v>76</v>
      </c>
      <c r="B117" s="1056" t="s">
        <v>626</v>
      </c>
      <c r="C117" s="908">
        <v>1</v>
      </c>
      <c r="D117" s="1056"/>
      <c r="E117" s="879">
        <f t="shared" si="11"/>
        <v>1</v>
      </c>
      <c r="F117" s="879">
        <v>0.91</v>
      </c>
      <c r="G117" s="879"/>
      <c r="H117" s="879"/>
      <c r="I117" s="879"/>
      <c r="J117" s="879"/>
      <c r="K117" s="879"/>
      <c r="L117" s="879"/>
      <c r="M117" s="879"/>
      <c r="N117" s="879"/>
      <c r="O117" s="879"/>
      <c r="P117" s="879"/>
      <c r="Q117" s="879"/>
      <c r="R117" s="879"/>
      <c r="S117" s="879"/>
      <c r="T117" s="879">
        <v>7.0000000000000007E-2</v>
      </c>
      <c r="U117" s="879">
        <v>0.02</v>
      </c>
      <c r="V117" s="879"/>
      <c r="W117" s="879"/>
      <c r="X117" s="879"/>
      <c r="Y117" s="879"/>
      <c r="Z117" s="879"/>
      <c r="AA117" s="1055" t="s">
        <v>130</v>
      </c>
      <c r="AB117" s="1055" t="s">
        <v>821</v>
      </c>
      <c r="AC117" s="1057" t="s">
        <v>625</v>
      </c>
      <c r="AD117" s="1055" t="s">
        <v>747</v>
      </c>
    </row>
    <row r="118" spans="1:30" ht="63">
      <c r="A118" s="1055">
        <v>77</v>
      </c>
      <c r="B118" s="1056" t="s">
        <v>480</v>
      </c>
      <c r="C118" s="908">
        <f t="shared" si="7"/>
        <v>1.8399999999999999</v>
      </c>
      <c r="D118" s="1056"/>
      <c r="E118" s="879">
        <f t="shared" si="11"/>
        <v>1.8399999999999999</v>
      </c>
      <c r="F118" s="879">
        <v>1.2</v>
      </c>
      <c r="G118" s="879"/>
      <c r="H118" s="879"/>
      <c r="I118" s="879"/>
      <c r="J118" s="879"/>
      <c r="K118" s="879"/>
      <c r="L118" s="879"/>
      <c r="M118" s="879"/>
      <c r="N118" s="879"/>
      <c r="O118" s="879"/>
      <c r="P118" s="879"/>
      <c r="Q118" s="879"/>
      <c r="R118" s="879"/>
      <c r="S118" s="879"/>
      <c r="T118" s="879">
        <v>0.3</v>
      </c>
      <c r="U118" s="879">
        <v>0.2</v>
      </c>
      <c r="V118" s="879"/>
      <c r="W118" s="879"/>
      <c r="X118" s="879"/>
      <c r="Y118" s="879"/>
      <c r="Z118" s="879">
        <v>0.14000000000000001</v>
      </c>
      <c r="AA118" s="1055" t="s">
        <v>139</v>
      </c>
      <c r="AB118" s="1055" t="s">
        <v>1144</v>
      </c>
      <c r="AC118" s="1057" t="s">
        <v>1208</v>
      </c>
      <c r="AD118" s="1055" t="s">
        <v>1089</v>
      </c>
    </row>
    <row r="119" spans="1:30" ht="78.75">
      <c r="A119" s="1055">
        <v>78</v>
      </c>
      <c r="B119" s="1056" t="s">
        <v>470</v>
      </c>
      <c r="C119" s="908">
        <f t="shared" si="7"/>
        <v>0.82000000000000006</v>
      </c>
      <c r="D119" s="1056"/>
      <c r="E119" s="879">
        <f t="shared" si="11"/>
        <v>0.82000000000000006</v>
      </c>
      <c r="F119" s="879">
        <v>0.1</v>
      </c>
      <c r="G119" s="879"/>
      <c r="H119" s="879"/>
      <c r="I119" s="879">
        <v>0.6</v>
      </c>
      <c r="J119" s="879"/>
      <c r="K119" s="879"/>
      <c r="L119" s="879"/>
      <c r="M119" s="879"/>
      <c r="N119" s="879"/>
      <c r="O119" s="879"/>
      <c r="P119" s="879"/>
      <c r="Q119" s="879"/>
      <c r="R119" s="879"/>
      <c r="S119" s="879"/>
      <c r="T119" s="879">
        <v>0.05</v>
      </c>
      <c r="U119" s="879"/>
      <c r="V119" s="879"/>
      <c r="W119" s="879"/>
      <c r="X119" s="879"/>
      <c r="Y119" s="879"/>
      <c r="Z119" s="879">
        <v>7.0000000000000007E-2</v>
      </c>
      <c r="AA119" s="1055" t="s">
        <v>1000</v>
      </c>
      <c r="AB119" s="1055" t="s">
        <v>1078</v>
      </c>
      <c r="AC119" s="1057" t="s">
        <v>1208</v>
      </c>
      <c r="AD119" s="1055" t="s">
        <v>859</v>
      </c>
    </row>
    <row r="120" spans="1:30" ht="157.5">
      <c r="A120" s="1055">
        <v>79</v>
      </c>
      <c r="B120" s="1056" t="s">
        <v>860</v>
      </c>
      <c r="C120" s="908">
        <f t="shared" si="7"/>
        <v>1</v>
      </c>
      <c r="D120" s="1056"/>
      <c r="E120" s="879">
        <f t="shared" si="11"/>
        <v>1</v>
      </c>
      <c r="F120" s="879">
        <v>0.9</v>
      </c>
      <c r="G120" s="879"/>
      <c r="H120" s="879"/>
      <c r="I120" s="879"/>
      <c r="J120" s="879"/>
      <c r="K120" s="879"/>
      <c r="L120" s="879"/>
      <c r="M120" s="879"/>
      <c r="N120" s="879"/>
      <c r="O120" s="879"/>
      <c r="P120" s="879"/>
      <c r="Q120" s="879"/>
      <c r="R120" s="879"/>
      <c r="S120" s="879"/>
      <c r="T120" s="879">
        <v>0.1</v>
      </c>
      <c r="U120" s="879"/>
      <c r="V120" s="879"/>
      <c r="W120" s="879"/>
      <c r="X120" s="879"/>
      <c r="Y120" s="879"/>
      <c r="Z120" s="879"/>
      <c r="AA120" s="1055" t="s">
        <v>133</v>
      </c>
      <c r="AB120" s="1055" t="s">
        <v>1145</v>
      </c>
      <c r="AC120" s="1057" t="s">
        <v>1208</v>
      </c>
      <c r="AD120" s="1055" t="s">
        <v>862</v>
      </c>
    </row>
    <row r="121" spans="1:30" ht="47.25">
      <c r="A121" s="1055">
        <v>80</v>
      </c>
      <c r="B121" s="1063" t="s">
        <v>1352</v>
      </c>
      <c r="C121" s="908">
        <f>E121</f>
        <v>4.1499999999999995</v>
      </c>
      <c r="D121" s="1063"/>
      <c r="E121" s="879">
        <f t="shared" si="11"/>
        <v>4.1499999999999995</v>
      </c>
      <c r="F121" s="772">
        <v>3.71</v>
      </c>
      <c r="G121" s="772"/>
      <c r="H121" s="772"/>
      <c r="I121" s="772"/>
      <c r="J121" s="772"/>
      <c r="K121" s="772"/>
      <c r="L121" s="772"/>
      <c r="M121" s="772"/>
      <c r="N121" s="772"/>
      <c r="O121" s="772"/>
      <c r="P121" s="772"/>
      <c r="Q121" s="772"/>
      <c r="R121" s="772"/>
      <c r="S121" s="772"/>
      <c r="T121" s="772">
        <v>0.08</v>
      </c>
      <c r="U121" s="772">
        <v>0.01</v>
      </c>
      <c r="V121" s="772"/>
      <c r="W121" s="772"/>
      <c r="X121" s="772"/>
      <c r="Y121" s="772"/>
      <c r="Z121" s="772">
        <v>0.35</v>
      </c>
      <c r="AA121" s="1055" t="s">
        <v>133</v>
      </c>
      <c r="AB121" s="774" t="s">
        <v>1353</v>
      </c>
      <c r="AC121" s="1055"/>
      <c r="AD121" s="1055" t="s">
        <v>1354</v>
      </c>
    </row>
    <row r="122" spans="1:30">
      <c r="A122" s="1051" t="s">
        <v>181</v>
      </c>
      <c r="B122" s="888" t="s">
        <v>105</v>
      </c>
      <c r="C122" s="1054">
        <f t="shared" si="7"/>
        <v>0</v>
      </c>
      <c r="D122" s="888"/>
      <c r="E122" s="1053"/>
      <c r="F122" s="1053"/>
      <c r="G122" s="1053"/>
      <c r="H122" s="1053"/>
      <c r="I122" s="1053"/>
      <c r="J122" s="1053"/>
      <c r="K122" s="1053"/>
      <c r="L122" s="1053"/>
      <c r="M122" s="1053"/>
      <c r="N122" s="1053"/>
      <c r="O122" s="1053"/>
      <c r="P122" s="1053"/>
      <c r="Q122" s="1053"/>
      <c r="R122" s="1053"/>
      <c r="S122" s="1053"/>
      <c r="T122" s="1053"/>
      <c r="U122" s="1053"/>
      <c r="V122" s="879"/>
      <c r="W122" s="879"/>
      <c r="X122" s="879"/>
      <c r="Y122" s="879"/>
      <c r="Z122" s="879"/>
      <c r="AA122" s="1055"/>
      <c r="AB122" s="1055"/>
      <c r="AC122" s="1057"/>
      <c r="AD122" s="1012"/>
    </row>
    <row r="123" spans="1:30" ht="63">
      <c r="A123" s="1069">
        <v>81</v>
      </c>
      <c r="B123" s="1056" t="s">
        <v>937</v>
      </c>
      <c r="C123" s="908">
        <f t="shared" si="7"/>
        <v>4.9399999999999986</v>
      </c>
      <c r="D123" s="1056"/>
      <c r="E123" s="879">
        <f>SUM(F123:Z123)</f>
        <v>4.9399999999999986</v>
      </c>
      <c r="F123" s="889">
        <v>4.55</v>
      </c>
      <c r="G123" s="879"/>
      <c r="H123" s="879"/>
      <c r="I123" s="879"/>
      <c r="J123" s="879"/>
      <c r="K123" s="879"/>
      <c r="L123" s="879"/>
      <c r="M123" s="879"/>
      <c r="N123" s="879"/>
      <c r="O123" s="879"/>
      <c r="P123" s="879"/>
      <c r="Q123" s="879"/>
      <c r="R123" s="879"/>
      <c r="S123" s="879"/>
      <c r="T123" s="879">
        <v>0.06</v>
      </c>
      <c r="U123" s="879">
        <v>0.02</v>
      </c>
      <c r="V123" s="879"/>
      <c r="W123" s="879"/>
      <c r="X123" s="879"/>
      <c r="Y123" s="879"/>
      <c r="Z123" s="879">
        <v>0.31</v>
      </c>
      <c r="AA123" s="1055" t="s">
        <v>140</v>
      </c>
      <c r="AB123" s="1055" t="s">
        <v>1002</v>
      </c>
      <c r="AC123" s="1055" t="s">
        <v>1359</v>
      </c>
      <c r="AD123" s="1055" t="s">
        <v>1214</v>
      </c>
    </row>
    <row r="124" spans="1:30" s="149" customFormat="1">
      <c r="A124" s="1048" t="s">
        <v>179</v>
      </c>
      <c r="B124" s="896" t="s">
        <v>1344</v>
      </c>
      <c r="C124" s="1054">
        <f t="shared" si="7"/>
        <v>0</v>
      </c>
      <c r="D124" s="896"/>
      <c r="E124" s="1053"/>
      <c r="F124" s="1053"/>
      <c r="G124" s="1053"/>
      <c r="H124" s="1053"/>
      <c r="I124" s="1053"/>
      <c r="J124" s="1053"/>
      <c r="K124" s="1053"/>
      <c r="L124" s="1053"/>
      <c r="M124" s="1053"/>
      <c r="N124" s="1053"/>
      <c r="O124" s="1053"/>
      <c r="P124" s="1053"/>
      <c r="Q124" s="1053"/>
      <c r="R124" s="1053"/>
      <c r="S124" s="1053"/>
      <c r="T124" s="1053"/>
      <c r="U124" s="1053"/>
      <c r="V124" s="1053"/>
      <c r="W124" s="1053"/>
      <c r="X124" s="1053"/>
      <c r="Y124" s="1053"/>
      <c r="Z124" s="1053"/>
      <c r="AA124" s="1050"/>
      <c r="AB124" s="1050"/>
      <c r="AC124" s="1049"/>
      <c r="AD124" s="1047"/>
    </row>
    <row r="125" spans="1:30" s="153" customFormat="1" ht="157.5">
      <c r="A125" s="1363">
        <v>82</v>
      </c>
      <c r="B125" s="1366" t="s">
        <v>622</v>
      </c>
      <c r="C125" s="908">
        <f t="shared" si="7"/>
        <v>0.5</v>
      </c>
      <c r="D125" s="1066"/>
      <c r="E125" s="879">
        <f>SUM(F125:Z125)</f>
        <v>0.5</v>
      </c>
      <c r="G125" s="879"/>
      <c r="H125" s="879"/>
      <c r="I125" s="879">
        <v>0.25</v>
      </c>
      <c r="J125" s="879">
        <v>0.25</v>
      </c>
      <c r="K125" s="879"/>
      <c r="L125" s="879"/>
      <c r="M125" s="879"/>
      <c r="N125" s="879"/>
      <c r="O125" s="879"/>
      <c r="P125" s="879"/>
      <c r="Q125" s="879"/>
      <c r="R125" s="879"/>
      <c r="S125" s="879"/>
      <c r="T125" s="879"/>
      <c r="U125" s="879"/>
      <c r="V125" s="879"/>
      <c r="W125" s="879"/>
      <c r="X125" s="879"/>
      <c r="Y125" s="879"/>
      <c r="Z125" s="879"/>
      <c r="AA125" s="1055" t="s">
        <v>136</v>
      </c>
      <c r="AB125" s="774" t="s">
        <v>1363</v>
      </c>
      <c r="AC125" s="1069"/>
      <c r="AD125" s="1360" t="s">
        <v>915</v>
      </c>
    </row>
    <row r="126" spans="1:30" s="153" customFormat="1" ht="141.75">
      <c r="A126" s="1364"/>
      <c r="B126" s="1367"/>
      <c r="C126" s="908">
        <f t="shared" si="7"/>
        <v>0.9</v>
      </c>
      <c r="D126" s="1070"/>
      <c r="E126" s="879">
        <f t="shared" ref="E126:E135" si="12">SUM(F126:Z126)</f>
        <v>0.9</v>
      </c>
      <c r="F126" s="891"/>
      <c r="G126" s="879"/>
      <c r="H126" s="879"/>
      <c r="I126" s="879">
        <v>0.8</v>
      </c>
      <c r="J126" s="879">
        <v>0.1</v>
      </c>
      <c r="K126" s="879"/>
      <c r="L126" s="879"/>
      <c r="M126" s="879"/>
      <c r="N126" s="879"/>
      <c r="O126" s="879"/>
      <c r="P126" s="879"/>
      <c r="Q126" s="879"/>
      <c r="R126" s="879"/>
      <c r="S126" s="879"/>
      <c r="T126" s="879"/>
      <c r="U126" s="879"/>
      <c r="V126" s="879"/>
      <c r="W126" s="879"/>
      <c r="X126" s="879"/>
      <c r="Y126" s="879"/>
      <c r="Z126" s="879"/>
      <c r="AA126" s="1055" t="s">
        <v>276</v>
      </c>
      <c r="AB126" s="774" t="s">
        <v>1364</v>
      </c>
      <c r="AC126" s="1069"/>
      <c r="AD126" s="1361"/>
    </row>
    <row r="127" spans="1:30" s="153" customFormat="1" ht="236.25">
      <c r="A127" s="1364"/>
      <c r="B127" s="1367"/>
      <c r="C127" s="908">
        <f t="shared" si="7"/>
        <v>1</v>
      </c>
      <c r="D127" s="1070"/>
      <c r="E127" s="879">
        <f t="shared" si="12"/>
        <v>1</v>
      </c>
      <c r="F127" s="892">
        <v>0.2</v>
      </c>
      <c r="G127" s="879"/>
      <c r="H127" s="879"/>
      <c r="I127" s="879">
        <v>0.5</v>
      </c>
      <c r="J127" s="879">
        <v>0.3</v>
      </c>
      <c r="K127" s="879"/>
      <c r="L127" s="879"/>
      <c r="M127" s="879"/>
      <c r="N127" s="879"/>
      <c r="O127" s="879"/>
      <c r="P127" s="879"/>
      <c r="Q127" s="879"/>
      <c r="R127" s="879"/>
      <c r="S127" s="879"/>
      <c r="T127" s="879"/>
      <c r="U127" s="879"/>
      <c r="V127" s="879"/>
      <c r="W127" s="879"/>
      <c r="X127" s="879"/>
      <c r="Y127" s="879"/>
      <c r="Z127" s="879"/>
      <c r="AA127" s="1055" t="s">
        <v>1007</v>
      </c>
      <c r="AB127" s="774" t="s">
        <v>1246</v>
      </c>
      <c r="AC127" s="1069" t="s">
        <v>1208</v>
      </c>
      <c r="AD127" s="1361"/>
    </row>
    <row r="128" spans="1:30" s="153" customFormat="1" ht="173.25">
      <c r="A128" s="1364"/>
      <c r="B128" s="1367"/>
      <c r="C128" s="908">
        <f t="shared" si="7"/>
        <v>1</v>
      </c>
      <c r="D128" s="1070"/>
      <c r="E128" s="879">
        <f>SUM(F128:Z128)</f>
        <v>1</v>
      </c>
      <c r="F128" s="891">
        <f>0.2</f>
        <v>0.2</v>
      </c>
      <c r="G128" s="879"/>
      <c r="H128" s="879"/>
      <c r="I128" s="879">
        <v>0.4</v>
      </c>
      <c r="J128" s="879">
        <v>0.4</v>
      </c>
      <c r="K128" s="879"/>
      <c r="L128" s="879"/>
      <c r="M128" s="879"/>
      <c r="N128" s="879"/>
      <c r="O128" s="879"/>
      <c r="P128" s="879"/>
      <c r="Q128" s="879"/>
      <c r="R128" s="879"/>
      <c r="S128" s="879"/>
      <c r="T128" s="879"/>
      <c r="U128" s="879"/>
      <c r="V128" s="879"/>
      <c r="W128" s="879"/>
      <c r="X128" s="879"/>
      <c r="Y128" s="879"/>
      <c r="Z128" s="879"/>
      <c r="AA128" s="1055" t="s">
        <v>139</v>
      </c>
      <c r="AB128" s="774" t="s">
        <v>1366</v>
      </c>
      <c r="AC128" s="1069" t="s">
        <v>1208</v>
      </c>
      <c r="AD128" s="1361"/>
    </row>
    <row r="129" spans="1:30" s="153" customFormat="1" ht="141.75">
      <c r="A129" s="1364"/>
      <c r="B129" s="1367"/>
      <c r="C129" s="908">
        <f t="shared" si="7"/>
        <v>1.1000000000000001</v>
      </c>
      <c r="D129" s="1070"/>
      <c r="E129" s="879">
        <f t="shared" si="12"/>
        <v>1.1000000000000001</v>
      </c>
      <c r="F129" s="892">
        <v>0.2</v>
      </c>
      <c r="G129" s="879"/>
      <c r="H129" s="879"/>
      <c r="I129" s="879">
        <v>0.5</v>
      </c>
      <c r="J129" s="879">
        <v>0.4</v>
      </c>
      <c r="K129" s="879"/>
      <c r="L129" s="879"/>
      <c r="M129" s="879"/>
      <c r="N129" s="879"/>
      <c r="O129" s="879"/>
      <c r="P129" s="879"/>
      <c r="Q129" s="879"/>
      <c r="R129" s="879"/>
      <c r="S129" s="879"/>
      <c r="T129" s="879"/>
      <c r="U129" s="879"/>
      <c r="V129" s="879"/>
      <c r="W129" s="879"/>
      <c r="X129" s="879"/>
      <c r="Y129" s="879"/>
      <c r="Z129" s="879"/>
      <c r="AA129" s="1055" t="s">
        <v>137</v>
      </c>
      <c r="AB129" s="774" t="s">
        <v>1203</v>
      </c>
      <c r="AC129" s="1069" t="s">
        <v>1208</v>
      </c>
      <c r="AD129" s="1361"/>
    </row>
    <row r="130" spans="1:30" s="153" customFormat="1" ht="63">
      <c r="A130" s="1364"/>
      <c r="B130" s="1367"/>
      <c r="C130" s="908">
        <f t="shared" si="7"/>
        <v>0.5</v>
      </c>
      <c r="D130" s="1070"/>
      <c r="E130" s="879">
        <f t="shared" si="12"/>
        <v>0.5</v>
      </c>
      <c r="F130" s="892"/>
      <c r="G130" s="879"/>
      <c r="H130" s="879"/>
      <c r="I130" s="879">
        <v>0.1</v>
      </c>
      <c r="J130" s="879">
        <v>0.4</v>
      </c>
      <c r="K130" s="879"/>
      <c r="L130" s="879"/>
      <c r="M130" s="879"/>
      <c r="N130" s="879"/>
      <c r="O130" s="879"/>
      <c r="P130" s="879"/>
      <c r="Q130" s="879"/>
      <c r="R130" s="879"/>
      <c r="S130" s="879"/>
      <c r="T130" s="879"/>
      <c r="U130" s="879"/>
      <c r="V130" s="879"/>
      <c r="W130" s="879"/>
      <c r="X130" s="879"/>
      <c r="Y130" s="879"/>
      <c r="Z130" s="879"/>
      <c r="AA130" s="1055" t="s">
        <v>130</v>
      </c>
      <c r="AB130" s="774" t="s">
        <v>1021</v>
      </c>
      <c r="AC130" s="1069"/>
      <c r="AD130" s="1361"/>
    </row>
    <row r="131" spans="1:30" s="153" customFormat="1" ht="94.5">
      <c r="A131" s="1364"/>
      <c r="B131" s="1367"/>
      <c r="C131" s="908">
        <f t="shared" si="7"/>
        <v>0.7</v>
      </c>
      <c r="D131" s="1070"/>
      <c r="E131" s="879">
        <f t="shared" si="12"/>
        <v>0.7</v>
      </c>
      <c r="F131" s="892"/>
      <c r="G131" s="879"/>
      <c r="H131" s="879"/>
      <c r="I131" s="879">
        <v>0.4</v>
      </c>
      <c r="J131" s="879">
        <v>0.3</v>
      </c>
      <c r="K131" s="879"/>
      <c r="L131" s="879"/>
      <c r="M131" s="879"/>
      <c r="N131" s="879"/>
      <c r="O131" s="879"/>
      <c r="P131" s="879"/>
      <c r="Q131" s="879"/>
      <c r="R131" s="879"/>
      <c r="S131" s="879"/>
      <c r="T131" s="879"/>
      <c r="U131" s="879"/>
      <c r="V131" s="879"/>
      <c r="W131" s="879"/>
      <c r="X131" s="879"/>
      <c r="Y131" s="879"/>
      <c r="Z131" s="879"/>
      <c r="AA131" s="1055" t="s">
        <v>138</v>
      </c>
      <c r="AB131" s="774" t="s">
        <v>1219</v>
      </c>
      <c r="AC131" s="1069"/>
      <c r="AD131" s="1361"/>
    </row>
    <row r="132" spans="1:30" s="153" customFormat="1">
      <c r="A132" s="1364"/>
      <c r="B132" s="1367"/>
      <c r="C132" s="908">
        <f t="shared" si="7"/>
        <v>0.2</v>
      </c>
      <c r="D132" s="1070"/>
      <c r="E132" s="879">
        <f t="shared" si="12"/>
        <v>0.2</v>
      </c>
      <c r="F132" s="892"/>
      <c r="G132" s="879"/>
      <c r="H132" s="879"/>
      <c r="I132" s="879">
        <v>0.1</v>
      </c>
      <c r="J132" s="879">
        <v>0.1</v>
      </c>
      <c r="K132" s="879"/>
      <c r="L132" s="879"/>
      <c r="M132" s="879"/>
      <c r="N132" s="879"/>
      <c r="O132" s="879"/>
      <c r="P132" s="879"/>
      <c r="Q132" s="879"/>
      <c r="R132" s="879"/>
      <c r="S132" s="879"/>
      <c r="T132" s="879"/>
      <c r="U132" s="879"/>
      <c r="V132" s="879"/>
      <c r="W132" s="879"/>
      <c r="X132" s="879"/>
      <c r="Y132" s="879"/>
      <c r="Z132" s="879"/>
      <c r="AA132" s="1055" t="s">
        <v>132</v>
      </c>
      <c r="AB132" s="774" t="s">
        <v>1023</v>
      </c>
      <c r="AC132" s="1069"/>
      <c r="AD132" s="1361"/>
    </row>
    <row r="133" spans="1:30" s="153" customFormat="1" ht="126">
      <c r="A133" s="1364"/>
      <c r="B133" s="1367"/>
      <c r="C133" s="908">
        <f t="shared" si="7"/>
        <v>0.7</v>
      </c>
      <c r="D133" s="1070"/>
      <c r="E133" s="879">
        <f t="shared" si="12"/>
        <v>0.7</v>
      </c>
      <c r="F133" s="892"/>
      <c r="G133" s="879"/>
      <c r="H133" s="879">
        <v>0.38</v>
      </c>
      <c r="I133" s="879">
        <v>0.24</v>
      </c>
      <c r="J133" s="879">
        <v>0.08</v>
      </c>
      <c r="K133" s="879"/>
      <c r="L133" s="879"/>
      <c r="M133" s="879"/>
      <c r="N133" s="879"/>
      <c r="O133" s="879"/>
      <c r="P133" s="879"/>
      <c r="Q133" s="879"/>
      <c r="R133" s="879"/>
      <c r="S133" s="879"/>
      <c r="T133" s="879"/>
      <c r="U133" s="879"/>
      <c r="V133" s="879"/>
      <c r="W133" s="879"/>
      <c r="X133" s="879"/>
      <c r="Y133" s="879"/>
      <c r="Z133" s="879"/>
      <c r="AA133" s="1055" t="s">
        <v>134</v>
      </c>
      <c r="AB133" s="774" t="s">
        <v>1025</v>
      </c>
      <c r="AC133" s="1069"/>
      <c r="AD133" s="1361"/>
    </row>
    <row r="134" spans="1:30" s="153" customFormat="1" ht="252">
      <c r="A134" s="1364"/>
      <c r="B134" s="1367"/>
      <c r="C134" s="908">
        <f t="shared" si="7"/>
        <v>0.7</v>
      </c>
      <c r="D134" s="1070"/>
      <c r="E134" s="879">
        <f t="shared" si="12"/>
        <v>0.7</v>
      </c>
      <c r="F134" s="892"/>
      <c r="G134" s="879"/>
      <c r="H134" s="879"/>
      <c r="I134" s="879">
        <v>0.4</v>
      </c>
      <c r="J134" s="879">
        <v>0.3</v>
      </c>
      <c r="K134" s="879"/>
      <c r="L134" s="879"/>
      <c r="M134" s="879"/>
      <c r="N134" s="879"/>
      <c r="O134" s="879"/>
      <c r="P134" s="879"/>
      <c r="Q134" s="879"/>
      <c r="R134" s="879"/>
      <c r="S134" s="879"/>
      <c r="T134" s="879"/>
      <c r="U134" s="879"/>
      <c r="V134" s="879"/>
      <c r="W134" s="879"/>
      <c r="X134" s="879"/>
      <c r="Y134" s="879"/>
      <c r="Z134" s="879"/>
      <c r="AA134" s="1055" t="s">
        <v>135</v>
      </c>
      <c r="AB134" s="774" t="s">
        <v>1204</v>
      </c>
      <c r="AC134" s="1069"/>
      <c r="AD134" s="1361"/>
    </row>
    <row r="135" spans="1:30" s="153" customFormat="1" ht="126">
      <c r="A135" s="1365"/>
      <c r="B135" s="1368"/>
      <c r="C135" s="908">
        <f t="shared" si="7"/>
        <v>1.1000000000000001</v>
      </c>
      <c r="D135" s="1067"/>
      <c r="E135" s="879">
        <f t="shared" si="12"/>
        <v>1.1000000000000001</v>
      </c>
      <c r="F135" s="892">
        <v>0.1</v>
      </c>
      <c r="G135" s="879"/>
      <c r="H135" s="879"/>
      <c r="I135" s="879">
        <v>0.6</v>
      </c>
      <c r="J135" s="879">
        <v>0.4</v>
      </c>
      <c r="K135" s="879"/>
      <c r="L135" s="879"/>
      <c r="M135" s="879"/>
      <c r="N135" s="879"/>
      <c r="O135" s="879"/>
      <c r="P135" s="879"/>
      <c r="Q135" s="879"/>
      <c r="R135" s="879"/>
      <c r="S135" s="879"/>
      <c r="T135" s="879"/>
      <c r="U135" s="879"/>
      <c r="V135" s="879"/>
      <c r="W135" s="879"/>
      <c r="X135" s="879"/>
      <c r="Y135" s="879"/>
      <c r="Z135" s="879"/>
      <c r="AA135" s="1055" t="s">
        <v>140</v>
      </c>
      <c r="AB135" s="774" t="s">
        <v>1365</v>
      </c>
      <c r="AC135" s="1069" t="s">
        <v>1208</v>
      </c>
      <c r="AD135" s="1362"/>
    </row>
    <row r="136" spans="1:30">
      <c r="I136" s="521"/>
      <c r="J136" s="521"/>
      <c r="K136" s="521"/>
      <c r="L136" s="521"/>
      <c r="M136" s="521"/>
      <c r="N136" s="521"/>
      <c r="O136" s="521"/>
      <c r="P136" s="521"/>
      <c r="Q136" s="521"/>
      <c r="R136" s="521"/>
      <c r="S136" s="521"/>
      <c r="T136" s="521"/>
      <c r="U136" s="521"/>
      <c r="V136" s="521"/>
      <c r="W136" s="521"/>
      <c r="X136" s="521"/>
      <c r="Y136" s="521"/>
      <c r="Z136" s="521"/>
    </row>
    <row r="137" spans="1:30">
      <c r="F137" s="521">
        <f>SUM(F6:F135)</f>
        <v>238.35999999999999</v>
      </c>
      <c r="G137" s="521">
        <f t="shared" ref="G137:Z137" si="13">SUM(G6:G135)</f>
        <v>12.489999999999998</v>
      </c>
      <c r="H137" s="521">
        <f t="shared" si="13"/>
        <v>1.81</v>
      </c>
      <c r="I137" s="521">
        <f t="shared" si="13"/>
        <v>16.48</v>
      </c>
      <c r="J137" s="521">
        <f t="shared" si="13"/>
        <v>10.029999999999999</v>
      </c>
      <c r="K137" s="521">
        <f t="shared" si="13"/>
        <v>1.63</v>
      </c>
      <c r="L137" s="521">
        <f t="shared" si="13"/>
        <v>12.2</v>
      </c>
      <c r="M137" s="521">
        <f t="shared" si="13"/>
        <v>2.99</v>
      </c>
      <c r="N137" s="521">
        <f t="shared" si="13"/>
        <v>0.2</v>
      </c>
      <c r="O137" s="521">
        <f t="shared" si="13"/>
        <v>7.5100000000000007</v>
      </c>
      <c r="P137" s="521">
        <f t="shared" si="13"/>
        <v>0.95000000000000007</v>
      </c>
      <c r="Q137" s="521">
        <f t="shared" si="13"/>
        <v>0.12000000000000001</v>
      </c>
      <c r="R137" s="521">
        <f t="shared" si="13"/>
        <v>5.43</v>
      </c>
      <c r="S137" s="521">
        <f t="shared" si="13"/>
        <v>3.35</v>
      </c>
      <c r="T137" s="521">
        <f t="shared" si="13"/>
        <v>24.13</v>
      </c>
      <c r="U137" s="521">
        <f t="shared" si="13"/>
        <v>13.369999999999996</v>
      </c>
      <c r="V137" s="521">
        <f t="shared" si="13"/>
        <v>6.9999999999999993E-2</v>
      </c>
      <c r="W137" s="521">
        <f t="shared" si="13"/>
        <v>0</v>
      </c>
      <c r="X137" s="521">
        <f t="shared" si="13"/>
        <v>0.14000000000000001</v>
      </c>
      <c r="Y137" s="521">
        <f t="shared" si="13"/>
        <v>1.0049999999999999</v>
      </c>
      <c r="Z137" s="521">
        <f t="shared" si="13"/>
        <v>20.28</v>
      </c>
    </row>
  </sheetData>
  <protectedRanges>
    <protectedRange sqref="B27:B29 B31 B34:B39 D27:D29 D31 D34:D39" name="Range10_1_1_3_1_1_1_1_1_1_2_2_8"/>
    <protectedRange sqref="B30 D30" name="Range10_1_1_3_1_1_1_1_1_1_2_2_1_1"/>
    <protectedRange sqref="B32:B33 D32:D33" name="Range10_1_1_3_1_1_1_1_1_1_2_2_2_1"/>
    <protectedRange sqref="B40:B41 D40:D41 D16:D17" name="Range10_1_1_3_1_1_1_1_1_1_2_2_3_1"/>
    <protectedRange sqref="B46:B48 B50:B53 D46:D48 D50:D53" name="Range10_1_1_3_1_1_1_1_1_1_2_2_4_1"/>
    <protectedRange sqref="B125:B135 B77:B78 D125:D135 D77:D78 B80:B88 D80:D88" name="Range10_1_1_3_1_1_1_1_1_1_2_2_5_1"/>
    <protectedRange sqref="B58:B59 D58:D59" name="Range10_1_1_3_1_1_1_1_1_1_2_2_6_1"/>
    <protectedRange sqref="B105 D105" name="Range10_1_1_3_1_1_1_1_1_1_2_2_7_1"/>
  </protectedRanges>
  <mergeCells count="70">
    <mergeCell ref="A125:A135"/>
    <mergeCell ref="B125:B135"/>
    <mergeCell ref="AD125:AD135"/>
    <mergeCell ref="A87:A88"/>
    <mergeCell ref="B87:B88"/>
    <mergeCell ref="AC87:AC88"/>
    <mergeCell ref="AD87:AD88"/>
    <mergeCell ref="A91:A92"/>
    <mergeCell ref="B91:B92"/>
    <mergeCell ref="AC91:AC92"/>
    <mergeCell ref="AD91:AD92"/>
    <mergeCell ref="A85:A86"/>
    <mergeCell ref="B85:B86"/>
    <mergeCell ref="AC85:AC86"/>
    <mergeCell ref="AD85:AD86"/>
    <mergeCell ref="B111:E111"/>
    <mergeCell ref="A82:A84"/>
    <mergeCell ref="B82:B84"/>
    <mergeCell ref="AC82:AC84"/>
    <mergeCell ref="AD82:AD84"/>
    <mergeCell ref="A77:A78"/>
    <mergeCell ref="B77:B78"/>
    <mergeCell ref="AC77:AC78"/>
    <mergeCell ref="AD77:AD78"/>
    <mergeCell ref="A59:A60"/>
    <mergeCell ref="B59:B60"/>
    <mergeCell ref="AC59:AC60"/>
    <mergeCell ref="AD59:AD60"/>
    <mergeCell ref="B69:B70"/>
    <mergeCell ref="A65:A66"/>
    <mergeCell ref="B65:B66"/>
    <mergeCell ref="AD65:AD66"/>
    <mergeCell ref="A69:A70"/>
    <mergeCell ref="A54:A55"/>
    <mergeCell ref="B54:B55"/>
    <mergeCell ref="AC54:AC55"/>
    <mergeCell ref="AD54:AD55"/>
    <mergeCell ref="A35:A36"/>
    <mergeCell ref="B35:B36"/>
    <mergeCell ref="AC35:AC36"/>
    <mergeCell ref="AD35:AD36"/>
    <mergeCell ref="A38:A39"/>
    <mergeCell ref="B38:B39"/>
    <mergeCell ref="AC38:AC39"/>
    <mergeCell ref="AD38:AD39"/>
    <mergeCell ref="A50:A51"/>
    <mergeCell ref="B50:B51"/>
    <mergeCell ref="AC50:AC51"/>
    <mergeCell ref="AD50:AD51"/>
    <mergeCell ref="AC3:AD4"/>
    <mergeCell ref="B5:G5"/>
    <mergeCell ref="B10:E10"/>
    <mergeCell ref="B11:E11"/>
    <mergeCell ref="B12:E12"/>
    <mergeCell ref="AD32:AD33"/>
    <mergeCell ref="A1:B1"/>
    <mergeCell ref="A2:AC2"/>
    <mergeCell ref="A3:A4"/>
    <mergeCell ref="B3:B4"/>
    <mergeCell ref="C3:C4"/>
    <mergeCell ref="D3:D4"/>
    <mergeCell ref="E3:E4"/>
    <mergeCell ref="F3:Z3"/>
    <mergeCell ref="AA3:AA4"/>
    <mergeCell ref="AB3:AB4"/>
    <mergeCell ref="B16:D16"/>
    <mergeCell ref="B17:D17"/>
    <mergeCell ref="A32:A33"/>
    <mergeCell ref="B32:B33"/>
    <mergeCell ref="AC32:AC33"/>
  </mergeCells>
  <conditionalFormatting sqref="B27:B29 B38 B34:B35 B46:B48 B58:B59 B31:B32 B50 B52:B55 B80:B82 B85 D85 D80:D82 D52:D55 D50 D31:D32 D58:D59 D46:D48 D34:D35 D38 D27:D29">
    <cfRule type="cellIs" dxfId="19" priority="6" stopIfTrue="1" operator="equal">
      <formula>0</formula>
    </cfRule>
  </conditionalFormatting>
  <conditionalFormatting sqref="B30 D30">
    <cfRule type="cellIs" dxfId="18" priority="5" stopIfTrue="1" operator="equal">
      <formula>0</formula>
    </cfRule>
  </conditionalFormatting>
  <conditionalFormatting sqref="D40:D41 B40:B41">
    <cfRule type="cellIs" dxfId="17" priority="4" stopIfTrue="1" operator="equal">
      <formula>0</formula>
    </cfRule>
  </conditionalFormatting>
  <conditionalFormatting sqref="B105 D105">
    <cfRule type="cellIs" dxfId="16" priority="3" stopIfTrue="1" operator="equal">
      <formula>0</formula>
    </cfRule>
  </conditionalFormatting>
  <conditionalFormatting sqref="B77 D77">
    <cfRule type="cellIs" dxfId="15" priority="2" stopIfTrue="1" operator="equal">
      <formula>0</formula>
    </cfRule>
  </conditionalFormatting>
  <conditionalFormatting sqref="B125 D125">
    <cfRule type="cellIs" dxfId="14" priority="1" stopIfTrue="1" operator="equal">
      <formula>0</formula>
    </cfRule>
  </conditionalFormatting>
  <hyperlinks>
    <hyperlink ref="A3" location="Link!A1" display="TT"/>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31"/>
  <sheetViews>
    <sheetView topLeftCell="A5" zoomScaleNormal="100" workbookViewId="0">
      <selection activeCell="A2" sqref="A2:XFD2"/>
    </sheetView>
  </sheetViews>
  <sheetFormatPr defaultColWidth="9.140625" defaultRowHeight="12.75"/>
  <cols>
    <col min="1" max="1" width="4.5703125" style="974" customWidth="1"/>
    <col min="2" max="2" width="27.140625" style="974" customWidth="1"/>
    <col min="3" max="3" width="7.140625" style="974" customWidth="1"/>
    <col min="4" max="4" width="9.140625" style="975"/>
    <col min="5" max="5" width="7.140625" style="975" customWidth="1"/>
    <col min="6" max="6" width="9.140625" style="975" customWidth="1"/>
    <col min="7" max="7" width="7.7109375" style="975" customWidth="1"/>
    <col min="8" max="8" width="9" style="975" customWidth="1"/>
    <col min="9" max="9" width="6.7109375" style="975" customWidth="1"/>
    <col min="10" max="10" width="9.28515625" style="975" customWidth="1"/>
    <col min="11" max="11" width="6.7109375" style="975" customWidth="1"/>
    <col min="12" max="12" width="9.5703125" style="975" customWidth="1"/>
    <col min="13" max="13" width="6.7109375" style="975" customWidth="1"/>
    <col min="14" max="14" width="9" style="947" customWidth="1"/>
    <col min="15" max="15" width="6.7109375" style="947" customWidth="1"/>
    <col min="16" max="16" width="10.5703125" style="947" customWidth="1"/>
    <col min="17" max="17" width="6.7109375" style="947" customWidth="1"/>
    <col min="18" max="18" width="8.7109375" style="947" customWidth="1"/>
    <col min="19" max="19" width="6.7109375" style="975" customWidth="1"/>
    <col min="20" max="20" width="9.85546875" style="975" customWidth="1"/>
    <col min="21" max="21" width="6.7109375" style="975" customWidth="1"/>
    <col min="22" max="22" width="9" style="975" customWidth="1"/>
    <col min="23" max="23" width="6.5703125" style="975" customWidth="1"/>
    <col min="24" max="24" width="9.140625" style="975"/>
    <col min="25" max="25" width="7.28515625" style="975" customWidth="1"/>
    <col min="26" max="255" width="9.140625" style="974"/>
    <col min="256" max="256" width="4.5703125" style="974" customWidth="1"/>
    <col min="257" max="257" width="27.140625" style="974" customWidth="1"/>
    <col min="258" max="258" width="7.140625" style="974" customWidth="1"/>
    <col min="259" max="259" width="9.140625" style="974"/>
    <col min="260" max="260" width="7.140625" style="974" customWidth="1"/>
    <col min="261" max="261" width="9.140625" style="974" customWidth="1"/>
    <col min="262" max="262" width="7.7109375" style="974" customWidth="1"/>
    <col min="263" max="263" width="9" style="974" customWidth="1"/>
    <col min="264" max="264" width="6.7109375" style="974" customWidth="1"/>
    <col min="265" max="265" width="8.5703125" style="974" customWidth="1"/>
    <col min="266" max="266" width="6.7109375" style="974" customWidth="1"/>
    <col min="267" max="267" width="9.5703125" style="974" customWidth="1"/>
    <col min="268" max="268" width="6.7109375" style="974" customWidth="1"/>
    <col min="269" max="269" width="9" style="974" customWidth="1"/>
    <col min="270" max="270" width="6.7109375" style="974" customWidth="1"/>
    <col min="271" max="271" width="10.5703125" style="974" customWidth="1"/>
    <col min="272" max="272" width="6.7109375" style="974" customWidth="1"/>
    <col min="273" max="273" width="8.7109375" style="974" customWidth="1"/>
    <col min="274" max="274" width="6.7109375" style="974" customWidth="1"/>
    <col min="275" max="275" width="9.85546875" style="974" customWidth="1"/>
    <col min="276" max="276" width="6.7109375" style="974" customWidth="1"/>
    <col min="277" max="277" width="8" style="974" customWidth="1"/>
    <col min="278" max="278" width="6.5703125" style="974" customWidth="1"/>
    <col min="279" max="279" width="9.140625" style="974"/>
    <col min="280" max="280" width="7.28515625" style="974" customWidth="1"/>
    <col min="281" max="511" width="9.140625" style="974"/>
    <col min="512" max="512" width="4.5703125" style="974" customWidth="1"/>
    <col min="513" max="513" width="27.140625" style="974" customWidth="1"/>
    <col min="514" max="514" width="7.140625" style="974" customWidth="1"/>
    <col min="515" max="515" width="9.140625" style="974"/>
    <col min="516" max="516" width="7.140625" style="974" customWidth="1"/>
    <col min="517" max="517" width="9.140625" style="974" customWidth="1"/>
    <col min="518" max="518" width="7.7109375" style="974" customWidth="1"/>
    <col min="519" max="519" width="9" style="974" customWidth="1"/>
    <col min="520" max="520" width="6.7109375" style="974" customWidth="1"/>
    <col min="521" max="521" width="8.5703125" style="974" customWidth="1"/>
    <col min="522" max="522" width="6.7109375" style="974" customWidth="1"/>
    <col min="523" max="523" width="9.5703125" style="974" customWidth="1"/>
    <col min="524" max="524" width="6.7109375" style="974" customWidth="1"/>
    <col min="525" max="525" width="9" style="974" customWidth="1"/>
    <col min="526" max="526" width="6.7109375" style="974" customWidth="1"/>
    <col min="527" max="527" width="10.5703125" style="974" customWidth="1"/>
    <col min="528" max="528" width="6.7109375" style="974" customWidth="1"/>
    <col min="529" max="529" width="8.7109375" style="974" customWidth="1"/>
    <col min="530" max="530" width="6.7109375" style="974" customWidth="1"/>
    <col min="531" max="531" width="9.85546875" style="974" customWidth="1"/>
    <col min="532" max="532" width="6.7109375" style="974" customWidth="1"/>
    <col min="533" max="533" width="8" style="974" customWidth="1"/>
    <col min="534" max="534" width="6.5703125" style="974" customWidth="1"/>
    <col min="535" max="535" width="9.140625" style="974"/>
    <col min="536" max="536" width="7.28515625" style="974" customWidth="1"/>
    <col min="537" max="767" width="9.140625" style="974"/>
    <col min="768" max="768" width="4.5703125" style="974" customWidth="1"/>
    <col min="769" max="769" width="27.140625" style="974" customWidth="1"/>
    <col min="770" max="770" width="7.140625" style="974" customWidth="1"/>
    <col min="771" max="771" width="9.140625" style="974"/>
    <col min="772" max="772" width="7.140625" style="974" customWidth="1"/>
    <col min="773" max="773" width="9.140625" style="974" customWidth="1"/>
    <col min="774" max="774" width="7.7109375" style="974" customWidth="1"/>
    <col min="775" max="775" width="9" style="974" customWidth="1"/>
    <col min="776" max="776" width="6.7109375" style="974" customWidth="1"/>
    <col min="777" max="777" width="8.5703125" style="974" customWidth="1"/>
    <col min="778" max="778" width="6.7109375" style="974" customWidth="1"/>
    <col min="779" max="779" width="9.5703125" style="974" customWidth="1"/>
    <col min="780" max="780" width="6.7109375" style="974" customWidth="1"/>
    <col min="781" max="781" width="9" style="974" customWidth="1"/>
    <col min="782" max="782" width="6.7109375" style="974" customWidth="1"/>
    <col min="783" max="783" width="10.5703125" style="974" customWidth="1"/>
    <col min="784" max="784" width="6.7109375" style="974" customWidth="1"/>
    <col min="785" max="785" width="8.7109375" style="974" customWidth="1"/>
    <col min="786" max="786" width="6.7109375" style="974" customWidth="1"/>
    <col min="787" max="787" width="9.85546875" style="974" customWidth="1"/>
    <col min="788" max="788" width="6.7109375" style="974" customWidth="1"/>
    <col min="789" max="789" width="8" style="974" customWidth="1"/>
    <col min="790" max="790" width="6.5703125" style="974" customWidth="1"/>
    <col min="791" max="791" width="9.140625" style="974"/>
    <col min="792" max="792" width="7.28515625" style="974" customWidth="1"/>
    <col min="793" max="1023" width="9.140625" style="974"/>
    <col min="1024" max="1024" width="4.5703125" style="974" customWidth="1"/>
    <col min="1025" max="1025" width="27.140625" style="974" customWidth="1"/>
    <col min="1026" max="1026" width="7.140625" style="974" customWidth="1"/>
    <col min="1027" max="1027" width="9.140625" style="974"/>
    <col min="1028" max="1028" width="7.140625" style="974" customWidth="1"/>
    <col min="1029" max="1029" width="9.140625" style="974" customWidth="1"/>
    <col min="1030" max="1030" width="7.7109375" style="974" customWidth="1"/>
    <col min="1031" max="1031" width="9" style="974" customWidth="1"/>
    <col min="1032" max="1032" width="6.7109375" style="974" customWidth="1"/>
    <col min="1033" max="1033" width="8.5703125" style="974" customWidth="1"/>
    <col min="1034" max="1034" width="6.7109375" style="974" customWidth="1"/>
    <col min="1035" max="1035" width="9.5703125" style="974" customWidth="1"/>
    <col min="1036" max="1036" width="6.7109375" style="974" customWidth="1"/>
    <col min="1037" max="1037" width="9" style="974" customWidth="1"/>
    <col min="1038" max="1038" width="6.7109375" style="974" customWidth="1"/>
    <col min="1039" max="1039" width="10.5703125" style="974" customWidth="1"/>
    <col min="1040" max="1040" width="6.7109375" style="974" customWidth="1"/>
    <col min="1041" max="1041" width="8.7109375" style="974" customWidth="1"/>
    <col min="1042" max="1042" width="6.7109375" style="974" customWidth="1"/>
    <col min="1043" max="1043" width="9.85546875" style="974" customWidth="1"/>
    <col min="1044" max="1044" width="6.7109375" style="974" customWidth="1"/>
    <col min="1045" max="1045" width="8" style="974" customWidth="1"/>
    <col min="1046" max="1046" width="6.5703125" style="974" customWidth="1"/>
    <col min="1047" max="1047" width="9.140625" style="974"/>
    <col min="1048" max="1048" width="7.28515625" style="974" customWidth="1"/>
    <col min="1049" max="1279" width="9.140625" style="974"/>
    <col min="1280" max="1280" width="4.5703125" style="974" customWidth="1"/>
    <col min="1281" max="1281" width="27.140625" style="974" customWidth="1"/>
    <col min="1282" max="1282" width="7.140625" style="974" customWidth="1"/>
    <col min="1283" max="1283" width="9.140625" style="974"/>
    <col min="1284" max="1284" width="7.140625" style="974" customWidth="1"/>
    <col min="1285" max="1285" width="9.140625" style="974" customWidth="1"/>
    <col min="1286" max="1286" width="7.7109375" style="974" customWidth="1"/>
    <col min="1287" max="1287" width="9" style="974" customWidth="1"/>
    <col min="1288" max="1288" width="6.7109375" style="974" customWidth="1"/>
    <col min="1289" max="1289" width="8.5703125" style="974" customWidth="1"/>
    <col min="1290" max="1290" width="6.7109375" style="974" customWidth="1"/>
    <col min="1291" max="1291" width="9.5703125" style="974" customWidth="1"/>
    <col min="1292" max="1292" width="6.7109375" style="974" customWidth="1"/>
    <col min="1293" max="1293" width="9" style="974" customWidth="1"/>
    <col min="1294" max="1294" width="6.7109375" style="974" customWidth="1"/>
    <col min="1295" max="1295" width="10.5703125" style="974" customWidth="1"/>
    <col min="1296" max="1296" width="6.7109375" style="974" customWidth="1"/>
    <col min="1297" max="1297" width="8.7109375" style="974" customWidth="1"/>
    <col min="1298" max="1298" width="6.7109375" style="974" customWidth="1"/>
    <col min="1299" max="1299" width="9.85546875" style="974" customWidth="1"/>
    <col min="1300" max="1300" width="6.7109375" style="974" customWidth="1"/>
    <col min="1301" max="1301" width="8" style="974" customWidth="1"/>
    <col min="1302" max="1302" width="6.5703125" style="974" customWidth="1"/>
    <col min="1303" max="1303" width="9.140625" style="974"/>
    <col min="1304" max="1304" width="7.28515625" style="974" customWidth="1"/>
    <col min="1305" max="1535" width="9.140625" style="974"/>
    <col min="1536" max="1536" width="4.5703125" style="974" customWidth="1"/>
    <col min="1537" max="1537" width="27.140625" style="974" customWidth="1"/>
    <col min="1538" max="1538" width="7.140625" style="974" customWidth="1"/>
    <col min="1539" max="1539" width="9.140625" style="974"/>
    <col min="1540" max="1540" width="7.140625" style="974" customWidth="1"/>
    <col min="1541" max="1541" width="9.140625" style="974" customWidth="1"/>
    <col min="1542" max="1542" width="7.7109375" style="974" customWidth="1"/>
    <col min="1543" max="1543" width="9" style="974" customWidth="1"/>
    <col min="1544" max="1544" width="6.7109375" style="974" customWidth="1"/>
    <col min="1545" max="1545" width="8.5703125" style="974" customWidth="1"/>
    <col min="1546" max="1546" width="6.7109375" style="974" customWidth="1"/>
    <col min="1547" max="1547" width="9.5703125" style="974" customWidth="1"/>
    <col min="1548" max="1548" width="6.7109375" style="974" customWidth="1"/>
    <col min="1549" max="1549" width="9" style="974" customWidth="1"/>
    <col min="1550" max="1550" width="6.7109375" style="974" customWidth="1"/>
    <col min="1551" max="1551" width="10.5703125" style="974" customWidth="1"/>
    <col min="1552" max="1552" width="6.7109375" style="974" customWidth="1"/>
    <col min="1553" max="1553" width="8.7109375" style="974" customWidth="1"/>
    <col min="1554" max="1554" width="6.7109375" style="974" customWidth="1"/>
    <col min="1555" max="1555" width="9.85546875" style="974" customWidth="1"/>
    <col min="1556" max="1556" width="6.7109375" style="974" customWidth="1"/>
    <col min="1557" max="1557" width="8" style="974" customWidth="1"/>
    <col min="1558" max="1558" width="6.5703125" style="974" customWidth="1"/>
    <col min="1559" max="1559" width="9.140625" style="974"/>
    <col min="1560" max="1560" width="7.28515625" style="974" customWidth="1"/>
    <col min="1561" max="1791" width="9.140625" style="974"/>
    <col min="1792" max="1792" width="4.5703125" style="974" customWidth="1"/>
    <col min="1793" max="1793" width="27.140625" style="974" customWidth="1"/>
    <col min="1794" max="1794" width="7.140625" style="974" customWidth="1"/>
    <col min="1795" max="1795" width="9.140625" style="974"/>
    <col min="1796" max="1796" width="7.140625" style="974" customWidth="1"/>
    <col min="1797" max="1797" width="9.140625" style="974" customWidth="1"/>
    <col min="1798" max="1798" width="7.7109375" style="974" customWidth="1"/>
    <col min="1799" max="1799" width="9" style="974" customWidth="1"/>
    <col min="1800" max="1800" width="6.7109375" style="974" customWidth="1"/>
    <col min="1801" max="1801" width="8.5703125" style="974" customWidth="1"/>
    <col min="1802" max="1802" width="6.7109375" style="974" customWidth="1"/>
    <col min="1803" max="1803" width="9.5703125" style="974" customWidth="1"/>
    <col min="1804" max="1804" width="6.7109375" style="974" customWidth="1"/>
    <col min="1805" max="1805" width="9" style="974" customWidth="1"/>
    <col min="1806" max="1806" width="6.7109375" style="974" customWidth="1"/>
    <col min="1807" max="1807" width="10.5703125" style="974" customWidth="1"/>
    <col min="1808" max="1808" width="6.7109375" style="974" customWidth="1"/>
    <col min="1809" max="1809" width="8.7109375" style="974" customWidth="1"/>
    <col min="1810" max="1810" width="6.7109375" style="974" customWidth="1"/>
    <col min="1811" max="1811" width="9.85546875" style="974" customWidth="1"/>
    <col min="1812" max="1812" width="6.7109375" style="974" customWidth="1"/>
    <col min="1813" max="1813" width="8" style="974" customWidth="1"/>
    <col min="1814" max="1814" width="6.5703125" style="974" customWidth="1"/>
    <col min="1815" max="1815" width="9.140625" style="974"/>
    <col min="1816" max="1816" width="7.28515625" style="974" customWidth="1"/>
    <col min="1817" max="2047" width="9.140625" style="974"/>
    <col min="2048" max="2048" width="4.5703125" style="974" customWidth="1"/>
    <col min="2049" max="2049" width="27.140625" style="974" customWidth="1"/>
    <col min="2050" max="2050" width="7.140625" style="974" customWidth="1"/>
    <col min="2051" max="2051" width="9.140625" style="974"/>
    <col min="2052" max="2052" width="7.140625" style="974" customWidth="1"/>
    <col min="2053" max="2053" width="9.140625" style="974" customWidth="1"/>
    <col min="2054" max="2054" width="7.7109375" style="974" customWidth="1"/>
    <col min="2055" max="2055" width="9" style="974" customWidth="1"/>
    <col min="2056" max="2056" width="6.7109375" style="974" customWidth="1"/>
    <col min="2057" max="2057" width="8.5703125" style="974" customWidth="1"/>
    <col min="2058" max="2058" width="6.7109375" style="974" customWidth="1"/>
    <col min="2059" max="2059" width="9.5703125" style="974" customWidth="1"/>
    <col min="2060" max="2060" width="6.7109375" style="974" customWidth="1"/>
    <col min="2061" max="2061" width="9" style="974" customWidth="1"/>
    <col min="2062" max="2062" width="6.7109375" style="974" customWidth="1"/>
    <col min="2063" max="2063" width="10.5703125" style="974" customWidth="1"/>
    <col min="2064" max="2064" width="6.7109375" style="974" customWidth="1"/>
    <col min="2065" max="2065" width="8.7109375" style="974" customWidth="1"/>
    <col min="2066" max="2066" width="6.7109375" style="974" customWidth="1"/>
    <col min="2067" max="2067" width="9.85546875" style="974" customWidth="1"/>
    <col min="2068" max="2068" width="6.7109375" style="974" customWidth="1"/>
    <col min="2069" max="2069" width="8" style="974" customWidth="1"/>
    <col min="2070" max="2070" width="6.5703125" style="974" customWidth="1"/>
    <col min="2071" max="2071" width="9.140625" style="974"/>
    <col min="2072" max="2072" width="7.28515625" style="974" customWidth="1"/>
    <col min="2073" max="2303" width="9.140625" style="974"/>
    <col min="2304" max="2304" width="4.5703125" style="974" customWidth="1"/>
    <col min="2305" max="2305" width="27.140625" style="974" customWidth="1"/>
    <col min="2306" max="2306" width="7.140625" style="974" customWidth="1"/>
    <col min="2307" max="2307" width="9.140625" style="974"/>
    <col min="2308" max="2308" width="7.140625" style="974" customWidth="1"/>
    <col min="2309" max="2309" width="9.140625" style="974" customWidth="1"/>
    <col min="2310" max="2310" width="7.7109375" style="974" customWidth="1"/>
    <col min="2311" max="2311" width="9" style="974" customWidth="1"/>
    <col min="2312" max="2312" width="6.7109375" style="974" customWidth="1"/>
    <col min="2313" max="2313" width="8.5703125" style="974" customWidth="1"/>
    <col min="2314" max="2314" width="6.7109375" style="974" customWidth="1"/>
    <col min="2315" max="2315" width="9.5703125" style="974" customWidth="1"/>
    <col min="2316" max="2316" width="6.7109375" style="974" customWidth="1"/>
    <col min="2317" max="2317" width="9" style="974" customWidth="1"/>
    <col min="2318" max="2318" width="6.7109375" style="974" customWidth="1"/>
    <col min="2319" max="2319" width="10.5703125" style="974" customWidth="1"/>
    <col min="2320" max="2320" width="6.7109375" style="974" customWidth="1"/>
    <col min="2321" max="2321" width="8.7109375" style="974" customWidth="1"/>
    <col min="2322" max="2322" width="6.7109375" style="974" customWidth="1"/>
    <col min="2323" max="2323" width="9.85546875" style="974" customWidth="1"/>
    <col min="2324" max="2324" width="6.7109375" style="974" customWidth="1"/>
    <col min="2325" max="2325" width="8" style="974" customWidth="1"/>
    <col min="2326" max="2326" width="6.5703125" style="974" customWidth="1"/>
    <col min="2327" max="2327" width="9.140625" style="974"/>
    <col min="2328" max="2328" width="7.28515625" style="974" customWidth="1"/>
    <col min="2329" max="2559" width="9.140625" style="974"/>
    <col min="2560" max="2560" width="4.5703125" style="974" customWidth="1"/>
    <col min="2561" max="2561" width="27.140625" style="974" customWidth="1"/>
    <col min="2562" max="2562" width="7.140625" style="974" customWidth="1"/>
    <col min="2563" max="2563" width="9.140625" style="974"/>
    <col min="2564" max="2564" width="7.140625" style="974" customWidth="1"/>
    <col min="2565" max="2565" width="9.140625" style="974" customWidth="1"/>
    <col min="2566" max="2566" width="7.7109375" style="974" customWidth="1"/>
    <col min="2567" max="2567" width="9" style="974" customWidth="1"/>
    <col min="2568" max="2568" width="6.7109375" style="974" customWidth="1"/>
    <col min="2569" max="2569" width="8.5703125" style="974" customWidth="1"/>
    <col min="2570" max="2570" width="6.7109375" style="974" customWidth="1"/>
    <col min="2571" max="2571" width="9.5703125" style="974" customWidth="1"/>
    <col min="2572" max="2572" width="6.7109375" style="974" customWidth="1"/>
    <col min="2573" max="2573" width="9" style="974" customWidth="1"/>
    <col min="2574" max="2574" width="6.7109375" style="974" customWidth="1"/>
    <col min="2575" max="2575" width="10.5703125" style="974" customWidth="1"/>
    <col min="2576" max="2576" width="6.7109375" style="974" customWidth="1"/>
    <col min="2577" max="2577" width="8.7109375" style="974" customWidth="1"/>
    <col min="2578" max="2578" width="6.7109375" style="974" customWidth="1"/>
    <col min="2579" max="2579" width="9.85546875" style="974" customWidth="1"/>
    <col min="2580" max="2580" width="6.7109375" style="974" customWidth="1"/>
    <col min="2581" max="2581" width="8" style="974" customWidth="1"/>
    <col min="2582" max="2582" width="6.5703125" style="974" customWidth="1"/>
    <col min="2583" max="2583" width="9.140625" style="974"/>
    <col min="2584" max="2584" width="7.28515625" style="974" customWidth="1"/>
    <col min="2585" max="2815" width="9.140625" style="974"/>
    <col min="2816" max="2816" width="4.5703125" style="974" customWidth="1"/>
    <col min="2817" max="2817" width="27.140625" style="974" customWidth="1"/>
    <col min="2818" max="2818" width="7.140625" style="974" customWidth="1"/>
    <col min="2819" max="2819" width="9.140625" style="974"/>
    <col min="2820" max="2820" width="7.140625" style="974" customWidth="1"/>
    <col min="2821" max="2821" width="9.140625" style="974" customWidth="1"/>
    <col min="2822" max="2822" width="7.7109375" style="974" customWidth="1"/>
    <col min="2823" max="2823" width="9" style="974" customWidth="1"/>
    <col min="2824" max="2824" width="6.7109375" style="974" customWidth="1"/>
    <col min="2825" max="2825" width="8.5703125" style="974" customWidth="1"/>
    <col min="2826" max="2826" width="6.7109375" style="974" customWidth="1"/>
    <col min="2827" max="2827" width="9.5703125" style="974" customWidth="1"/>
    <col min="2828" max="2828" width="6.7109375" style="974" customWidth="1"/>
    <col min="2829" max="2829" width="9" style="974" customWidth="1"/>
    <col min="2830" max="2830" width="6.7109375" style="974" customWidth="1"/>
    <col min="2831" max="2831" width="10.5703125" style="974" customWidth="1"/>
    <col min="2832" max="2832" width="6.7109375" style="974" customWidth="1"/>
    <col min="2833" max="2833" width="8.7109375" style="974" customWidth="1"/>
    <col min="2834" max="2834" width="6.7109375" style="974" customWidth="1"/>
    <col min="2835" max="2835" width="9.85546875" style="974" customWidth="1"/>
    <col min="2836" max="2836" width="6.7109375" style="974" customWidth="1"/>
    <col min="2837" max="2837" width="8" style="974" customWidth="1"/>
    <col min="2838" max="2838" width="6.5703125" style="974" customWidth="1"/>
    <col min="2839" max="2839" width="9.140625" style="974"/>
    <col min="2840" max="2840" width="7.28515625" style="974" customWidth="1"/>
    <col min="2841" max="3071" width="9.140625" style="974"/>
    <col min="3072" max="3072" width="4.5703125" style="974" customWidth="1"/>
    <col min="3073" max="3073" width="27.140625" style="974" customWidth="1"/>
    <col min="3074" max="3074" width="7.140625" style="974" customWidth="1"/>
    <col min="3075" max="3075" width="9.140625" style="974"/>
    <col min="3076" max="3076" width="7.140625" style="974" customWidth="1"/>
    <col min="3077" max="3077" width="9.140625" style="974" customWidth="1"/>
    <col min="3078" max="3078" width="7.7109375" style="974" customWidth="1"/>
    <col min="3079" max="3079" width="9" style="974" customWidth="1"/>
    <col min="3080" max="3080" width="6.7109375" style="974" customWidth="1"/>
    <col min="3081" max="3081" width="8.5703125" style="974" customWidth="1"/>
    <col min="3082" max="3082" width="6.7109375" style="974" customWidth="1"/>
    <col min="3083" max="3083" width="9.5703125" style="974" customWidth="1"/>
    <col min="3084" max="3084" width="6.7109375" style="974" customWidth="1"/>
    <col min="3085" max="3085" width="9" style="974" customWidth="1"/>
    <col min="3086" max="3086" width="6.7109375" style="974" customWidth="1"/>
    <col min="3087" max="3087" width="10.5703125" style="974" customWidth="1"/>
    <col min="3088" max="3088" width="6.7109375" style="974" customWidth="1"/>
    <col min="3089" max="3089" width="8.7109375" style="974" customWidth="1"/>
    <col min="3090" max="3090" width="6.7109375" style="974" customWidth="1"/>
    <col min="3091" max="3091" width="9.85546875" style="974" customWidth="1"/>
    <col min="3092" max="3092" width="6.7109375" style="974" customWidth="1"/>
    <col min="3093" max="3093" width="8" style="974" customWidth="1"/>
    <col min="3094" max="3094" width="6.5703125" style="974" customWidth="1"/>
    <col min="3095" max="3095" width="9.140625" style="974"/>
    <col min="3096" max="3096" width="7.28515625" style="974" customWidth="1"/>
    <col min="3097" max="3327" width="9.140625" style="974"/>
    <col min="3328" max="3328" width="4.5703125" style="974" customWidth="1"/>
    <col min="3329" max="3329" width="27.140625" style="974" customWidth="1"/>
    <col min="3330" max="3330" width="7.140625" style="974" customWidth="1"/>
    <col min="3331" max="3331" width="9.140625" style="974"/>
    <col min="3332" max="3332" width="7.140625" style="974" customWidth="1"/>
    <col min="3333" max="3333" width="9.140625" style="974" customWidth="1"/>
    <col min="3334" max="3334" width="7.7109375" style="974" customWidth="1"/>
    <col min="3335" max="3335" width="9" style="974" customWidth="1"/>
    <col min="3336" max="3336" width="6.7109375" style="974" customWidth="1"/>
    <col min="3337" max="3337" width="8.5703125" style="974" customWidth="1"/>
    <col min="3338" max="3338" width="6.7109375" style="974" customWidth="1"/>
    <col min="3339" max="3339" width="9.5703125" style="974" customWidth="1"/>
    <col min="3340" max="3340" width="6.7109375" style="974" customWidth="1"/>
    <col min="3341" max="3341" width="9" style="974" customWidth="1"/>
    <col min="3342" max="3342" width="6.7109375" style="974" customWidth="1"/>
    <col min="3343" max="3343" width="10.5703125" style="974" customWidth="1"/>
    <col min="3344" max="3344" width="6.7109375" style="974" customWidth="1"/>
    <col min="3345" max="3345" width="8.7109375" style="974" customWidth="1"/>
    <col min="3346" max="3346" width="6.7109375" style="974" customWidth="1"/>
    <col min="3347" max="3347" width="9.85546875" style="974" customWidth="1"/>
    <col min="3348" max="3348" width="6.7109375" style="974" customWidth="1"/>
    <col min="3349" max="3349" width="8" style="974" customWidth="1"/>
    <col min="3350" max="3350" width="6.5703125" style="974" customWidth="1"/>
    <col min="3351" max="3351" width="9.140625" style="974"/>
    <col min="3352" max="3352" width="7.28515625" style="974" customWidth="1"/>
    <col min="3353" max="3583" width="9.140625" style="974"/>
    <col min="3584" max="3584" width="4.5703125" style="974" customWidth="1"/>
    <col min="3585" max="3585" width="27.140625" style="974" customWidth="1"/>
    <col min="3586" max="3586" width="7.140625" style="974" customWidth="1"/>
    <col min="3587" max="3587" width="9.140625" style="974"/>
    <col min="3588" max="3588" width="7.140625" style="974" customWidth="1"/>
    <col min="3589" max="3589" width="9.140625" style="974" customWidth="1"/>
    <col min="3590" max="3590" width="7.7109375" style="974" customWidth="1"/>
    <col min="3591" max="3591" width="9" style="974" customWidth="1"/>
    <col min="3592" max="3592" width="6.7109375" style="974" customWidth="1"/>
    <col min="3593" max="3593" width="8.5703125" style="974" customWidth="1"/>
    <col min="3594" max="3594" width="6.7109375" style="974" customWidth="1"/>
    <col min="3595" max="3595" width="9.5703125" style="974" customWidth="1"/>
    <col min="3596" max="3596" width="6.7109375" style="974" customWidth="1"/>
    <col min="3597" max="3597" width="9" style="974" customWidth="1"/>
    <col min="3598" max="3598" width="6.7109375" style="974" customWidth="1"/>
    <col min="3599" max="3599" width="10.5703125" style="974" customWidth="1"/>
    <col min="3600" max="3600" width="6.7109375" style="974" customWidth="1"/>
    <col min="3601" max="3601" width="8.7109375" style="974" customWidth="1"/>
    <col min="3602" max="3602" width="6.7109375" style="974" customWidth="1"/>
    <col min="3603" max="3603" width="9.85546875" style="974" customWidth="1"/>
    <col min="3604" max="3604" width="6.7109375" style="974" customWidth="1"/>
    <col min="3605" max="3605" width="8" style="974" customWidth="1"/>
    <col min="3606" max="3606" width="6.5703125" style="974" customWidth="1"/>
    <col min="3607" max="3607" width="9.140625" style="974"/>
    <col min="3608" max="3608" width="7.28515625" style="974" customWidth="1"/>
    <col min="3609" max="3839" width="9.140625" style="974"/>
    <col min="3840" max="3840" width="4.5703125" style="974" customWidth="1"/>
    <col min="3841" max="3841" width="27.140625" style="974" customWidth="1"/>
    <col min="3842" max="3842" width="7.140625" style="974" customWidth="1"/>
    <col min="3843" max="3843" width="9.140625" style="974"/>
    <col min="3844" max="3844" width="7.140625" style="974" customWidth="1"/>
    <col min="3845" max="3845" width="9.140625" style="974" customWidth="1"/>
    <col min="3846" max="3846" width="7.7109375" style="974" customWidth="1"/>
    <col min="3847" max="3847" width="9" style="974" customWidth="1"/>
    <col min="3848" max="3848" width="6.7109375" style="974" customWidth="1"/>
    <col min="3849" max="3849" width="8.5703125" style="974" customWidth="1"/>
    <col min="3850" max="3850" width="6.7109375" style="974" customWidth="1"/>
    <col min="3851" max="3851" width="9.5703125" style="974" customWidth="1"/>
    <col min="3852" max="3852" width="6.7109375" style="974" customWidth="1"/>
    <col min="3853" max="3853" width="9" style="974" customWidth="1"/>
    <col min="3854" max="3854" width="6.7109375" style="974" customWidth="1"/>
    <col min="3855" max="3855" width="10.5703125" style="974" customWidth="1"/>
    <col min="3856" max="3856" width="6.7109375" style="974" customWidth="1"/>
    <col min="3857" max="3857" width="8.7109375" style="974" customWidth="1"/>
    <col min="3858" max="3858" width="6.7109375" style="974" customWidth="1"/>
    <col min="3859" max="3859" width="9.85546875" style="974" customWidth="1"/>
    <col min="3860" max="3860" width="6.7109375" style="974" customWidth="1"/>
    <col min="3861" max="3861" width="8" style="974" customWidth="1"/>
    <col min="3862" max="3862" width="6.5703125" style="974" customWidth="1"/>
    <col min="3863" max="3863" width="9.140625" style="974"/>
    <col min="3864" max="3864" width="7.28515625" style="974" customWidth="1"/>
    <col min="3865" max="4095" width="9.140625" style="974"/>
    <col min="4096" max="4096" width="4.5703125" style="974" customWidth="1"/>
    <col min="4097" max="4097" width="27.140625" style="974" customWidth="1"/>
    <col min="4098" max="4098" width="7.140625" style="974" customWidth="1"/>
    <col min="4099" max="4099" width="9.140625" style="974"/>
    <col min="4100" max="4100" width="7.140625" style="974" customWidth="1"/>
    <col min="4101" max="4101" width="9.140625" style="974" customWidth="1"/>
    <col min="4102" max="4102" width="7.7109375" style="974" customWidth="1"/>
    <col min="4103" max="4103" width="9" style="974" customWidth="1"/>
    <col min="4104" max="4104" width="6.7109375" style="974" customWidth="1"/>
    <col min="4105" max="4105" width="8.5703125" style="974" customWidth="1"/>
    <col min="4106" max="4106" width="6.7109375" style="974" customWidth="1"/>
    <col min="4107" max="4107" width="9.5703125" style="974" customWidth="1"/>
    <col min="4108" max="4108" width="6.7109375" style="974" customWidth="1"/>
    <col min="4109" max="4109" width="9" style="974" customWidth="1"/>
    <col min="4110" max="4110" width="6.7109375" style="974" customWidth="1"/>
    <col min="4111" max="4111" width="10.5703125" style="974" customWidth="1"/>
    <col min="4112" max="4112" width="6.7109375" style="974" customWidth="1"/>
    <col min="4113" max="4113" width="8.7109375" style="974" customWidth="1"/>
    <col min="4114" max="4114" width="6.7109375" style="974" customWidth="1"/>
    <col min="4115" max="4115" width="9.85546875" style="974" customWidth="1"/>
    <col min="4116" max="4116" width="6.7109375" style="974" customWidth="1"/>
    <col min="4117" max="4117" width="8" style="974" customWidth="1"/>
    <col min="4118" max="4118" width="6.5703125" style="974" customWidth="1"/>
    <col min="4119" max="4119" width="9.140625" style="974"/>
    <col min="4120" max="4120" width="7.28515625" style="974" customWidth="1"/>
    <col min="4121" max="4351" width="9.140625" style="974"/>
    <col min="4352" max="4352" width="4.5703125" style="974" customWidth="1"/>
    <col min="4353" max="4353" width="27.140625" style="974" customWidth="1"/>
    <col min="4354" max="4354" width="7.140625" style="974" customWidth="1"/>
    <col min="4355" max="4355" width="9.140625" style="974"/>
    <col min="4356" max="4356" width="7.140625" style="974" customWidth="1"/>
    <col min="4357" max="4357" width="9.140625" style="974" customWidth="1"/>
    <col min="4358" max="4358" width="7.7109375" style="974" customWidth="1"/>
    <col min="4359" max="4359" width="9" style="974" customWidth="1"/>
    <col min="4360" max="4360" width="6.7109375" style="974" customWidth="1"/>
    <col min="4361" max="4361" width="8.5703125" style="974" customWidth="1"/>
    <col min="4362" max="4362" width="6.7109375" style="974" customWidth="1"/>
    <col min="4363" max="4363" width="9.5703125" style="974" customWidth="1"/>
    <col min="4364" max="4364" width="6.7109375" style="974" customWidth="1"/>
    <col min="4365" max="4365" width="9" style="974" customWidth="1"/>
    <col min="4366" max="4366" width="6.7109375" style="974" customWidth="1"/>
    <col min="4367" max="4367" width="10.5703125" style="974" customWidth="1"/>
    <col min="4368" max="4368" width="6.7109375" style="974" customWidth="1"/>
    <col min="4369" max="4369" width="8.7109375" style="974" customWidth="1"/>
    <col min="4370" max="4370" width="6.7109375" style="974" customWidth="1"/>
    <col min="4371" max="4371" width="9.85546875" style="974" customWidth="1"/>
    <col min="4372" max="4372" width="6.7109375" style="974" customWidth="1"/>
    <col min="4373" max="4373" width="8" style="974" customWidth="1"/>
    <col min="4374" max="4374" width="6.5703125" style="974" customWidth="1"/>
    <col min="4375" max="4375" width="9.140625" style="974"/>
    <col min="4376" max="4376" width="7.28515625" style="974" customWidth="1"/>
    <col min="4377" max="4607" width="9.140625" style="974"/>
    <col min="4608" max="4608" width="4.5703125" style="974" customWidth="1"/>
    <col min="4609" max="4609" width="27.140625" style="974" customWidth="1"/>
    <col min="4610" max="4610" width="7.140625" style="974" customWidth="1"/>
    <col min="4611" max="4611" width="9.140625" style="974"/>
    <col min="4612" max="4612" width="7.140625" style="974" customWidth="1"/>
    <col min="4613" max="4613" width="9.140625" style="974" customWidth="1"/>
    <col min="4614" max="4614" width="7.7109375" style="974" customWidth="1"/>
    <col min="4615" max="4615" width="9" style="974" customWidth="1"/>
    <col min="4616" max="4616" width="6.7109375" style="974" customWidth="1"/>
    <col min="4617" max="4617" width="8.5703125" style="974" customWidth="1"/>
    <col min="4618" max="4618" width="6.7109375" style="974" customWidth="1"/>
    <col min="4619" max="4619" width="9.5703125" style="974" customWidth="1"/>
    <col min="4620" max="4620" width="6.7109375" style="974" customWidth="1"/>
    <col min="4621" max="4621" width="9" style="974" customWidth="1"/>
    <col min="4622" max="4622" width="6.7109375" style="974" customWidth="1"/>
    <col min="4623" max="4623" width="10.5703125" style="974" customWidth="1"/>
    <col min="4624" max="4624" width="6.7109375" style="974" customWidth="1"/>
    <col min="4625" max="4625" width="8.7109375" style="974" customWidth="1"/>
    <col min="4626" max="4626" width="6.7109375" style="974" customWidth="1"/>
    <col min="4627" max="4627" width="9.85546875" style="974" customWidth="1"/>
    <col min="4628" max="4628" width="6.7109375" style="974" customWidth="1"/>
    <col min="4629" max="4629" width="8" style="974" customWidth="1"/>
    <col min="4630" max="4630" width="6.5703125" style="974" customWidth="1"/>
    <col min="4631" max="4631" width="9.140625" style="974"/>
    <col min="4632" max="4632" width="7.28515625" style="974" customWidth="1"/>
    <col min="4633" max="4863" width="9.140625" style="974"/>
    <col min="4864" max="4864" width="4.5703125" style="974" customWidth="1"/>
    <col min="4865" max="4865" width="27.140625" style="974" customWidth="1"/>
    <col min="4866" max="4866" width="7.140625" style="974" customWidth="1"/>
    <col min="4867" max="4867" width="9.140625" style="974"/>
    <col min="4868" max="4868" width="7.140625" style="974" customWidth="1"/>
    <col min="4869" max="4869" width="9.140625" style="974" customWidth="1"/>
    <col min="4870" max="4870" width="7.7109375" style="974" customWidth="1"/>
    <col min="4871" max="4871" width="9" style="974" customWidth="1"/>
    <col min="4872" max="4872" width="6.7109375" style="974" customWidth="1"/>
    <col min="4873" max="4873" width="8.5703125" style="974" customWidth="1"/>
    <col min="4874" max="4874" width="6.7109375" style="974" customWidth="1"/>
    <col min="4875" max="4875" width="9.5703125" style="974" customWidth="1"/>
    <col min="4876" max="4876" width="6.7109375" style="974" customWidth="1"/>
    <col min="4877" max="4877" width="9" style="974" customWidth="1"/>
    <col min="4878" max="4878" width="6.7109375" style="974" customWidth="1"/>
    <col min="4879" max="4879" width="10.5703125" style="974" customWidth="1"/>
    <col min="4880" max="4880" width="6.7109375" style="974" customWidth="1"/>
    <col min="4881" max="4881" width="8.7109375" style="974" customWidth="1"/>
    <col min="4882" max="4882" width="6.7109375" style="974" customWidth="1"/>
    <col min="4883" max="4883" width="9.85546875" style="974" customWidth="1"/>
    <col min="4884" max="4884" width="6.7109375" style="974" customWidth="1"/>
    <col min="4885" max="4885" width="8" style="974" customWidth="1"/>
    <col min="4886" max="4886" width="6.5703125" style="974" customWidth="1"/>
    <col min="4887" max="4887" width="9.140625" style="974"/>
    <col min="4888" max="4888" width="7.28515625" style="974" customWidth="1"/>
    <col min="4889" max="5119" width="9.140625" style="974"/>
    <col min="5120" max="5120" width="4.5703125" style="974" customWidth="1"/>
    <col min="5121" max="5121" width="27.140625" style="974" customWidth="1"/>
    <col min="5122" max="5122" width="7.140625" style="974" customWidth="1"/>
    <col min="5123" max="5123" width="9.140625" style="974"/>
    <col min="5124" max="5124" width="7.140625" style="974" customWidth="1"/>
    <col min="5125" max="5125" width="9.140625" style="974" customWidth="1"/>
    <col min="5126" max="5126" width="7.7109375" style="974" customWidth="1"/>
    <col min="5127" max="5127" width="9" style="974" customWidth="1"/>
    <col min="5128" max="5128" width="6.7109375" style="974" customWidth="1"/>
    <col min="5129" max="5129" width="8.5703125" style="974" customWidth="1"/>
    <col min="5130" max="5130" width="6.7109375" style="974" customWidth="1"/>
    <col min="5131" max="5131" width="9.5703125" style="974" customWidth="1"/>
    <col min="5132" max="5132" width="6.7109375" style="974" customWidth="1"/>
    <col min="5133" max="5133" width="9" style="974" customWidth="1"/>
    <col min="5134" max="5134" width="6.7109375" style="974" customWidth="1"/>
    <col min="5135" max="5135" width="10.5703125" style="974" customWidth="1"/>
    <col min="5136" max="5136" width="6.7109375" style="974" customWidth="1"/>
    <col min="5137" max="5137" width="8.7109375" style="974" customWidth="1"/>
    <col min="5138" max="5138" width="6.7109375" style="974" customWidth="1"/>
    <col min="5139" max="5139" width="9.85546875" style="974" customWidth="1"/>
    <col min="5140" max="5140" width="6.7109375" style="974" customWidth="1"/>
    <col min="5141" max="5141" width="8" style="974" customWidth="1"/>
    <col min="5142" max="5142" width="6.5703125" style="974" customWidth="1"/>
    <col min="5143" max="5143" width="9.140625" style="974"/>
    <col min="5144" max="5144" width="7.28515625" style="974" customWidth="1"/>
    <col min="5145" max="5375" width="9.140625" style="974"/>
    <col min="5376" max="5376" width="4.5703125" style="974" customWidth="1"/>
    <col min="5377" max="5377" width="27.140625" style="974" customWidth="1"/>
    <col min="5378" max="5378" width="7.140625" style="974" customWidth="1"/>
    <col min="5379" max="5379" width="9.140625" style="974"/>
    <col min="5380" max="5380" width="7.140625" style="974" customWidth="1"/>
    <col min="5381" max="5381" width="9.140625" style="974" customWidth="1"/>
    <col min="5382" max="5382" width="7.7109375" style="974" customWidth="1"/>
    <col min="5383" max="5383" width="9" style="974" customWidth="1"/>
    <col min="5384" max="5384" width="6.7109375" style="974" customWidth="1"/>
    <col min="5385" max="5385" width="8.5703125" style="974" customWidth="1"/>
    <col min="5386" max="5386" width="6.7109375" style="974" customWidth="1"/>
    <col min="5387" max="5387" width="9.5703125" style="974" customWidth="1"/>
    <col min="5388" max="5388" width="6.7109375" style="974" customWidth="1"/>
    <col min="5389" max="5389" width="9" style="974" customWidth="1"/>
    <col min="5390" max="5390" width="6.7109375" style="974" customWidth="1"/>
    <col min="5391" max="5391" width="10.5703125" style="974" customWidth="1"/>
    <col min="5392" max="5392" width="6.7109375" style="974" customWidth="1"/>
    <col min="5393" max="5393" width="8.7109375" style="974" customWidth="1"/>
    <col min="5394" max="5394" width="6.7109375" style="974" customWidth="1"/>
    <col min="5395" max="5395" width="9.85546875" style="974" customWidth="1"/>
    <col min="5396" max="5396" width="6.7109375" style="974" customWidth="1"/>
    <col min="5397" max="5397" width="8" style="974" customWidth="1"/>
    <col min="5398" max="5398" width="6.5703125" style="974" customWidth="1"/>
    <col min="5399" max="5399" width="9.140625" style="974"/>
    <col min="5400" max="5400" width="7.28515625" style="974" customWidth="1"/>
    <col min="5401" max="5631" width="9.140625" style="974"/>
    <col min="5632" max="5632" width="4.5703125" style="974" customWidth="1"/>
    <col min="5633" max="5633" width="27.140625" style="974" customWidth="1"/>
    <col min="5634" max="5634" width="7.140625" style="974" customWidth="1"/>
    <col min="5635" max="5635" width="9.140625" style="974"/>
    <col min="5636" max="5636" width="7.140625" style="974" customWidth="1"/>
    <col min="5637" max="5637" width="9.140625" style="974" customWidth="1"/>
    <col min="5638" max="5638" width="7.7109375" style="974" customWidth="1"/>
    <col min="5639" max="5639" width="9" style="974" customWidth="1"/>
    <col min="5640" max="5640" width="6.7109375" style="974" customWidth="1"/>
    <col min="5641" max="5641" width="8.5703125" style="974" customWidth="1"/>
    <col min="5642" max="5642" width="6.7109375" style="974" customWidth="1"/>
    <col min="5643" max="5643" width="9.5703125" style="974" customWidth="1"/>
    <col min="5644" max="5644" width="6.7109375" style="974" customWidth="1"/>
    <col min="5645" max="5645" width="9" style="974" customWidth="1"/>
    <col min="5646" max="5646" width="6.7109375" style="974" customWidth="1"/>
    <col min="5647" max="5647" width="10.5703125" style="974" customWidth="1"/>
    <col min="5648" max="5648" width="6.7109375" style="974" customWidth="1"/>
    <col min="5649" max="5649" width="8.7109375" style="974" customWidth="1"/>
    <col min="5650" max="5650" width="6.7109375" style="974" customWidth="1"/>
    <col min="5651" max="5651" width="9.85546875" style="974" customWidth="1"/>
    <col min="5652" max="5652" width="6.7109375" style="974" customWidth="1"/>
    <col min="5653" max="5653" width="8" style="974" customWidth="1"/>
    <col min="5654" max="5654" width="6.5703125" style="974" customWidth="1"/>
    <col min="5655" max="5655" width="9.140625" style="974"/>
    <col min="5656" max="5656" width="7.28515625" style="974" customWidth="1"/>
    <col min="5657" max="5887" width="9.140625" style="974"/>
    <col min="5888" max="5888" width="4.5703125" style="974" customWidth="1"/>
    <col min="5889" max="5889" width="27.140625" style="974" customWidth="1"/>
    <col min="5890" max="5890" width="7.140625" style="974" customWidth="1"/>
    <col min="5891" max="5891" width="9.140625" style="974"/>
    <col min="5892" max="5892" width="7.140625" style="974" customWidth="1"/>
    <col min="5893" max="5893" width="9.140625" style="974" customWidth="1"/>
    <col min="5894" max="5894" width="7.7109375" style="974" customWidth="1"/>
    <col min="5895" max="5895" width="9" style="974" customWidth="1"/>
    <col min="5896" max="5896" width="6.7109375" style="974" customWidth="1"/>
    <col min="5897" max="5897" width="8.5703125" style="974" customWidth="1"/>
    <col min="5898" max="5898" width="6.7109375" style="974" customWidth="1"/>
    <col min="5899" max="5899" width="9.5703125" style="974" customWidth="1"/>
    <col min="5900" max="5900" width="6.7109375" style="974" customWidth="1"/>
    <col min="5901" max="5901" width="9" style="974" customWidth="1"/>
    <col min="5902" max="5902" width="6.7109375" style="974" customWidth="1"/>
    <col min="5903" max="5903" width="10.5703125" style="974" customWidth="1"/>
    <col min="5904" max="5904" width="6.7109375" style="974" customWidth="1"/>
    <col min="5905" max="5905" width="8.7109375" style="974" customWidth="1"/>
    <col min="5906" max="5906" width="6.7109375" style="974" customWidth="1"/>
    <col min="5907" max="5907" width="9.85546875" style="974" customWidth="1"/>
    <col min="5908" max="5908" width="6.7109375" style="974" customWidth="1"/>
    <col min="5909" max="5909" width="8" style="974" customWidth="1"/>
    <col min="5910" max="5910" width="6.5703125" style="974" customWidth="1"/>
    <col min="5911" max="5911" width="9.140625" style="974"/>
    <col min="5912" max="5912" width="7.28515625" style="974" customWidth="1"/>
    <col min="5913" max="6143" width="9.140625" style="974"/>
    <col min="6144" max="6144" width="4.5703125" style="974" customWidth="1"/>
    <col min="6145" max="6145" width="27.140625" style="974" customWidth="1"/>
    <col min="6146" max="6146" width="7.140625" style="974" customWidth="1"/>
    <col min="6147" max="6147" width="9.140625" style="974"/>
    <col min="6148" max="6148" width="7.140625" style="974" customWidth="1"/>
    <col min="6149" max="6149" width="9.140625" style="974" customWidth="1"/>
    <col min="6150" max="6150" width="7.7109375" style="974" customWidth="1"/>
    <col min="6151" max="6151" width="9" style="974" customWidth="1"/>
    <col min="6152" max="6152" width="6.7109375" style="974" customWidth="1"/>
    <col min="6153" max="6153" width="8.5703125" style="974" customWidth="1"/>
    <col min="6154" max="6154" width="6.7109375" style="974" customWidth="1"/>
    <col min="6155" max="6155" width="9.5703125" style="974" customWidth="1"/>
    <col min="6156" max="6156" width="6.7109375" style="974" customWidth="1"/>
    <col min="6157" max="6157" width="9" style="974" customWidth="1"/>
    <col min="6158" max="6158" width="6.7109375" style="974" customWidth="1"/>
    <col min="6159" max="6159" width="10.5703125" style="974" customWidth="1"/>
    <col min="6160" max="6160" width="6.7109375" style="974" customWidth="1"/>
    <col min="6161" max="6161" width="8.7109375" style="974" customWidth="1"/>
    <col min="6162" max="6162" width="6.7109375" style="974" customWidth="1"/>
    <col min="6163" max="6163" width="9.85546875" style="974" customWidth="1"/>
    <col min="6164" max="6164" width="6.7109375" style="974" customWidth="1"/>
    <col min="6165" max="6165" width="8" style="974" customWidth="1"/>
    <col min="6166" max="6166" width="6.5703125" style="974" customWidth="1"/>
    <col min="6167" max="6167" width="9.140625" style="974"/>
    <col min="6168" max="6168" width="7.28515625" style="974" customWidth="1"/>
    <col min="6169" max="6399" width="9.140625" style="974"/>
    <col min="6400" max="6400" width="4.5703125" style="974" customWidth="1"/>
    <col min="6401" max="6401" width="27.140625" style="974" customWidth="1"/>
    <col min="6402" max="6402" width="7.140625" style="974" customWidth="1"/>
    <col min="6403" max="6403" width="9.140625" style="974"/>
    <col min="6404" max="6404" width="7.140625" style="974" customWidth="1"/>
    <col min="6405" max="6405" width="9.140625" style="974" customWidth="1"/>
    <col min="6406" max="6406" width="7.7109375" style="974" customWidth="1"/>
    <col min="6407" max="6407" width="9" style="974" customWidth="1"/>
    <col min="6408" max="6408" width="6.7109375" style="974" customWidth="1"/>
    <col min="6409" max="6409" width="8.5703125" style="974" customWidth="1"/>
    <col min="6410" max="6410" width="6.7109375" style="974" customWidth="1"/>
    <col min="6411" max="6411" width="9.5703125" style="974" customWidth="1"/>
    <col min="6412" max="6412" width="6.7109375" style="974" customWidth="1"/>
    <col min="6413" max="6413" width="9" style="974" customWidth="1"/>
    <col min="6414" max="6414" width="6.7109375" style="974" customWidth="1"/>
    <col min="6415" max="6415" width="10.5703125" style="974" customWidth="1"/>
    <col min="6416" max="6416" width="6.7109375" style="974" customWidth="1"/>
    <col min="6417" max="6417" width="8.7109375" style="974" customWidth="1"/>
    <col min="6418" max="6418" width="6.7109375" style="974" customWidth="1"/>
    <col min="6419" max="6419" width="9.85546875" style="974" customWidth="1"/>
    <col min="6420" max="6420" width="6.7109375" style="974" customWidth="1"/>
    <col min="6421" max="6421" width="8" style="974" customWidth="1"/>
    <col min="6422" max="6422" width="6.5703125" style="974" customWidth="1"/>
    <col min="6423" max="6423" width="9.140625" style="974"/>
    <col min="6424" max="6424" width="7.28515625" style="974" customWidth="1"/>
    <col min="6425" max="6655" width="9.140625" style="974"/>
    <col min="6656" max="6656" width="4.5703125" style="974" customWidth="1"/>
    <col min="6657" max="6657" width="27.140625" style="974" customWidth="1"/>
    <col min="6658" max="6658" width="7.140625" style="974" customWidth="1"/>
    <col min="6659" max="6659" width="9.140625" style="974"/>
    <col min="6660" max="6660" width="7.140625" style="974" customWidth="1"/>
    <col min="6661" max="6661" width="9.140625" style="974" customWidth="1"/>
    <col min="6662" max="6662" width="7.7109375" style="974" customWidth="1"/>
    <col min="6663" max="6663" width="9" style="974" customWidth="1"/>
    <col min="6664" max="6664" width="6.7109375" style="974" customWidth="1"/>
    <col min="6665" max="6665" width="8.5703125" style="974" customWidth="1"/>
    <col min="6666" max="6666" width="6.7109375" style="974" customWidth="1"/>
    <col min="6667" max="6667" width="9.5703125" style="974" customWidth="1"/>
    <col min="6668" max="6668" width="6.7109375" style="974" customWidth="1"/>
    <col min="6669" max="6669" width="9" style="974" customWidth="1"/>
    <col min="6670" max="6670" width="6.7109375" style="974" customWidth="1"/>
    <col min="6671" max="6671" width="10.5703125" style="974" customWidth="1"/>
    <col min="6672" max="6672" width="6.7109375" style="974" customWidth="1"/>
    <col min="6673" max="6673" width="8.7109375" style="974" customWidth="1"/>
    <col min="6674" max="6674" width="6.7109375" style="974" customWidth="1"/>
    <col min="6675" max="6675" width="9.85546875" style="974" customWidth="1"/>
    <col min="6676" max="6676" width="6.7109375" style="974" customWidth="1"/>
    <col min="6677" max="6677" width="8" style="974" customWidth="1"/>
    <col min="6678" max="6678" width="6.5703125" style="974" customWidth="1"/>
    <col min="6679" max="6679" width="9.140625" style="974"/>
    <col min="6680" max="6680" width="7.28515625" style="974" customWidth="1"/>
    <col min="6681" max="6911" width="9.140625" style="974"/>
    <col min="6912" max="6912" width="4.5703125" style="974" customWidth="1"/>
    <col min="6913" max="6913" width="27.140625" style="974" customWidth="1"/>
    <col min="6914" max="6914" width="7.140625" style="974" customWidth="1"/>
    <col min="6915" max="6915" width="9.140625" style="974"/>
    <col min="6916" max="6916" width="7.140625" style="974" customWidth="1"/>
    <col min="6917" max="6917" width="9.140625" style="974" customWidth="1"/>
    <col min="6918" max="6918" width="7.7109375" style="974" customWidth="1"/>
    <col min="6919" max="6919" width="9" style="974" customWidth="1"/>
    <col min="6920" max="6920" width="6.7109375" style="974" customWidth="1"/>
    <col min="6921" max="6921" width="8.5703125" style="974" customWidth="1"/>
    <col min="6922" max="6922" width="6.7109375" style="974" customWidth="1"/>
    <col min="6923" max="6923" width="9.5703125" style="974" customWidth="1"/>
    <col min="6924" max="6924" width="6.7109375" style="974" customWidth="1"/>
    <col min="6925" max="6925" width="9" style="974" customWidth="1"/>
    <col min="6926" max="6926" width="6.7109375" style="974" customWidth="1"/>
    <col min="6927" max="6927" width="10.5703125" style="974" customWidth="1"/>
    <col min="6928" max="6928" width="6.7109375" style="974" customWidth="1"/>
    <col min="6929" max="6929" width="8.7109375" style="974" customWidth="1"/>
    <col min="6930" max="6930" width="6.7109375" style="974" customWidth="1"/>
    <col min="6931" max="6931" width="9.85546875" style="974" customWidth="1"/>
    <col min="6932" max="6932" width="6.7109375" style="974" customWidth="1"/>
    <col min="6933" max="6933" width="8" style="974" customWidth="1"/>
    <col min="6934" max="6934" width="6.5703125" style="974" customWidth="1"/>
    <col min="6935" max="6935" width="9.140625" style="974"/>
    <col min="6936" max="6936" width="7.28515625" style="974" customWidth="1"/>
    <col min="6937" max="7167" width="9.140625" style="974"/>
    <col min="7168" max="7168" width="4.5703125" style="974" customWidth="1"/>
    <col min="7169" max="7169" width="27.140625" style="974" customWidth="1"/>
    <col min="7170" max="7170" width="7.140625" style="974" customWidth="1"/>
    <col min="7171" max="7171" width="9.140625" style="974"/>
    <col min="7172" max="7172" width="7.140625" style="974" customWidth="1"/>
    <col min="7173" max="7173" width="9.140625" style="974" customWidth="1"/>
    <col min="7174" max="7174" width="7.7109375" style="974" customWidth="1"/>
    <col min="7175" max="7175" width="9" style="974" customWidth="1"/>
    <col min="7176" max="7176" width="6.7109375" style="974" customWidth="1"/>
    <col min="7177" max="7177" width="8.5703125" style="974" customWidth="1"/>
    <col min="7178" max="7178" width="6.7109375" style="974" customWidth="1"/>
    <col min="7179" max="7179" width="9.5703125" style="974" customWidth="1"/>
    <col min="7180" max="7180" width="6.7109375" style="974" customWidth="1"/>
    <col min="7181" max="7181" width="9" style="974" customWidth="1"/>
    <col min="7182" max="7182" width="6.7109375" style="974" customWidth="1"/>
    <col min="7183" max="7183" width="10.5703125" style="974" customWidth="1"/>
    <col min="7184" max="7184" width="6.7109375" style="974" customWidth="1"/>
    <col min="7185" max="7185" width="8.7109375" style="974" customWidth="1"/>
    <col min="7186" max="7186" width="6.7109375" style="974" customWidth="1"/>
    <col min="7187" max="7187" width="9.85546875" style="974" customWidth="1"/>
    <col min="7188" max="7188" width="6.7109375" style="974" customWidth="1"/>
    <col min="7189" max="7189" width="8" style="974" customWidth="1"/>
    <col min="7190" max="7190" width="6.5703125" style="974" customWidth="1"/>
    <col min="7191" max="7191" width="9.140625" style="974"/>
    <col min="7192" max="7192" width="7.28515625" style="974" customWidth="1"/>
    <col min="7193" max="7423" width="9.140625" style="974"/>
    <col min="7424" max="7424" width="4.5703125" style="974" customWidth="1"/>
    <col min="7425" max="7425" width="27.140625" style="974" customWidth="1"/>
    <col min="7426" max="7426" width="7.140625" style="974" customWidth="1"/>
    <col min="7427" max="7427" width="9.140625" style="974"/>
    <col min="7428" max="7428" width="7.140625" style="974" customWidth="1"/>
    <col min="7429" max="7429" width="9.140625" style="974" customWidth="1"/>
    <col min="7430" max="7430" width="7.7109375" style="974" customWidth="1"/>
    <col min="7431" max="7431" width="9" style="974" customWidth="1"/>
    <col min="7432" max="7432" width="6.7109375" style="974" customWidth="1"/>
    <col min="7433" max="7433" width="8.5703125" style="974" customWidth="1"/>
    <col min="7434" max="7434" width="6.7109375" style="974" customWidth="1"/>
    <col min="7435" max="7435" width="9.5703125" style="974" customWidth="1"/>
    <col min="7436" max="7436" width="6.7109375" style="974" customWidth="1"/>
    <col min="7437" max="7437" width="9" style="974" customWidth="1"/>
    <col min="7438" max="7438" width="6.7109375" style="974" customWidth="1"/>
    <col min="7439" max="7439" width="10.5703125" style="974" customWidth="1"/>
    <col min="7440" max="7440" width="6.7109375" style="974" customWidth="1"/>
    <col min="7441" max="7441" width="8.7109375" style="974" customWidth="1"/>
    <col min="7442" max="7442" width="6.7109375" style="974" customWidth="1"/>
    <col min="7443" max="7443" width="9.85546875" style="974" customWidth="1"/>
    <col min="7444" max="7444" width="6.7109375" style="974" customWidth="1"/>
    <col min="7445" max="7445" width="8" style="974" customWidth="1"/>
    <col min="7446" max="7446" width="6.5703125" style="974" customWidth="1"/>
    <col min="7447" max="7447" width="9.140625" style="974"/>
    <col min="7448" max="7448" width="7.28515625" style="974" customWidth="1"/>
    <col min="7449" max="7679" width="9.140625" style="974"/>
    <col min="7680" max="7680" width="4.5703125" style="974" customWidth="1"/>
    <col min="7681" max="7681" width="27.140625" style="974" customWidth="1"/>
    <col min="7682" max="7682" width="7.140625" style="974" customWidth="1"/>
    <col min="7683" max="7683" width="9.140625" style="974"/>
    <col min="7684" max="7684" width="7.140625" style="974" customWidth="1"/>
    <col min="7685" max="7685" width="9.140625" style="974" customWidth="1"/>
    <col min="7686" max="7686" width="7.7109375" style="974" customWidth="1"/>
    <col min="7687" max="7687" width="9" style="974" customWidth="1"/>
    <col min="7688" max="7688" width="6.7109375" style="974" customWidth="1"/>
    <col min="7689" max="7689" width="8.5703125" style="974" customWidth="1"/>
    <col min="7690" max="7690" width="6.7109375" style="974" customWidth="1"/>
    <col min="7691" max="7691" width="9.5703125" style="974" customWidth="1"/>
    <col min="7692" max="7692" width="6.7109375" style="974" customWidth="1"/>
    <col min="7693" max="7693" width="9" style="974" customWidth="1"/>
    <col min="7694" max="7694" width="6.7109375" style="974" customWidth="1"/>
    <col min="7695" max="7695" width="10.5703125" style="974" customWidth="1"/>
    <col min="7696" max="7696" width="6.7109375" style="974" customWidth="1"/>
    <col min="7697" max="7697" width="8.7109375" style="974" customWidth="1"/>
    <col min="7698" max="7698" width="6.7109375" style="974" customWidth="1"/>
    <col min="7699" max="7699" width="9.85546875" style="974" customWidth="1"/>
    <col min="7700" max="7700" width="6.7109375" style="974" customWidth="1"/>
    <col min="7701" max="7701" width="8" style="974" customWidth="1"/>
    <col min="7702" max="7702" width="6.5703125" style="974" customWidth="1"/>
    <col min="7703" max="7703" width="9.140625" style="974"/>
    <col min="7704" max="7704" width="7.28515625" style="974" customWidth="1"/>
    <col min="7705" max="7935" width="9.140625" style="974"/>
    <col min="7936" max="7936" width="4.5703125" style="974" customWidth="1"/>
    <col min="7937" max="7937" width="27.140625" style="974" customWidth="1"/>
    <col min="7938" max="7938" width="7.140625" style="974" customWidth="1"/>
    <col min="7939" max="7939" width="9.140625" style="974"/>
    <col min="7940" max="7940" width="7.140625" style="974" customWidth="1"/>
    <col min="7941" max="7941" width="9.140625" style="974" customWidth="1"/>
    <col min="7942" max="7942" width="7.7109375" style="974" customWidth="1"/>
    <col min="7943" max="7943" width="9" style="974" customWidth="1"/>
    <col min="7944" max="7944" width="6.7109375" style="974" customWidth="1"/>
    <col min="7945" max="7945" width="8.5703125" style="974" customWidth="1"/>
    <col min="7946" max="7946" width="6.7109375" style="974" customWidth="1"/>
    <col min="7947" max="7947" width="9.5703125" style="974" customWidth="1"/>
    <col min="7948" max="7948" width="6.7109375" style="974" customWidth="1"/>
    <col min="7949" max="7949" width="9" style="974" customWidth="1"/>
    <col min="7950" max="7950" width="6.7109375" style="974" customWidth="1"/>
    <col min="7951" max="7951" width="10.5703125" style="974" customWidth="1"/>
    <col min="7952" max="7952" width="6.7109375" style="974" customWidth="1"/>
    <col min="7953" max="7953" width="8.7109375" style="974" customWidth="1"/>
    <col min="7954" max="7954" width="6.7109375" style="974" customWidth="1"/>
    <col min="7955" max="7955" width="9.85546875" style="974" customWidth="1"/>
    <col min="7956" max="7956" width="6.7109375" style="974" customWidth="1"/>
    <col min="7957" max="7957" width="8" style="974" customWidth="1"/>
    <col min="7958" max="7958" width="6.5703125" style="974" customWidth="1"/>
    <col min="7959" max="7959" width="9.140625" style="974"/>
    <col min="7960" max="7960" width="7.28515625" style="974" customWidth="1"/>
    <col min="7961" max="8191" width="9.140625" style="974"/>
    <col min="8192" max="8192" width="4.5703125" style="974" customWidth="1"/>
    <col min="8193" max="8193" width="27.140625" style="974" customWidth="1"/>
    <col min="8194" max="8194" width="7.140625" style="974" customWidth="1"/>
    <col min="8195" max="8195" width="9.140625" style="974"/>
    <col min="8196" max="8196" width="7.140625" style="974" customWidth="1"/>
    <col min="8197" max="8197" width="9.140625" style="974" customWidth="1"/>
    <col min="8198" max="8198" width="7.7109375" style="974" customWidth="1"/>
    <col min="8199" max="8199" width="9" style="974" customWidth="1"/>
    <col min="8200" max="8200" width="6.7109375" style="974" customWidth="1"/>
    <col min="8201" max="8201" width="8.5703125" style="974" customWidth="1"/>
    <col min="8202" max="8202" width="6.7109375" style="974" customWidth="1"/>
    <col min="8203" max="8203" width="9.5703125" style="974" customWidth="1"/>
    <col min="8204" max="8204" width="6.7109375" style="974" customWidth="1"/>
    <col min="8205" max="8205" width="9" style="974" customWidth="1"/>
    <col min="8206" max="8206" width="6.7109375" style="974" customWidth="1"/>
    <col min="8207" max="8207" width="10.5703125" style="974" customWidth="1"/>
    <col min="8208" max="8208" width="6.7109375" style="974" customWidth="1"/>
    <col min="8209" max="8209" width="8.7109375" style="974" customWidth="1"/>
    <col min="8210" max="8210" width="6.7109375" style="974" customWidth="1"/>
    <col min="8211" max="8211" width="9.85546875" style="974" customWidth="1"/>
    <col min="8212" max="8212" width="6.7109375" style="974" customWidth="1"/>
    <col min="8213" max="8213" width="8" style="974" customWidth="1"/>
    <col min="8214" max="8214" width="6.5703125" style="974" customWidth="1"/>
    <col min="8215" max="8215" width="9.140625" style="974"/>
    <col min="8216" max="8216" width="7.28515625" style="974" customWidth="1"/>
    <col min="8217" max="8447" width="9.140625" style="974"/>
    <col min="8448" max="8448" width="4.5703125" style="974" customWidth="1"/>
    <col min="8449" max="8449" width="27.140625" style="974" customWidth="1"/>
    <col min="8450" max="8450" width="7.140625" style="974" customWidth="1"/>
    <col min="8451" max="8451" width="9.140625" style="974"/>
    <col min="8452" max="8452" width="7.140625" style="974" customWidth="1"/>
    <col min="8453" max="8453" width="9.140625" style="974" customWidth="1"/>
    <col min="8454" max="8454" width="7.7109375" style="974" customWidth="1"/>
    <col min="8455" max="8455" width="9" style="974" customWidth="1"/>
    <col min="8456" max="8456" width="6.7109375" style="974" customWidth="1"/>
    <col min="8457" max="8457" width="8.5703125" style="974" customWidth="1"/>
    <col min="8458" max="8458" width="6.7109375" style="974" customWidth="1"/>
    <col min="8459" max="8459" width="9.5703125" style="974" customWidth="1"/>
    <col min="8460" max="8460" width="6.7109375" style="974" customWidth="1"/>
    <col min="8461" max="8461" width="9" style="974" customWidth="1"/>
    <col min="8462" max="8462" width="6.7109375" style="974" customWidth="1"/>
    <col min="8463" max="8463" width="10.5703125" style="974" customWidth="1"/>
    <col min="8464" max="8464" width="6.7109375" style="974" customWidth="1"/>
    <col min="8465" max="8465" width="8.7109375" style="974" customWidth="1"/>
    <col min="8466" max="8466" width="6.7109375" style="974" customWidth="1"/>
    <col min="8467" max="8467" width="9.85546875" style="974" customWidth="1"/>
    <col min="8468" max="8468" width="6.7109375" style="974" customWidth="1"/>
    <col min="8469" max="8469" width="8" style="974" customWidth="1"/>
    <col min="8470" max="8470" width="6.5703125" style="974" customWidth="1"/>
    <col min="8471" max="8471" width="9.140625" style="974"/>
    <col min="8472" max="8472" width="7.28515625" style="974" customWidth="1"/>
    <col min="8473" max="8703" width="9.140625" style="974"/>
    <col min="8704" max="8704" width="4.5703125" style="974" customWidth="1"/>
    <col min="8705" max="8705" width="27.140625" style="974" customWidth="1"/>
    <col min="8706" max="8706" width="7.140625" style="974" customWidth="1"/>
    <col min="8707" max="8707" width="9.140625" style="974"/>
    <col min="8708" max="8708" width="7.140625" style="974" customWidth="1"/>
    <col min="8709" max="8709" width="9.140625" style="974" customWidth="1"/>
    <col min="8710" max="8710" width="7.7109375" style="974" customWidth="1"/>
    <col min="8711" max="8711" width="9" style="974" customWidth="1"/>
    <col min="8712" max="8712" width="6.7109375" style="974" customWidth="1"/>
    <col min="8713" max="8713" width="8.5703125" style="974" customWidth="1"/>
    <col min="8714" max="8714" width="6.7109375" style="974" customWidth="1"/>
    <col min="8715" max="8715" width="9.5703125" style="974" customWidth="1"/>
    <col min="8716" max="8716" width="6.7109375" style="974" customWidth="1"/>
    <col min="8717" max="8717" width="9" style="974" customWidth="1"/>
    <col min="8718" max="8718" width="6.7109375" style="974" customWidth="1"/>
    <col min="8719" max="8719" width="10.5703125" style="974" customWidth="1"/>
    <col min="8720" max="8720" width="6.7109375" style="974" customWidth="1"/>
    <col min="8721" max="8721" width="8.7109375" style="974" customWidth="1"/>
    <col min="8722" max="8722" width="6.7109375" style="974" customWidth="1"/>
    <col min="8723" max="8723" width="9.85546875" style="974" customWidth="1"/>
    <col min="8724" max="8724" width="6.7109375" style="974" customWidth="1"/>
    <col min="8725" max="8725" width="8" style="974" customWidth="1"/>
    <col min="8726" max="8726" width="6.5703125" style="974" customWidth="1"/>
    <col min="8727" max="8727" width="9.140625" style="974"/>
    <col min="8728" max="8728" width="7.28515625" style="974" customWidth="1"/>
    <col min="8729" max="8959" width="9.140625" style="974"/>
    <col min="8960" max="8960" width="4.5703125" style="974" customWidth="1"/>
    <col min="8961" max="8961" width="27.140625" style="974" customWidth="1"/>
    <col min="8962" max="8962" width="7.140625" style="974" customWidth="1"/>
    <col min="8963" max="8963" width="9.140625" style="974"/>
    <col min="8964" max="8964" width="7.140625" style="974" customWidth="1"/>
    <col min="8965" max="8965" width="9.140625" style="974" customWidth="1"/>
    <col min="8966" max="8966" width="7.7109375" style="974" customWidth="1"/>
    <col min="8967" max="8967" width="9" style="974" customWidth="1"/>
    <col min="8968" max="8968" width="6.7109375" style="974" customWidth="1"/>
    <col min="8969" max="8969" width="8.5703125" style="974" customWidth="1"/>
    <col min="8970" max="8970" width="6.7109375" style="974" customWidth="1"/>
    <col min="8971" max="8971" width="9.5703125" style="974" customWidth="1"/>
    <col min="8972" max="8972" width="6.7109375" style="974" customWidth="1"/>
    <col min="8973" max="8973" width="9" style="974" customWidth="1"/>
    <col min="8974" max="8974" width="6.7109375" style="974" customWidth="1"/>
    <col min="8975" max="8975" width="10.5703125" style="974" customWidth="1"/>
    <col min="8976" max="8976" width="6.7109375" style="974" customWidth="1"/>
    <col min="8977" max="8977" width="8.7109375" style="974" customWidth="1"/>
    <col min="8978" max="8978" width="6.7109375" style="974" customWidth="1"/>
    <col min="8979" max="8979" width="9.85546875" style="974" customWidth="1"/>
    <col min="8980" max="8980" width="6.7109375" style="974" customWidth="1"/>
    <col min="8981" max="8981" width="8" style="974" customWidth="1"/>
    <col min="8982" max="8982" width="6.5703125" style="974" customWidth="1"/>
    <col min="8983" max="8983" width="9.140625" style="974"/>
    <col min="8984" max="8984" width="7.28515625" style="974" customWidth="1"/>
    <col min="8985" max="9215" width="9.140625" style="974"/>
    <col min="9216" max="9216" width="4.5703125" style="974" customWidth="1"/>
    <col min="9217" max="9217" width="27.140625" style="974" customWidth="1"/>
    <col min="9218" max="9218" width="7.140625" style="974" customWidth="1"/>
    <col min="9219" max="9219" width="9.140625" style="974"/>
    <col min="9220" max="9220" width="7.140625" style="974" customWidth="1"/>
    <col min="9221" max="9221" width="9.140625" style="974" customWidth="1"/>
    <col min="9222" max="9222" width="7.7109375" style="974" customWidth="1"/>
    <col min="9223" max="9223" width="9" style="974" customWidth="1"/>
    <col min="9224" max="9224" width="6.7109375" style="974" customWidth="1"/>
    <col min="9225" max="9225" width="8.5703125" style="974" customWidth="1"/>
    <col min="9226" max="9226" width="6.7109375" style="974" customWidth="1"/>
    <col min="9227" max="9227" width="9.5703125" style="974" customWidth="1"/>
    <col min="9228" max="9228" width="6.7109375" style="974" customWidth="1"/>
    <col min="9229" max="9229" width="9" style="974" customWidth="1"/>
    <col min="9230" max="9230" width="6.7109375" style="974" customWidth="1"/>
    <col min="9231" max="9231" width="10.5703125" style="974" customWidth="1"/>
    <col min="9232" max="9232" width="6.7109375" style="974" customWidth="1"/>
    <col min="9233" max="9233" width="8.7109375" style="974" customWidth="1"/>
    <col min="9234" max="9234" width="6.7109375" style="974" customWidth="1"/>
    <col min="9235" max="9235" width="9.85546875" style="974" customWidth="1"/>
    <col min="9236" max="9236" width="6.7109375" style="974" customWidth="1"/>
    <col min="9237" max="9237" width="8" style="974" customWidth="1"/>
    <col min="9238" max="9238" width="6.5703125" style="974" customWidth="1"/>
    <col min="9239" max="9239" width="9.140625" style="974"/>
    <col min="9240" max="9240" width="7.28515625" style="974" customWidth="1"/>
    <col min="9241" max="9471" width="9.140625" style="974"/>
    <col min="9472" max="9472" width="4.5703125" style="974" customWidth="1"/>
    <col min="9473" max="9473" width="27.140625" style="974" customWidth="1"/>
    <col min="9474" max="9474" width="7.140625" style="974" customWidth="1"/>
    <col min="9475" max="9475" width="9.140625" style="974"/>
    <col min="9476" max="9476" width="7.140625" style="974" customWidth="1"/>
    <col min="9477" max="9477" width="9.140625" style="974" customWidth="1"/>
    <col min="9478" max="9478" width="7.7109375" style="974" customWidth="1"/>
    <col min="9479" max="9479" width="9" style="974" customWidth="1"/>
    <col min="9480" max="9480" width="6.7109375" style="974" customWidth="1"/>
    <col min="9481" max="9481" width="8.5703125" style="974" customWidth="1"/>
    <col min="9482" max="9482" width="6.7109375" style="974" customWidth="1"/>
    <col min="9483" max="9483" width="9.5703125" style="974" customWidth="1"/>
    <col min="9484" max="9484" width="6.7109375" style="974" customWidth="1"/>
    <col min="9485" max="9485" width="9" style="974" customWidth="1"/>
    <col min="9486" max="9486" width="6.7109375" style="974" customWidth="1"/>
    <col min="9487" max="9487" width="10.5703125" style="974" customWidth="1"/>
    <col min="9488" max="9488" width="6.7109375" style="974" customWidth="1"/>
    <col min="9489" max="9489" width="8.7109375" style="974" customWidth="1"/>
    <col min="9490" max="9490" width="6.7109375" style="974" customWidth="1"/>
    <col min="9491" max="9491" width="9.85546875" style="974" customWidth="1"/>
    <col min="9492" max="9492" width="6.7109375" style="974" customWidth="1"/>
    <col min="9493" max="9493" width="8" style="974" customWidth="1"/>
    <col min="9494" max="9494" width="6.5703125" style="974" customWidth="1"/>
    <col min="9495" max="9495" width="9.140625" style="974"/>
    <col min="9496" max="9496" width="7.28515625" style="974" customWidth="1"/>
    <col min="9497" max="9727" width="9.140625" style="974"/>
    <col min="9728" max="9728" width="4.5703125" style="974" customWidth="1"/>
    <col min="9729" max="9729" width="27.140625" style="974" customWidth="1"/>
    <col min="9730" max="9730" width="7.140625" style="974" customWidth="1"/>
    <col min="9731" max="9731" width="9.140625" style="974"/>
    <col min="9732" max="9732" width="7.140625" style="974" customWidth="1"/>
    <col min="9733" max="9733" width="9.140625" style="974" customWidth="1"/>
    <col min="9734" max="9734" width="7.7109375" style="974" customWidth="1"/>
    <col min="9735" max="9735" width="9" style="974" customWidth="1"/>
    <col min="9736" max="9736" width="6.7109375" style="974" customWidth="1"/>
    <col min="9737" max="9737" width="8.5703125" style="974" customWidth="1"/>
    <col min="9738" max="9738" width="6.7109375" style="974" customWidth="1"/>
    <col min="9739" max="9739" width="9.5703125" style="974" customWidth="1"/>
    <col min="9740" max="9740" width="6.7109375" style="974" customWidth="1"/>
    <col min="9741" max="9741" width="9" style="974" customWidth="1"/>
    <col min="9742" max="9742" width="6.7109375" style="974" customWidth="1"/>
    <col min="9743" max="9743" width="10.5703125" style="974" customWidth="1"/>
    <col min="9744" max="9744" width="6.7109375" style="974" customWidth="1"/>
    <col min="9745" max="9745" width="8.7109375" style="974" customWidth="1"/>
    <col min="9746" max="9746" width="6.7109375" style="974" customWidth="1"/>
    <col min="9747" max="9747" width="9.85546875" style="974" customWidth="1"/>
    <col min="9748" max="9748" width="6.7109375" style="974" customWidth="1"/>
    <col min="9749" max="9749" width="8" style="974" customWidth="1"/>
    <col min="9750" max="9750" width="6.5703125" style="974" customWidth="1"/>
    <col min="9751" max="9751" width="9.140625" style="974"/>
    <col min="9752" max="9752" width="7.28515625" style="974" customWidth="1"/>
    <col min="9753" max="9983" width="9.140625" style="974"/>
    <col min="9984" max="9984" width="4.5703125" style="974" customWidth="1"/>
    <col min="9985" max="9985" width="27.140625" style="974" customWidth="1"/>
    <col min="9986" max="9986" width="7.140625" style="974" customWidth="1"/>
    <col min="9987" max="9987" width="9.140625" style="974"/>
    <col min="9988" max="9988" width="7.140625" style="974" customWidth="1"/>
    <col min="9989" max="9989" width="9.140625" style="974" customWidth="1"/>
    <col min="9990" max="9990" width="7.7109375" style="974" customWidth="1"/>
    <col min="9991" max="9991" width="9" style="974" customWidth="1"/>
    <col min="9992" max="9992" width="6.7109375" style="974" customWidth="1"/>
    <col min="9993" max="9993" width="8.5703125" style="974" customWidth="1"/>
    <col min="9994" max="9994" width="6.7109375" style="974" customWidth="1"/>
    <col min="9995" max="9995" width="9.5703125" style="974" customWidth="1"/>
    <col min="9996" max="9996" width="6.7109375" style="974" customWidth="1"/>
    <col min="9997" max="9997" width="9" style="974" customWidth="1"/>
    <col min="9998" max="9998" width="6.7109375" style="974" customWidth="1"/>
    <col min="9999" max="9999" width="10.5703125" style="974" customWidth="1"/>
    <col min="10000" max="10000" width="6.7109375" style="974" customWidth="1"/>
    <col min="10001" max="10001" width="8.7109375" style="974" customWidth="1"/>
    <col min="10002" max="10002" width="6.7109375" style="974" customWidth="1"/>
    <col min="10003" max="10003" width="9.85546875" style="974" customWidth="1"/>
    <col min="10004" max="10004" width="6.7109375" style="974" customWidth="1"/>
    <col min="10005" max="10005" width="8" style="974" customWidth="1"/>
    <col min="10006" max="10006" width="6.5703125" style="974" customWidth="1"/>
    <col min="10007" max="10007" width="9.140625" style="974"/>
    <col min="10008" max="10008" width="7.28515625" style="974" customWidth="1"/>
    <col min="10009" max="10239" width="9.140625" style="974"/>
    <col min="10240" max="10240" width="4.5703125" style="974" customWidth="1"/>
    <col min="10241" max="10241" width="27.140625" style="974" customWidth="1"/>
    <col min="10242" max="10242" width="7.140625" style="974" customWidth="1"/>
    <col min="10243" max="10243" width="9.140625" style="974"/>
    <col min="10244" max="10244" width="7.140625" style="974" customWidth="1"/>
    <col min="10245" max="10245" width="9.140625" style="974" customWidth="1"/>
    <col min="10246" max="10246" width="7.7109375" style="974" customWidth="1"/>
    <col min="10247" max="10247" width="9" style="974" customWidth="1"/>
    <col min="10248" max="10248" width="6.7109375" style="974" customWidth="1"/>
    <col min="10249" max="10249" width="8.5703125" style="974" customWidth="1"/>
    <col min="10250" max="10250" width="6.7109375" style="974" customWidth="1"/>
    <col min="10251" max="10251" width="9.5703125" style="974" customWidth="1"/>
    <col min="10252" max="10252" width="6.7109375" style="974" customWidth="1"/>
    <col min="10253" max="10253" width="9" style="974" customWidth="1"/>
    <col min="10254" max="10254" width="6.7109375" style="974" customWidth="1"/>
    <col min="10255" max="10255" width="10.5703125" style="974" customWidth="1"/>
    <col min="10256" max="10256" width="6.7109375" style="974" customWidth="1"/>
    <col min="10257" max="10257" width="8.7109375" style="974" customWidth="1"/>
    <col min="10258" max="10258" width="6.7109375" style="974" customWidth="1"/>
    <col min="10259" max="10259" width="9.85546875" style="974" customWidth="1"/>
    <col min="10260" max="10260" width="6.7109375" style="974" customWidth="1"/>
    <col min="10261" max="10261" width="8" style="974" customWidth="1"/>
    <col min="10262" max="10262" width="6.5703125" style="974" customWidth="1"/>
    <col min="10263" max="10263" width="9.140625" style="974"/>
    <col min="10264" max="10264" width="7.28515625" style="974" customWidth="1"/>
    <col min="10265" max="10495" width="9.140625" style="974"/>
    <col min="10496" max="10496" width="4.5703125" style="974" customWidth="1"/>
    <col min="10497" max="10497" width="27.140625" style="974" customWidth="1"/>
    <col min="10498" max="10498" width="7.140625" style="974" customWidth="1"/>
    <col min="10499" max="10499" width="9.140625" style="974"/>
    <col min="10500" max="10500" width="7.140625" style="974" customWidth="1"/>
    <col min="10501" max="10501" width="9.140625" style="974" customWidth="1"/>
    <col min="10502" max="10502" width="7.7109375" style="974" customWidth="1"/>
    <col min="10503" max="10503" width="9" style="974" customWidth="1"/>
    <col min="10504" max="10504" width="6.7109375" style="974" customWidth="1"/>
    <col min="10505" max="10505" width="8.5703125" style="974" customWidth="1"/>
    <col min="10506" max="10506" width="6.7109375" style="974" customWidth="1"/>
    <col min="10507" max="10507" width="9.5703125" style="974" customWidth="1"/>
    <col min="10508" max="10508" width="6.7109375" style="974" customWidth="1"/>
    <col min="10509" max="10509" width="9" style="974" customWidth="1"/>
    <col min="10510" max="10510" width="6.7109375" style="974" customWidth="1"/>
    <col min="10511" max="10511" width="10.5703125" style="974" customWidth="1"/>
    <col min="10512" max="10512" width="6.7109375" style="974" customWidth="1"/>
    <col min="10513" max="10513" width="8.7109375" style="974" customWidth="1"/>
    <col min="10514" max="10514" width="6.7109375" style="974" customWidth="1"/>
    <col min="10515" max="10515" width="9.85546875" style="974" customWidth="1"/>
    <col min="10516" max="10516" width="6.7109375" style="974" customWidth="1"/>
    <col min="10517" max="10517" width="8" style="974" customWidth="1"/>
    <col min="10518" max="10518" width="6.5703125" style="974" customWidth="1"/>
    <col min="10519" max="10519" width="9.140625" style="974"/>
    <col min="10520" max="10520" width="7.28515625" style="974" customWidth="1"/>
    <col min="10521" max="10751" width="9.140625" style="974"/>
    <col min="10752" max="10752" width="4.5703125" style="974" customWidth="1"/>
    <col min="10753" max="10753" width="27.140625" style="974" customWidth="1"/>
    <col min="10754" max="10754" width="7.140625" style="974" customWidth="1"/>
    <col min="10755" max="10755" width="9.140625" style="974"/>
    <col min="10756" max="10756" width="7.140625" style="974" customWidth="1"/>
    <col min="10757" max="10757" width="9.140625" style="974" customWidth="1"/>
    <col min="10758" max="10758" width="7.7109375" style="974" customWidth="1"/>
    <col min="10759" max="10759" width="9" style="974" customWidth="1"/>
    <col min="10760" max="10760" width="6.7109375" style="974" customWidth="1"/>
    <col min="10761" max="10761" width="8.5703125" style="974" customWidth="1"/>
    <col min="10762" max="10762" width="6.7109375" style="974" customWidth="1"/>
    <col min="10763" max="10763" width="9.5703125" style="974" customWidth="1"/>
    <col min="10764" max="10764" width="6.7109375" style="974" customWidth="1"/>
    <col min="10765" max="10765" width="9" style="974" customWidth="1"/>
    <col min="10766" max="10766" width="6.7109375" style="974" customWidth="1"/>
    <col min="10767" max="10767" width="10.5703125" style="974" customWidth="1"/>
    <col min="10768" max="10768" width="6.7109375" style="974" customWidth="1"/>
    <col min="10769" max="10769" width="8.7109375" style="974" customWidth="1"/>
    <col min="10770" max="10770" width="6.7109375" style="974" customWidth="1"/>
    <col min="10771" max="10771" width="9.85546875" style="974" customWidth="1"/>
    <col min="10772" max="10772" width="6.7109375" style="974" customWidth="1"/>
    <col min="10773" max="10773" width="8" style="974" customWidth="1"/>
    <col min="10774" max="10774" width="6.5703125" style="974" customWidth="1"/>
    <col min="10775" max="10775" width="9.140625" style="974"/>
    <col min="10776" max="10776" width="7.28515625" style="974" customWidth="1"/>
    <col min="10777" max="11007" width="9.140625" style="974"/>
    <col min="11008" max="11008" width="4.5703125" style="974" customWidth="1"/>
    <col min="11009" max="11009" width="27.140625" style="974" customWidth="1"/>
    <col min="11010" max="11010" width="7.140625" style="974" customWidth="1"/>
    <col min="11011" max="11011" width="9.140625" style="974"/>
    <col min="11012" max="11012" width="7.140625" style="974" customWidth="1"/>
    <col min="11013" max="11013" width="9.140625" style="974" customWidth="1"/>
    <col min="11014" max="11014" width="7.7109375" style="974" customWidth="1"/>
    <col min="11015" max="11015" width="9" style="974" customWidth="1"/>
    <col min="11016" max="11016" width="6.7109375" style="974" customWidth="1"/>
    <col min="11017" max="11017" width="8.5703125" style="974" customWidth="1"/>
    <col min="11018" max="11018" width="6.7109375" style="974" customWidth="1"/>
    <col min="11019" max="11019" width="9.5703125" style="974" customWidth="1"/>
    <col min="11020" max="11020" width="6.7109375" style="974" customWidth="1"/>
    <col min="11021" max="11021" width="9" style="974" customWidth="1"/>
    <col min="11022" max="11022" width="6.7109375" style="974" customWidth="1"/>
    <col min="11023" max="11023" width="10.5703125" style="974" customWidth="1"/>
    <col min="11024" max="11024" width="6.7109375" style="974" customWidth="1"/>
    <col min="11025" max="11025" width="8.7109375" style="974" customWidth="1"/>
    <col min="11026" max="11026" width="6.7109375" style="974" customWidth="1"/>
    <col min="11027" max="11027" width="9.85546875" style="974" customWidth="1"/>
    <col min="11028" max="11028" width="6.7109375" style="974" customWidth="1"/>
    <col min="11029" max="11029" width="8" style="974" customWidth="1"/>
    <col min="11030" max="11030" width="6.5703125" style="974" customWidth="1"/>
    <col min="11031" max="11031" width="9.140625" style="974"/>
    <col min="11032" max="11032" width="7.28515625" style="974" customWidth="1"/>
    <col min="11033" max="11263" width="9.140625" style="974"/>
    <col min="11264" max="11264" width="4.5703125" style="974" customWidth="1"/>
    <col min="11265" max="11265" width="27.140625" style="974" customWidth="1"/>
    <col min="11266" max="11266" width="7.140625" style="974" customWidth="1"/>
    <col min="11267" max="11267" width="9.140625" style="974"/>
    <col min="11268" max="11268" width="7.140625" style="974" customWidth="1"/>
    <col min="11269" max="11269" width="9.140625" style="974" customWidth="1"/>
    <col min="11270" max="11270" width="7.7109375" style="974" customWidth="1"/>
    <col min="11271" max="11271" width="9" style="974" customWidth="1"/>
    <col min="11272" max="11272" width="6.7109375" style="974" customWidth="1"/>
    <col min="11273" max="11273" width="8.5703125" style="974" customWidth="1"/>
    <col min="11274" max="11274" width="6.7109375" style="974" customWidth="1"/>
    <col min="11275" max="11275" width="9.5703125" style="974" customWidth="1"/>
    <col min="11276" max="11276" width="6.7109375" style="974" customWidth="1"/>
    <col min="11277" max="11277" width="9" style="974" customWidth="1"/>
    <col min="11278" max="11278" width="6.7109375" style="974" customWidth="1"/>
    <col min="11279" max="11279" width="10.5703125" style="974" customWidth="1"/>
    <col min="11280" max="11280" width="6.7109375" style="974" customWidth="1"/>
    <col min="11281" max="11281" width="8.7109375" style="974" customWidth="1"/>
    <col min="11282" max="11282" width="6.7109375" style="974" customWidth="1"/>
    <col min="11283" max="11283" width="9.85546875" style="974" customWidth="1"/>
    <col min="11284" max="11284" width="6.7109375" style="974" customWidth="1"/>
    <col min="11285" max="11285" width="8" style="974" customWidth="1"/>
    <col min="11286" max="11286" width="6.5703125" style="974" customWidth="1"/>
    <col min="11287" max="11287" width="9.140625" style="974"/>
    <col min="11288" max="11288" width="7.28515625" style="974" customWidth="1"/>
    <col min="11289" max="11519" width="9.140625" style="974"/>
    <col min="11520" max="11520" width="4.5703125" style="974" customWidth="1"/>
    <col min="11521" max="11521" width="27.140625" style="974" customWidth="1"/>
    <col min="11522" max="11522" width="7.140625" style="974" customWidth="1"/>
    <col min="11523" max="11523" width="9.140625" style="974"/>
    <col min="11524" max="11524" width="7.140625" style="974" customWidth="1"/>
    <col min="11525" max="11525" width="9.140625" style="974" customWidth="1"/>
    <col min="11526" max="11526" width="7.7109375" style="974" customWidth="1"/>
    <col min="11527" max="11527" width="9" style="974" customWidth="1"/>
    <col min="11528" max="11528" width="6.7109375" style="974" customWidth="1"/>
    <col min="11529" max="11529" width="8.5703125" style="974" customWidth="1"/>
    <col min="11530" max="11530" width="6.7109375" style="974" customWidth="1"/>
    <col min="11531" max="11531" width="9.5703125" style="974" customWidth="1"/>
    <col min="11532" max="11532" width="6.7109375" style="974" customWidth="1"/>
    <col min="11533" max="11533" width="9" style="974" customWidth="1"/>
    <col min="11534" max="11534" width="6.7109375" style="974" customWidth="1"/>
    <col min="11535" max="11535" width="10.5703125" style="974" customWidth="1"/>
    <col min="11536" max="11536" width="6.7109375" style="974" customWidth="1"/>
    <col min="11537" max="11537" width="8.7109375" style="974" customWidth="1"/>
    <col min="11538" max="11538" width="6.7109375" style="974" customWidth="1"/>
    <col min="11539" max="11539" width="9.85546875" style="974" customWidth="1"/>
    <col min="11540" max="11540" width="6.7109375" style="974" customWidth="1"/>
    <col min="11541" max="11541" width="8" style="974" customWidth="1"/>
    <col min="11542" max="11542" width="6.5703125" style="974" customWidth="1"/>
    <col min="11543" max="11543" width="9.140625" style="974"/>
    <col min="11544" max="11544" width="7.28515625" style="974" customWidth="1"/>
    <col min="11545" max="11775" width="9.140625" style="974"/>
    <col min="11776" max="11776" width="4.5703125" style="974" customWidth="1"/>
    <col min="11777" max="11777" width="27.140625" style="974" customWidth="1"/>
    <col min="11778" max="11778" width="7.140625" style="974" customWidth="1"/>
    <col min="11779" max="11779" width="9.140625" style="974"/>
    <col min="11780" max="11780" width="7.140625" style="974" customWidth="1"/>
    <col min="11781" max="11781" width="9.140625" style="974" customWidth="1"/>
    <col min="11782" max="11782" width="7.7109375" style="974" customWidth="1"/>
    <col min="11783" max="11783" width="9" style="974" customWidth="1"/>
    <col min="11784" max="11784" width="6.7109375" style="974" customWidth="1"/>
    <col min="11785" max="11785" width="8.5703125" style="974" customWidth="1"/>
    <col min="11786" max="11786" width="6.7109375" style="974" customWidth="1"/>
    <col min="11787" max="11787" width="9.5703125" style="974" customWidth="1"/>
    <col min="11788" max="11788" width="6.7109375" style="974" customWidth="1"/>
    <col min="11789" max="11789" width="9" style="974" customWidth="1"/>
    <col min="11790" max="11790" width="6.7109375" style="974" customWidth="1"/>
    <col min="11791" max="11791" width="10.5703125" style="974" customWidth="1"/>
    <col min="11792" max="11792" width="6.7109375" style="974" customWidth="1"/>
    <col min="11793" max="11793" width="8.7109375" style="974" customWidth="1"/>
    <col min="11794" max="11794" width="6.7109375" style="974" customWidth="1"/>
    <col min="11795" max="11795" width="9.85546875" style="974" customWidth="1"/>
    <col min="11796" max="11796" width="6.7109375" style="974" customWidth="1"/>
    <col min="11797" max="11797" width="8" style="974" customWidth="1"/>
    <col min="11798" max="11798" width="6.5703125" style="974" customWidth="1"/>
    <col min="11799" max="11799" width="9.140625" style="974"/>
    <col min="11800" max="11800" width="7.28515625" style="974" customWidth="1"/>
    <col min="11801" max="12031" width="9.140625" style="974"/>
    <col min="12032" max="12032" width="4.5703125" style="974" customWidth="1"/>
    <col min="12033" max="12033" width="27.140625" style="974" customWidth="1"/>
    <col min="12034" max="12034" width="7.140625" style="974" customWidth="1"/>
    <col min="12035" max="12035" width="9.140625" style="974"/>
    <col min="12036" max="12036" width="7.140625" style="974" customWidth="1"/>
    <col min="12037" max="12037" width="9.140625" style="974" customWidth="1"/>
    <col min="12038" max="12038" width="7.7109375" style="974" customWidth="1"/>
    <col min="12039" max="12039" width="9" style="974" customWidth="1"/>
    <col min="12040" max="12040" width="6.7109375" style="974" customWidth="1"/>
    <col min="12041" max="12041" width="8.5703125" style="974" customWidth="1"/>
    <col min="12042" max="12042" width="6.7109375" style="974" customWidth="1"/>
    <col min="12043" max="12043" width="9.5703125" style="974" customWidth="1"/>
    <col min="12044" max="12044" width="6.7109375" style="974" customWidth="1"/>
    <col min="12045" max="12045" width="9" style="974" customWidth="1"/>
    <col min="12046" max="12046" width="6.7109375" style="974" customWidth="1"/>
    <col min="12047" max="12047" width="10.5703125" style="974" customWidth="1"/>
    <col min="12048" max="12048" width="6.7109375" style="974" customWidth="1"/>
    <col min="12049" max="12049" width="8.7109375" style="974" customWidth="1"/>
    <col min="12050" max="12050" width="6.7109375" style="974" customWidth="1"/>
    <col min="12051" max="12051" width="9.85546875" style="974" customWidth="1"/>
    <col min="12052" max="12052" width="6.7109375" style="974" customWidth="1"/>
    <col min="12053" max="12053" width="8" style="974" customWidth="1"/>
    <col min="12054" max="12054" width="6.5703125" style="974" customWidth="1"/>
    <col min="12055" max="12055" width="9.140625" style="974"/>
    <col min="12056" max="12056" width="7.28515625" style="974" customWidth="1"/>
    <col min="12057" max="12287" width="9.140625" style="974"/>
    <col min="12288" max="12288" width="4.5703125" style="974" customWidth="1"/>
    <col min="12289" max="12289" width="27.140625" style="974" customWidth="1"/>
    <col min="12290" max="12290" width="7.140625" style="974" customWidth="1"/>
    <col min="12291" max="12291" width="9.140625" style="974"/>
    <col min="12292" max="12292" width="7.140625" style="974" customWidth="1"/>
    <col min="12293" max="12293" width="9.140625" style="974" customWidth="1"/>
    <col min="12294" max="12294" width="7.7109375" style="974" customWidth="1"/>
    <col min="12295" max="12295" width="9" style="974" customWidth="1"/>
    <col min="12296" max="12296" width="6.7109375" style="974" customWidth="1"/>
    <col min="12297" max="12297" width="8.5703125" style="974" customWidth="1"/>
    <col min="12298" max="12298" width="6.7109375" style="974" customWidth="1"/>
    <col min="12299" max="12299" width="9.5703125" style="974" customWidth="1"/>
    <col min="12300" max="12300" width="6.7109375" style="974" customWidth="1"/>
    <col min="12301" max="12301" width="9" style="974" customWidth="1"/>
    <col min="12302" max="12302" width="6.7109375" style="974" customWidth="1"/>
    <col min="12303" max="12303" width="10.5703125" style="974" customWidth="1"/>
    <col min="12304" max="12304" width="6.7109375" style="974" customWidth="1"/>
    <col min="12305" max="12305" width="8.7109375" style="974" customWidth="1"/>
    <col min="12306" max="12306" width="6.7109375" style="974" customWidth="1"/>
    <col min="12307" max="12307" width="9.85546875" style="974" customWidth="1"/>
    <col min="12308" max="12308" width="6.7109375" style="974" customWidth="1"/>
    <col min="12309" max="12309" width="8" style="974" customWidth="1"/>
    <col min="12310" max="12310" width="6.5703125" style="974" customWidth="1"/>
    <col min="12311" max="12311" width="9.140625" style="974"/>
    <col min="12312" max="12312" width="7.28515625" style="974" customWidth="1"/>
    <col min="12313" max="12543" width="9.140625" style="974"/>
    <col min="12544" max="12544" width="4.5703125" style="974" customWidth="1"/>
    <col min="12545" max="12545" width="27.140625" style="974" customWidth="1"/>
    <col min="12546" max="12546" width="7.140625" style="974" customWidth="1"/>
    <col min="12547" max="12547" width="9.140625" style="974"/>
    <col min="12548" max="12548" width="7.140625" style="974" customWidth="1"/>
    <col min="12549" max="12549" width="9.140625" style="974" customWidth="1"/>
    <col min="12550" max="12550" width="7.7109375" style="974" customWidth="1"/>
    <col min="12551" max="12551" width="9" style="974" customWidth="1"/>
    <col min="12552" max="12552" width="6.7109375" style="974" customWidth="1"/>
    <col min="12553" max="12553" width="8.5703125" style="974" customWidth="1"/>
    <col min="12554" max="12554" width="6.7109375" style="974" customWidth="1"/>
    <col min="12555" max="12555" width="9.5703125" style="974" customWidth="1"/>
    <col min="12556" max="12556" width="6.7109375" style="974" customWidth="1"/>
    <col min="12557" max="12557" width="9" style="974" customWidth="1"/>
    <col min="12558" max="12558" width="6.7109375" style="974" customWidth="1"/>
    <col min="12559" max="12559" width="10.5703125" style="974" customWidth="1"/>
    <col min="12560" max="12560" width="6.7109375" style="974" customWidth="1"/>
    <col min="12561" max="12561" width="8.7109375" style="974" customWidth="1"/>
    <col min="12562" max="12562" width="6.7109375" style="974" customWidth="1"/>
    <col min="12563" max="12563" width="9.85546875" style="974" customWidth="1"/>
    <col min="12564" max="12564" width="6.7109375" style="974" customWidth="1"/>
    <col min="12565" max="12565" width="8" style="974" customWidth="1"/>
    <col min="12566" max="12566" width="6.5703125" style="974" customWidth="1"/>
    <col min="12567" max="12567" width="9.140625" style="974"/>
    <col min="12568" max="12568" width="7.28515625" style="974" customWidth="1"/>
    <col min="12569" max="12799" width="9.140625" style="974"/>
    <col min="12800" max="12800" width="4.5703125" style="974" customWidth="1"/>
    <col min="12801" max="12801" width="27.140625" style="974" customWidth="1"/>
    <col min="12802" max="12802" width="7.140625" style="974" customWidth="1"/>
    <col min="12803" max="12803" width="9.140625" style="974"/>
    <col min="12804" max="12804" width="7.140625" style="974" customWidth="1"/>
    <col min="12805" max="12805" width="9.140625" style="974" customWidth="1"/>
    <col min="12806" max="12806" width="7.7109375" style="974" customWidth="1"/>
    <col min="12807" max="12807" width="9" style="974" customWidth="1"/>
    <col min="12808" max="12808" width="6.7109375" style="974" customWidth="1"/>
    <col min="12809" max="12809" width="8.5703125" style="974" customWidth="1"/>
    <col min="12810" max="12810" width="6.7109375" style="974" customWidth="1"/>
    <col min="12811" max="12811" width="9.5703125" style="974" customWidth="1"/>
    <col min="12812" max="12812" width="6.7109375" style="974" customWidth="1"/>
    <col min="12813" max="12813" width="9" style="974" customWidth="1"/>
    <col min="12814" max="12814" width="6.7109375" style="974" customWidth="1"/>
    <col min="12815" max="12815" width="10.5703125" style="974" customWidth="1"/>
    <col min="12816" max="12816" width="6.7109375" style="974" customWidth="1"/>
    <col min="12817" max="12817" width="8.7109375" style="974" customWidth="1"/>
    <col min="12818" max="12818" width="6.7109375" style="974" customWidth="1"/>
    <col min="12819" max="12819" width="9.85546875" style="974" customWidth="1"/>
    <col min="12820" max="12820" width="6.7109375" style="974" customWidth="1"/>
    <col min="12821" max="12821" width="8" style="974" customWidth="1"/>
    <col min="12822" max="12822" width="6.5703125" style="974" customWidth="1"/>
    <col min="12823" max="12823" width="9.140625" style="974"/>
    <col min="12824" max="12824" width="7.28515625" style="974" customWidth="1"/>
    <col min="12825" max="13055" width="9.140625" style="974"/>
    <col min="13056" max="13056" width="4.5703125" style="974" customWidth="1"/>
    <col min="13057" max="13057" width="27.140625" style="974" customWidth="1"/>
    <col min="13058" max="13058" width="7.140625" style="974" customWidth="1"/>
    <col min="13059" max="13059" width="9.140625" style="974"/>
    <col min="13060" max="13060" width="7.140625" style="974" customWidth="1"/>
    <col min="13061" max="13061" width="9.140625" style="974" customWidth="1"/>
    <col min="13062" max="13062" width="7.7109375" style="974" customWidth="1"/>
    <col min="13063" max="13063" width="9" style="974" customWidth="1"/>
    <col min="13064" max="13064" width="6.7109375" style="974" customWidth="1"/>
    <col min="13065" max="13065" width="8.5703125" style="974" customWidth="1"/>
    <col min="13066" max="13066" width="6.7109375" style="974" customWidth="1"/>
    <col min="13067" max="13067" width="9.5703125" style="974" customWidth="1"/>
    <col min="13068" max="13068" width="6.7109375" style="974" customWidth="1"/>
    <col min="13069" max="13069" width="9" style="974" customWidth="1"/>
    <col min="13070" max="13070" width="6.7109375" style="974" customWidth="1"/>
    <col min="13071" max="13071" width="10.5703125" style="974" customWidth="1"/>
    <col min="13072" max="13072" width="6.7109375" style="974" customWidth="1"/>
    <col min="13073" max="13073" width="8.7109375" style="974" customWidth="1"/>
    <col min="13074" max="13074" width="6.7109375" style="974" customWidth="1"/>
    <col min="13075" max="13075" width="9.85546875" style="974" customWidth="1"/>
    <col min="13076" max="13076" width="6.7109375" style="974" customWidth="1"/>
    <col min="13077" max="13077" width="8" style="974" customWidth="1"/>
    <col min="13078" max="13078" width="6.5703125" style="974" customWidth="1"/>
    <col min="13079" max="13079" width="9.140625" style="974"/>
    <col min="13080" max="13080" width="7.28515625" style="974" customWidth="1"/>
    <col min="13081" max="13311" width="9.140625" style="974"/>
    <col min="13312" max="13312" width="4.5703125" style="974" customWidth="1"/>
    <col min="13313" max="13313" width="27.140625" style="974" customWidth="1"/>
    <col min="13314" max="13314" width="7.140625" style="974" customWidth="1"/>
    <col min="13315" max="13315" width="9.140625" style="974"/>
    <col min="13316" max="13316" width="7.140625" style="974" customWidth="1"/>
    <col min="13317" max="13317" width="9.140625" style="974" customWidth="1"/>
    <col min="13318" max="13318" width="7.7109375" style="974" customWidth="1"/>
    <col min="13319" max="13319" width="9" style="974" customWidth="1"/>
    <col min="13320" max="13320" width="6.7109375" style="974" customWidth="1"/>
    <col min="13321" max="13321" width="8.5703125" style="974" customWidth="1"/>
    <col min="13322" max="13322" width="6.7109375" style="974" customWidth="1"/>
    <col min="13323" max="13323" width="9.5703125" style="974" customWidth="1"/>
    <col min="13324" max="13324" width="6.7109375" style="974" customWidth="1"/>
    <col min="13325" max="13325" width="9" style="974" customWidth="1"/>
    <col min="13326" max="13326" width="6.7109375" style="974" customWidth="1"/>
    <col min="13327" max="13327" width="10.5703125" style="974" customWidth="1"/>
    <col min="13328" max="13328" width="6.7109375" style="974" customWidth="1"/>
    <col min="13329" max="13329" width="8.7109375" style="974" customWidth="1"/>
    <col min="13330" max="13330" width="6.7109375" style="974" customWidth="1"/>
    <col min="13331" max="13331" width="9.85546875" style="974" customWidth="1"/>
    <col min="13332" max="13332" width="6.7109375" style="974" customWidth="1"/>
    <col min="13333" max="13333" width="8" style="974" customWidth="1"/>
    <col min="13334" max="13334" width="6.5703125" style="974" customWidth="1"/>
    <col min="13335" max="13335" width="9.140625" style="974"/>
    <col min="13336" max="13336" width="7.28515625" style="974" customWidth="1"/>
    <col min="13337" max="13567" width="9.140625" style="974"/>
    <col min="13568" max="13568" width="4.5703125" style="974" customWidth="1"/>
    <col min="13569" max="13569" width="27.140625" style="974" customWidth="1"/>
    <col min="13570" max="13570" width="7.140625" style="974" customWidth="1"/>
    <col min="13571" max="13571" width="9.140625" style="974"/>
    <col min="13572" max="13572" width="7.140625" style="974" customWidth="1"/>
    <col min="13573" max="13573" width="9.140625" style="974" customWidth="1"/>
    <col min="13574" max="13574" width="7.7109375" style="974" customWidth="1"/>
    <col min="13575" max="13575" width="9" style="974" customWidth="1"/>
    <col min="13576" max="13576" width="6.7109375" style="974" customWidth="1"/>
    <col min="13577" max="13577" width="8.5703125" style="974" customWidth="1"/>
    <col min="13578" max="13578" width="6.7109375" style="974" customWidth="1"/>
    <col min="13579" max="13579" width="9.5703125" style="974" customWidth="1"/>
    <col min="13580" max="13580" width="6.7109375" style="974" customWidth="1"/>
    <col min="13581" max="13581" width="9" style="974" customWidth="1"/>
    <col min="13582" max="13582" width="6.7109375" style="974" customWidth="1"/>
    <col min="13583" max="13583" width="10.5703125" style="974" customWidth="1"/>
    <col min="13584" max="13584" width="6.7109375" style="974" customWidth="1"/>
    <col min="13585" max="13585" width="8.7109375" style="974" customWidth="1"/>
    <col min="13586" max="13586" width="6.7109375" style="974" customWidth="1"/>
    <col min="13587" max="13587" width="9.85546875" style="974" customWidth="1"/>
    <col min="13588" max="13588" width="6.7109375" style="974" customWidth="1"/>
    <col min="13589" max="13589" width="8" style="974" customWidth="1"/>
    <col min="13590" max="13590" width="6.5703125" style="974" customWidth="1"/>
    <col min="13591" max="13591" width="9.140625" style="974"/>
    <col min="13592" max="13592" width="7.28515625" style="974" customWidth="1"/>
    <col min="13593" max="13823" width="9.140625" style="974"/>
    <col min="13824" max="13824" width="4.5703125" style="974" customWidth="1"/>
    <col min="13825" max="13825" width="27.140625" style="974" customWidth="1"/>
    <col min="13826" max="13826" width="7.140625" style="974" customWidth="1"/>
    <col min="13827" max="13827" width="9.140625" style="974"/>
    <col min="13828" max="13828" width="7.140625" style="974" customWidth="1"/>
    <col min="13829" max="13829" width="9.140625" style="974" customWidth="1"/>
    <col min="13830" max="13830" width="7.7109375" style="974" customWidth="1"/>
    <col min="13831" max="13831" width="9" style="974" customWidth="1"/>
    <col min="13832" max="13832" width="6.7109375" style="974" customWidth="1"/>
    <col min="13833" max="13833" width="8.5703125" style="974" customWidth="1"/>
    <col min="13834" max="13834" width="6.7109375" style="974" customWidth="1"/>
    <col min="13835" max="13835" width="9.5703125" style="974" customWidth="1"/>
    <col min="13836" max="13836" width="6.7109375" style="974" customWidth="1"/>
    <col min="13837" max="13837" width="9" style="974" customWidth="1"/>
    <col min="13838" max="13838" width="6.7109375" style="974" customWidth="1"/>
    <col min="13839" max="13839" width="10.5703125" style="974" customWidth="1"/>
    <col min="13840" max="13840" width="6.7109375" style="974" customWidth="1"/>
    <col min="13841" max="13841" width="8.7109375" style="974" customWidth="1"/>
    <col min="13842" max="13842" width="6.7109375" style="974" customWidth="1"/>
    <col min="13843" max="13843" width="9.85546875" style="974" customWidth="1"/>
    <col min="13844" max="13844" width="6.7109375" style="974" customWidth="1"/>
    <col min="13845" max="13845" width="8" style="974" customWidth="1"/>
    <col min="13846" max="13846" width="6.5703125" style="974" customWidth="1"/>
    <col min="13847" max="13847" width="9.140625" style="974"/>
    <col min="13848" max="13848" width="7.28515625" style="974" customWidth="1"/>
    <col min="13849" max="14079" width="9.140625" style="974"/>
    <col min="14080" max="14080" width="4.5703125" style="974" customWidth="1"/>
    <col min="14081" max="14081" width="27.140625" style="974" customWidth="1"/>
    <col min="14082" max="14082" width="7.140625" style="974" customWidth="1"/>
    <col min="14083" max="14083" width="9.140625" style="974"/>
    <col min="14084" max="14084" width="7.140625" style="974" customWidth="1"/>
    <col min="14085" max="14085" width="9.140625" style="974" customWidth="1"/>
    <col min="14086" max="14086" width="7.7109375" style="974" customWidth="1"/>
    <col min="14087" max="14087" width="9" style="974" customWidth="1"/>
    <col min="14088" max="14088" width="6.7109375" style="974" customWidth="1"/>
    <col min="14089" max="14089" width="8.5703125" style="974" customWidth="1"/>
    <col min="14090" max="14090" width="6.7109375" style="974" customWidth="1"/>
    <col min="14091" max="14091" width="9.5703125" style="974" customWidth="1"/>
    <col min="14092" max="14092" width="6.7109375" style="974" customWidth="1"/>
    <col min="14093" max="14093" width="9" style="974" customWidth="1"/>
    <col min="14094" max="14094" width="6.7109375" style="974" customWidth="1"/>
    <col min="14095" max="14095" width="10.5703125" style="974" customWidth="1"/>
    <col min="14096" max="14096" width="6.7109375" style="974" customWidth="1"/>
    <col min="14097" max="14097" width="8.7109375" style="974" customWidth="1"/>
    <col min="14098" max="14098" width="6.7109375" style="974" customWidth="1"/>
    <col min="14099" max="14099" width="9.85546875" style="974" customWidth="1"/>
    <col min="14100" max="14100" width="6.7109375" style="974" customWidth="1"/>
    <col min="14101" max="14101" width="8" style="974" customWidth="1"/>
    <col min="14102" max="14102" width="6.5703125" style="974" customWidth="1"/>
    <col min="14103" max="14103" width="9.140625" style="974"/>
    <col min="14104" max="14104" width="7.28515625" style="974" customWidth="1"/>
    <col min="14105" max="14335" width="9.140625" style="974"/>
    <col min="14336" max="14336" width="4.5703125" style="974" customWidth="1"/>
    <col min="14337" max="14337" width="27.140625" style="974" customWidth="1"/>
    <col min="14338" max="14338" width="7.140625" style="974" customWidth="1"/>
    <col min="14339" max="14339" width="9.140625" style="974"/>
    <col min="14340" max="14340" width="7.140625" style="974" customWidth="1"/>
    <col min="14341" max="14341" width="9.140625" style="974" customWidth="1"/>
    <col min="14342" max="14342" width="7.7109375" style="974" customWidth="1"/>
    <col min="14343" max="14343" width="9" style="974" customWidth="1"/>
    <col min="14344" max="14344" width="6.7109375" style="974" customWidth="1"/>
    <col min="14345" max="14345" width="8.5703125" style="974" customWidth="1"/>
    <col min="14346" max="14346" width="6.7109375" style="974" customWidth="1"/>
    <col min="14347" max="14347" width="9.5703125" style="974" customWidth="1"/>
    <col min="14348" max="14348" width="6.7109375" style="974" customWidth="1"/>
    <col min="14349" max="14349" width="9" style="974" customWidth="1"/>
    <col min="14350" max="14350" width="6.7109375" style="974" customWidth="1"/>
    <col min="14351" max="14351" width="10.5703125" style="974" customWidth="1"/>
    <col min="14352" max="14352" width="6.7109375" style="974" customWidth="1"/>
    <col min="14353" max="14353" width="8.7109375" style="974" customWidth="1"/>
    <col min="14354" max="14354" width="6.7109375" style="974" customWidth="1"/>
    <col min="14355" max="14355" width="9.85546875" style="974" customWidth="1"/>
    <col min="14356" max="14356" width="6.7109375" style="974" customWidth="1"/>
    <col min="14357" max="14357" width="8" style="974" customWidth="1"/>
    <col min="14358" max="14358" width="6.5703125" style="974" customWidth="1"/>
    <col min="14359" max="14359" width="9.140625" style="974"/>
    <col min="14360" max="14360" width="7.28515625" style="974" customWidth="1"/>
    <col min="14361" max="14591" width="9.140625" style="974"/>
    <col min="14592" max="14592" width="4.5703125" style="974" customWidth="1"/>
    <col min="14593" max="14593" width="27.140625" style="974" customWidth="1"/>
    <col min="14594" max="14594" width="7.140625" style="974" customWidth="1"/>
    <col min="14595" max="14595" width="9.140625" style="974"/>
    <col min="14596" max="14596" width="7.140625" style="974" customWidth="1"/>
    <col min="14597" max="14597" width="9.140625" style="974" customWidth="1"/>
    <col min="14598" max="14598" width="7.7109375" style="974" customWidth="1"/>
    <col min="14599" max="14599" width="9" style="974" customWidth="1"/>
    <col min="14600" max="14600" width="6.7109375" style="974" customWidth="1"/>
    <col min="14601" max="14601" width="8.5703125" style="974" customWidth="1"/>
    <col min="14602" max="14602" width="6.7109375" style="974" customWidth="1"/>
    <col min="14603" max="14603" width="9.5703125" style="974" customWidth="1"/>
    <col min="14604" max="14604" width="6.7109375" style="974" customWidth="1"/>
    <col min="14605" max="14605" width="9" style="974" customWidth="1"/>
    <col min="14606" max="14606" width="6.7109375" style="974" customWidth="1"/>
    <col min="14607" max="14607" width="10.5703125" style="974" customWidth="1"/>
    <col min="14608" max="14608" width="6.7109375" style="974" customWidth="1"/>
    <col min="14609" max="14609" width="8.7109375" style="974" customWidth="1"/>
    <col min="14610" max="14610" width="6.7109375" style="974" customWidth="1"/>
    <col min="14611" max="14611" width="9.85546875" style="974" customWidth="1"/>
    <col min="14612" max="14612" width="6.7109375" style="974" customWidth="1"/>
    <col min="14613" max="14613" width="8" style="974" customWidth="1"/>
    <col min="14614" max="14614" width="6.5703125" style="974" customWidth="1"/>
    <col min="14615" max="14615" width="9.140625" style="974"/>
    <col min="14616" max="14616" width="7.28515625" style="974" customWidth="1"/>
    <col min="14617" max="14847" width="9.140625" style="974"/>
    <col min="14848" max="14848" width="4.5703125" style="974" customWidth="1"/>
    <col min="14849" max="14849" width="27.140625" style="974" customWidth="1"/>
    <col min="14850" max="14850" width="7.140625" style="974" customWidth="1"/>
    <col min="14851" max="14851" width="9.140625" style="974"/>
    <col min="14852" max="14852" width="7.140625" style="974" customWidth="1"/>
    <col min="14853" max="14853" width="9.140625" style="974" customWidth="1"/>
    <col min="14854" max="14854" width="7.7109375" style="974" customWidth="1"/>
    <col min="14855" max="14855" width="9" style="974" customWidth="1"/>
    <col min="14856" max="14856" width="6.7109375" style="974" customWidth="1"/>
    <col min="14857" max="14857" width="8.5703125" style="974" customWidth="1"/>
    <col min="14858" max="14858" width="6.7109375" style="974" customWidth="1"/>
    <col min="14859" max="14859" width="9.5703125" style="974" customWidth="1"/>
    <col min="14860" max="14860" width="6.7109375" style="974" customWidth="1"/>
    <col min="14861" max="14861" width="9" style="974" customWidth="1"/>
    <col min="14862" max="14862" width="6.7109375" style="974" customWidth="1"/>
    <col min="14863" max="14863" width="10.5703125" style="974" customWidth="1"/>
    <col min="14864" max="14864" width="6.7109375" style="974" customWidth="1"/>
    <col min="14865" max="14865" width="8.7109375" style="974" customWidth="1"/>
    <col min="14866" max="14866" width="6.7109375" style="974" customWidth="1"/>
    <col min="14867" max="14867" width="9.85546875" style="974" customWidth="1"/>
    <col min="14868" max="14868" width="6.7109375" style="974" customWidth="1"/>
    <col min="14869" max="14869" width="8" style="974" customWidth="1"/>
    <col min="14870" max="14870" width="6.5703125" style="974" customWidth="1"/>
    <col min="14871" max="14871" width="9.140625" style="974"/>
    <col min="14872" max="14872" width="7.28515625" style="974" customWidth="1"/>
    <col min="14873" max="15103" width="9.140625" style="974"/>
    <col min="15104" max="15104" width="4.5703125" style="974" customWidth="1"/>
    <col min="15105" max="15105" width="27.140625" style="974" customWidth="1"/>
    <col min="15106" max="15106" width="7.140625" style="974" customWidth="1"/>
    <col min="15107" max="15107" width="9.140625" style="974"/>
    <col min="15108" max="15108" width="7.140625" style="974" customWidth="1"/>
    <col min="15109" max="15109" width="9.140625" style="974" customWidth="1"/>
    <col min="15110" max="15110" width="7.7109375" style="974" customWidth="1"/>
    <col min="15111" max="15111" width="9" style="974" customWidth="1"/>
    <col min="15112" max="15112" width="6.7109375" style="974" customWidth="1"/>
    <col min="15113" max="15113" width="8.5703125" style="974" customWidth="1"/>
    <col min="15114" max="15114" width="6.7109375" style="974" customWidth="1"/>
    <col min="15115" max="15115" width="9.5703125" style="974" customWidth="1"/>
    <col min="15116" max="15116" width="6.7109375" style="974" customWidth="1"/>
    <col min="15117" max="15117" width="9" style="974" customWidth="1"/>
    <col min="15118" max="15118" width="6.7109375" style="974" customWidth="1"/>
    <col min="15119" max="15119" width="10.5703125" style="974" customWidth="1"/>
    <col min="15120" max="15120" width="6.7109375" style="974" customWidth="1"/>
    <col min="15121" max="15121" width="8.7109375" style="974" customWidth="1"/>
    <col min="15122" max="15122" width="6.7109375" style="974" customWidth="1"/>
    <col min="15123" max="15123" width="9.85546875" style="974" customWidth="1"/>
    <col min="15124" max="15124" width="6.7109375" style="974" customWidth="1"/>
    <col min="15125" max="15125" width="8" style="974" customWidth="1"/>
    <col min="15126" max="15126" width="6.5703125" style="974" customWidth="1"/>
    <col min="15127" max="15127" width="9.140625" style="974"/>
    <col min="15128" max="15128" width="7.28515625" style="974" customWidth="1"/>
    <col min="15129" max="15359" width="9.140625" style="974"/>
    <col min="15360" max="15360" width="4.5703125" style="974" customWidth="1"/>
    <col min="15361" max="15361" width="27.140625" style="974" customWidth="1"/>
    <col min="15362" max="15362" width="7.140625" style="974" customWidth="1"/>
    <col min="15363" max="15363" width="9.140625" style="974"/>
    <col min="15364" max="15364" width="7.140625" style="974" customWidth="1"/>
    <col min="15365" max="15365" width="9.140625" style="974" customWidth="1"/>
    <col min="15366" max="15366" width="7.7109375" style="974" customWidth="1"/>
    <col min="15367" max="15367" width="9" style="974" customWidth="1"/>
    <col min="15368" max="15368" width="6.7109375" style="974" customWidth="1"/>
    <col min="15369" max="15369" width="8.5703125" style="974" customWidth="1"/>
    <col min="15370" max="15370" width="6.7109375" style="974" customWidth="1"/>
    <col min="15371" max="15371" width="9.5703125" style="974" customWidth="1"/>
    <col min="15372" max="15372" width="6.7109375" style="974" customWidth="1"/>
    <col min="15373" max="15373" width="9" style="974" customWidth="1"/>
    <col min="15374" max="15374" width="6.7109375" style="974" customWidth="1"/>
    <col min="15375" max="15375" width="10.5703125" style="974" customWidth="1"/>
    <col min="15376" max="15376" width="6.7109375" style="974" customWidth="1"/>
    <col min="15377" max="15377" width="8.7109375" style="974" customWidth="1"/>
    <col min="15378" max="15378" width="6.7109375" style="974" customWidth="1"/>
    <col min="15379" max="15379" width="9.85546875" style="974" customWidth="1"/>
    <col min="15380" max="15380" width="6.7109375" style="974" customWidth="1"/>
    <col min="15381" max="15381" width="8" style="974" customWidth="1"/>
    <col min="15382" max="15382" width="6.5703125" style="974" customWidth="1"/>
    <col min="15383" max="15383" width="9.140625" style="974"/>
    <col min="15384" max="15384" width="7.28515625" style="974" customWidth="1"/>
    <col min="15385" max="15615" width="9.140625" style="974"/>
    <col min="15616" max="15616" width="4.5703125" style="974" customWidth="1"/>
    <col min="15617" max="15617" width="27.140625" style="974" customWidth="1"/>
    <col min="15618" max="15618" width="7.140625" style="974" customWidth="1"/>
    <col min="15619" max="15619" width="9.140625" style="974"/>
    <col min="15620" max="15620" width="7.140625" style="974" customWidth="1"/>
    <col min="15621" max="15621" width="9.140625" style="974" customWidth="1"/>
    <col min="15622" max="15622" width="7.7109375" style="974" customWidth="1"/>
    <col min="15623" max="15623" width="9" style="974" customWidth="1"/>
    <col min="15624" max="15624" width="6.7109375" style="974" customWidth="1"/>
    <col min="15625" max="15625" width="8.5703125" style="974" customWidth="1"/>
    <col min="15626" max="15626" width="6.7109375" style="974" customWidth="1"/>
    <col min="15627" max="15627" width="9.5703125" style="974" customWidth="1"/>
    <col min="15628" max="15628" width="6.7109375" style="974" customWidth="1"/>
    <col min="15629" max="15629" width="9" style="974" customWidth="1"/>
    <col min="15630" max="15630" width="6.7109375" style="974" customWidth="1"/>
    <col min="15631" max="15631" width="10.5703125" style="974" customWidth="1"/>
    <col min="15632" max="15632" width="6.7109375" style="974" customWidth="1"/>
    <col min="15633" max="15633" width="8.7109375" style="974" customWidth="1"/>
    <col min="15634" max="15634" width="6.7109375" style="974" customWidth="1"/>
    <col min="15635" max="15635" width="9.85546875" style="974" customWidth="1"/>
    <col min="15636" max="15636" width="6.7109375" style="974" customWidth="1"/>
    <col min="15637" max="15637" width="8" style="974" customWidth="1"/>
    <col min="15638" max="15638" width="6.5703125" style="974" customWidth="1"/>
    <col min="15639" max="15639" width="9.140625" style="974"/>
    <col min="15640" max="15640" width="7.28515625" style="974" customWidth="1"/>
    <col min="15641" max="15871" width="9.140625" style="974"/>
    <col min="15872" max="15872" width="4.5703125" style="974" customWidth="1"/>
    <col min="15873" max="15873" width="27.140625" style="974" customWidth="1"/>
    <col min="15874" max="15874" width="7.140625" style="974" customWidth="1"/>
    <col min="15875" max="15875" width="9.140625" style="974"/>
    <col min="15876" max="15876" width="7.140625" style="974" customWidth="1"/>
    <col min="15877" max="15877" width="9.140625" style="974" customWidth="1"/>
    <col min="15878" max="15878" width="7.7109375" style="974" customWidth="1"/>
    <col min="15879" max="15879" width="9" style="974" customWidth="1"/>
    <col min="15880" max="15880" width="6.7109375" style="974" customWidth="1"/>
    <col min="15881" max="15881" width="8.5703125" style="974" customWidth="1"/>
    <col min="15882" max="15882" width="6.7109375" style="974" customWidth="1"/>
    <col min="15883" max="15883" width="9.5703125" style="974" customWidth="1"/>
    <col min="15884" max="15884" width="6.7109375" style="974" customWidth="1"/>
    <col min="15885" max="15885" width="9" style="974" customWidth="1"/>
    <col min="15886" max="15886" width="6.7109375" style="974" customWidth="1"/>
    <col min="15887" max="15887" width="10.5703125" style="974" customWidth="1"/>
    <col min="15888" max="15888" width="6.7109375" style="974" customWidth="1"/>
    <col min="15889" max="15889" width="8.7109375" style="974" customWidth="1"/>
    <col min="15890" max="15890" width="6.7109375" style="974" customWidth="1"/>
    <col min="15891" max="15891" width="9.85546875" style="974" customWidth="1"/>
    <col min="15892" max="15892" width="6.7109375" style="974" customWidth="1"/>
    <col min="15893" max="15893" width="8" style="974" customWidth="1"/>
    <col min="15894" max="15894" width="6.5703125" style="974" customWidth="1"/>
    <col min="15895" max="15895" width="9.140625" style="974"/>
    <col min="15896" max="15896" width="7.28515625" style="974" customWidth="1"/>
    <col min="15897" max="16127" width="9.140625" style="974"/>
    <col min="16128" max="16128" width="4.5703125" style="974" customWidth="1"/>
    <col min="16129" max="16129" width="27.140625" style="974" customWidth="1"/>
    <col min="16130" max="16130" width="7.140625" style="974" customWidth="1"/>
    <col min="16131" max="16131" width="9.140625" style="974"/>
    <col min="16132" max="16132" width="7.140625" style="974" customWidth="1"/>
    <col min="16133" max="16133" width="9.140625" style="974" customWidth="1"/>
    <col min="16134" max="16134" width="7.7109375" style="974" customWidth="1"/>
    <col min="16135" max="16135" width="9" style="974" customWidth="1"/>
    <col min="16136" max="16136" width="6.7109375" style="974" customWidth="1"/>
    <col min="16137" max="16137" width="8.5703125" style="974" customWidth="1"/>
    <col min="16138" max="16138" width="6.7109375" style="974" customWidth="1"/>
    <col min="16139" max="16139" width="9.5703125" style="974" customWidth="1"/>
    <col min="16140" max="16140" width="6.7109375" style="974" customWidth="1"/>
    <col min="16141" max="16141" width="9" style="974" customWidth="1"/>
    <col min="16142" max="16142" width="6.7109375" style="974" customWidth="1"/>
    <col min="16143" max="16143" width="10.5703125" style="974" customWidth="1"/>
    <col min="16144" max="16144" width="6.7109375" style="974" customWidth="1"/>
    <col min="16145" max="16145" width="8.7109375" style="974" customWidth="1"/>
    <col min="16146" max="16146" width="6.7109375" style="974" customWidth="1"/>
    <col min="16147" max="16147" width="9.85546875" style="974" customWidth="1"/>
    <col min="16148" max="16148" width="6.7109375" style="974" customWidth="1"/>
    <col min="16149" max="16149" width="8" style="974" customWidth="1"/>
    <col min="16150" max="16150" width="6.5703125" style="974" customWidth="1"/>
    <col min="16151" max="16151" width="9.140625" style="974"/>
    <col min="16152" max="16152" width="7.28515625" style="974" customWidth="1"/>
    <col min="16153" max="16384" width="9.140625" style="974"/>
  </cols>
  <sheetData>
    <row r="1" spans="1:26">
      <c r="A1" s="1405" t="s">
        <v>1306</v>
      </c>
      <c r="B1" s="1405"/>
      <c r="C1" s="1405"/>
      <c r="D1" s="1405"/>
      <c r="E1" s="1405"/>
      <c r="F1" s="1405"/>
      <c r="G1" s="1405"/>
      <c r="H1" s="1405"/>
      <c r="I1" s="1405"/>
      <c r="J1" s="1405"/>
      <c r="K1" s="1405"/>
      <c r="L1" s="1405"/>
      <c r="M1" s="1405"/>
      <c r="N1" s="1405"/>
      <c r="O1" s="1405"/>
      <c r="P1" s="1405"/>
      <c r="Q1" s="1405"/>
      <c r="R1" s="1405"/>
      <c r="S1" s="1405"/>
      <c r="T1" s="1405"/>
      <c r="U1" s="1405"/>
      <c r="V1" s="1405"/>
      <c r="W1" s="1405"/>
    </row>
    <row r="2" spans="1:26">
      <c r="A2" s="1402" t="s">
        <v>1413</v>
      </c>
      <c r="B2" s="1402"/>
      <c r="C2" s="1402"/>
      <c r="D2" s="1402"/>
      <c r="E2" s="1402"/>
      <c r="F2" s="1402"/>
      <c r="G2" s="1402"/>
      <c r="H2" s="1402"/>
      <c r="I2" s="1402"/>
      <c r="J2" s="1402"/>
      <c r="K2" s="1402"/>
      <c r="L2" s="1402"/>
      <c r="M2" s="1402"/>
      <c r="N2" s="1402"/>
      <c r="O2" s="1402"/>
      <c r="P2" s="1402"/>
      <c r="Q2" s="1402"/>
      <c r="R2" s="1402"/>
      <c r="S2" s="1402"/>
      <c r="T2" s="1402"/>
      <c r="U2" s="1402"/>
      <c r="V2" s="1402"/>
      <c r="W2" s="1402"/>
      <c r="X2" s="1402"/>
      <c r="Y2" s="1402"/>
    </row>
    <row r="3" spans="1:26" ht="52.9" customHeight="1">
      <c r="A3" s="1406" t="s">
        <v>145</v>
      </c>
      <c r="B3" s="1406" t="s">
        <v>1307</v>
      </c>
      <c r="C3" s="1406" t="s">
        <v>143</v>
      </c>
      <c r="D3" s="1408" t="s">
        <v>1</v>
      </c>
      <c r="E3" s="1409"/>
      <c r="F3" s="1408" t="s">
        <v>1266</v>
      </c>
      <c r="G3" s="1409"/>
      <c r="H3" s="1408" t="s">
        <v>1268</v>
      </c>
      <c r="I3" s="1409"/>
      <c r="J3" s="1409" t="s">
        <v>1270</v>
      </c>
      <c r="K3" s="1409"/>
      <c r="L3" s="1408" t="s">
        <v>1308</v>
      </c>
      <c r="M3" s="1409"/>
      <c r="N3" s="1410" t="s">
        <v>1309</v>
      </c>
      <c r="O3" s="1410"/>
      <c r="P3" s="1411" t="s">
        <v>1310</v>
      </c>
      <c r="Q3" s="1412"/>
      <c r="R3" s="1408" t="s">
        <v>1311</v>
      </c>
      <c r="S3" s="1409"/>
      <c r="T3" s="1408" t="s">
        <v>1312</v>
      </c>
      <c r="U3" s="1409"/>
      <c r="V3" s="1408" t="s">
        <v>1282</v>
      </c>
      <c r="W3" s="1409"/>
      <c r="X3" s="1403" t="s">
        <v>1313</v>
      </c>
      <c r="Y3" s="1404"/>
    </row>
    <row r="4" spans="1:26" ht="25.5">
      <c r="A4" s="1407"/>
      <c r="B4" s="1407"/>
      <c r="C4" s="1407"/>
      <c r="D4" s="1014" t="s">
        <v>1314</v>
      </c>
      <c r="E4" s="1014" t="s">
        <v>1315</v>
      </c>
      <c r="F4" s="1014" t="s">
        <v>1314</v>
      </c>
      <c r="G4" s="1014" t="s">
        <v>1315</v>
      </c>
      <c r="H4" s="1014" t="s">
        <v>1314</v>
      </c>
      <c r="I4" s="1014" t="s">
        <v>1315</v>
      </c>
      <c r="J4" s="1014" t="s">
        <v>1314</v>
      </c>
      <c r="K4" s="1014" t="s">
        <v>1315</v>
      </c>
      <c r="L4" s="1014" t="s">
        <v>1314</v>
      </c>
      <c r="M4" s="1014" t="s">
        <v>1315</v>
      </c>
      <c r="N4" s="973" t="s">
        <v>1314</v>
      </c>
      <c r="O4" s="973" t="s">
        <v>1315</v>
      </c>
      <c r="P4" s="973" t="s">
        <v>1314</v>
      </c>
      <c r="Q4" s="973" t="s">
        <v>1315</v>
      </c>
      <c r="R4" s="973" t="s">
        <v>1314</v>
      </c>
      <c r="S4" s="1014" t="s">
        <v>1315</v>
      </c>
      <c r="T4" s="1014" t="s">
        <v>1314</v>
      </c>
      <c r="U4" s="1014" t="s">
        <v>1315</v>
      </c>
      <c r="V4" s="1014" t="s">
        <v>1314</v>
      </c>
      <c r="W4" s="1014" t="s">
        <v>1315</v>
      </c>
      <c r="X4" s="1014" t="s">
        <v>1314</v>
      </c>
      <c r="Y4" s="1014" t="s">
        <v>1315</v>
      </c>
    </row>
    <row r="5" spans="1:26" s="1003" customFormat="1" ht="21" customHeight="1">
      <c r="A5" s="1133"/>
      <c r="B5" s="1133" t="s">
        <v>129</v>
      </c>
      <c r="C5" s="1133"/>
      <c r="D5" s="1193">
        <v>10348.665268000001</v>
      </c>
      <c r="E5" s="1194">
        <v>100</v>
      </c>
      <c r="F5" s="1193">
        <v>10348.667538000002</v>
      </c>
      <c r="G5" s="1194">
        <v>100</v>
      </c>
      <c r="H5" s="1193">
        <v>10348.667538000002</v>
      </c>
      <c r="I5" s="1194">
        <v>100</v>
      </c>
      <c r="J5" s="1193">
        <v>10348.667538000002</v>
      </c>
      <c r="K5" s="1194">
        <v>100</v>
      </c>
      <c r="L5" s="1193">
        <v>10348.667538000002</v>
      </c>
      <c r="M5" s="1194">
        <v>100</v>
      </c>
      <c r="N5" s="1163">
        <v>10348.667538000002</v>
      </c>
      <c r="O5" s="1195">
        <v>100</v>
      </c>
      <c r="P5" s="1163">
        <v>10348.667538000002</v>
      </c>
      <c r="Q5" s="1195">
        <v>100</v>
      </c>
      <c r="R5" s="1163">
        <v>10348.667538000002</v>
      </c>
      <c r="S5" s="1194">
        <v>100</v>
      </c>
      <c r="T5" s="1193">
        <v>10348.667538000002</v>
      </c>
      <c r="U5" s="1194">
        <v>100</v>
      </c>
      <c r="V5" s="1193">
        <v>10348.667538000002</v>
      </c>
      <c r="W5" s="1194">
        <v>100</v>
      </c>
      <c r="X5" s="1193">
        <v>10348.667538000002</v>
      </c>
      <c r="Y5" s="1194">
        <v>100</v>
      </c>
    </row>
    <row r="6" spans="1:26" s="1003" customFormat="1" ht="21" customHeight="1">
      <c r="A6" s="1196">
        <v>1</v>
      </c>
      <c r="B6" s="1197" t="s">
        <v>128</v>
      </c>
      <c r="C6" s="1196" t="s">
        <v>127</v>
      </c>
      <c r="D6" s="1216">
        <v>29.181915000000004</v>
      </c>
      <c r="E6" s="1216">
        <v>0.28198723453000185</v>
      </c>
      <c r="F6" s="1216">
        <v>3065.4025880000004</v>
      </c>
      <c r="G6" s="1216">
        <v>29.621229754883249</v>
      </c>
      <c r="H6" s="1216">
        <v>2765.1297770000001</v>
      </c>
      <c r="I6" s="1216">
        <v>26.719669627481267</v>
      </c>
      <c r="J6" s="1216"/>
      <c r="K6" s="1216"/>
      <c r="L6" s="1216"/>
      <c r="M6" s="1216"/>
      <c r="N6" s="1217"/>
      <c r="O6" s="1217"/>
      <c r="P6" s="1217">
        <v>4020.60835</v>
      </c>
      <c r="Q6" s="1217">
        <v>38.85145923604604</v>
      </c>
      <c r="R6" s="1217"/>
      <c r="S6" s="1216"/>
      <c r="T6" s="1216"/>
      <c r="U6" s="1216"/>
      <c r="V6" s="1216">
        <v>236.33923300000001</v>
      </c>
      <c r="W6" s="1216">
        <v>2.2837648627919425</v>
      </c>
      <c r="X6" s="1218"/>
      <c r="Y6" s="1218"/>
    </row>
    <row r="7" spans="1:26" ht="21" customHeight="1">
      <c r="A7" s="972" t="s">
        <v>126</v>
      </c>
      <c r="B7" s="1017" t="s">
        <v>125</v>
      </c>
      <c r="C7" s="972" t="s">
        <v>124</v>
      </c>
      <c r="D7" s="1015">
        <v>17.391020000000001</v>
      </c>
      <c r="E7" s="1015">
        <v>0.1680508505166968</v>
      </c>
      <c r="F7" s="1015">
        <v>2841.62041</v>
      </c>
      <c r="G7" s="1015">
        <v>27.458804716313995</v>
      </c>
      <c r="H7" s="1015"/>
      <c r="I7" s="1015"/>
      <c r="J7" s="1015"/>
      <c r="K7" s="1015"/>
      <c r="L7" s="1015"/>
      <c r="M7" s="1015"/>
      <c r="N7" s="1219"/>
      <c r="O7" s="1219"/>
      <c r="P7" s="1219">
        <v>1042.5412166666667</v>
      </c>
      <c r="Q7" s="1219">
        <v>10.07415894692226</v>
      </c>
      <c r="R7" s="1219"/>
      <c r="S7" s="1015"/>
      <c r="T7" s="1015"/>
      <c r="U7" s="1015"/>
      <c r="V7" s="1015">
        <v>34.56006</v>
      </c>
      <c r="W7" s="1015">
        <v>0.33395661686005934</v>
      </c>
      <c r="X7" s="1016"/>
      <c r="Y7" s="1016"/>
      <c r="Z7" s="975"/>
    </row>
    <row r="8" spans="1:26" s="993" customFormat="1" ht="28.5" customHeight="1">
      <c r="A8" s="1198"/>
      <c r="B8" s="1199" t="s">
        <v>123</v>
      </c>
      <c r="C8" s="1198" t="s">
        <v>122</v>
      </c>
      <c r="D8" s="1222">
        <v>16.829720000000002</v>
      </c>
      <c r="E8" s="1222">
        <v>0.16262696264841639</v>
      </c>
      <c r="F8" s="1222">
        <v>2236.1684600000003</v>
      </c>
      <c r="G8" s="1222">
        <v>21.608274222636446</v>
      </c>
      <c r="H8" s="1222"/>
      <c r="I8" s="1222"/>
      <c r="J8" s="1222"/>
      <c r="K8" s="1222"/>
      <c r="L8" s="1222"/>
      <c r="M8" s="1222"/>
      <c r="N8" s="1223"/>
      <c r="O8" s="1223"/>
      <c r="P8" s="1223">
        <v>671.5679899999999</v>
      </c>
      <c r="Q8" s="1223">
        <v>6.4894150627027303</v>
      </c>
      <c r="R8" s="1223"/>
      <c r="S8" s="1222"/>
      <c r="T8" s="1222"/>
      <c r="U8" s="1222"/>
      <c r="V8" s="1222">
        <v>34.56006</v>
      </c>
      <c r="W8" s="1222">
        <v>0.33395661686005934</v>
      </c>
      <c r="X8" s="1224"/>
      <c r="Y8" s="1224"/>
    </row>
    <row r="9" spans="1:26" ht="15.6" customHeight="1">
      <c r="A9" s="972" t="s">
        <v>121</v>
      </c>
      <c r="B9" s="1017" t="s">
        <v>120</v>
      </c>
      <c r="C9" s="972" t="s">
        <v>119</v>
      </c>
      <c r="D9" s="1015">
        <v>0.86350000000000005</v>
      </c>
      <c r="E9" s="1015">
        <v>0.01</v>
      </c>
      <c r="F9" s="1015">
        <v>35.659895000000006</v>
      </c>
      <c r="G9" s="1015">
        <v>0.3445844102060282</v>
      </c>
      <c r="H9" s="1015"/>
      <c r="I9" s="1015"/>
      <c r="J9" s="1015"/>
      <c r="K9" s="1015"/>
      <c r="L9" s="1015"/>
      <c r="M9" s="1015"/>
      <c r="N9" s="1219"/>
      <c r="O9" s="1219"/>
      <c r="P9" s="1219">
        <v>0.74158999999999997</v>
      </c>
      <c r="Q9" s="1219">
        <v>7.1660433314424624E-3</v>
      </c>
      <c r="R9" s="1219"/>
      <c r="S9" s="1015"/>
      <c r="T9" s="1015"/>
      <c r="U9" s="1015"/>
      <c r="V9" s="1015"/>
      <c r="W9" s="1015"/>
      <c r="X9" s="1016"/>
      <c r="Y9" s="1016"/>
    </row>
    <row r="10" spans="1:26" ht="15.6" customHeight="1">
      <c r="A10" s="972" t="s">
        <v>118</v>
      </c>
      <c r="B10" s="1017" t="s">
        <v>117</v>
      </c>
      <c r="C10" s="972" t="s">
        <v>116</v>
      </c>
      <c r="D10" s="1015">
        <v>4.6524899999999993</v>
      </c>
      <c r="E10" s="1015">
        <v>4.4957391890781941E-2</v>
      </c>
      <c r="F10" s="1015">
        <v>188.12228300000001</v>
      </c>
      <c r="G10" s="1015">
        <v>1.817840628363222</v>
      </c>
      <c r="H10" s="1015"/>
      <c r="I10" s="1015"/>
      <c r="J10" s="1015"/>
      <c r="K10" s="1015"/>
      <c r="L10" s="1015"/>
      <c r="M10" s="1015"/>
      <c r="N10" s="1219"/>
      <c r="O10" s="1219"/>
      <c r="P10" s="1219">
        <v>79.296173333333343</v>
      </c>
      <c r="Q10" s="1219">
        <v>0.76624524888987045</v>
      </c>
      <c r="R10" s="1219"/>
      <c r="S10" s="1015"/>
      <c r="T10" s="1015"/>
      <c r="U10" s="1015"/>
      <c r="V10" s="1015">
        <v>119.94799300000003</v>
      </c>
      <c r="W10" s="1015">
        <v>1.159067025388095</v>
      </c>
      <c r="X10" s="1016"/>
      <c r="Y10" s="1016"/>
    </row>
    <row r="11" spans="1:26" ht="15.6" customHeight="1">
      <c r="A11" s="972" t="s">
        <v>115</v>
      </c>
      <c r="B11" s="1017" t="s">
        <v>114</v>
      </c>
      <c r="C11" s="972" t="s">
        <v>113</v>
      </c>
      <c r="D11" s="1015">
        <v>1.3500449999999999</v>
      </c>
      <c r="E11" s="1015">
        <v>1.3045595398419063E-2</v>
      </c>
      <c r="F11" s="1015"/>
      <c r="G11" s="1015"/>
      <c r="H11" s="1015">
        <v>1.3500449999999999</v>
      </c>
      <c r="I11" s="1015">
        <v>1.3045592536842782E-2</v>
      </c>
      <c r="J11" s="1015"/>
      <c r="K11" s="1015"/>
      <c r="L11" s="1015"/>
      <c r="M11" s="1015"/>
      <c r="N11" s="1219"/>
      <c r="O11" s="1219"/>
      <c r="P11" s="1219"/>
      <c r="Q11" s="1219"/>
      <c r="R11" s="1219"/>
      <c r="S11" s="1015"/>
      <c r="T11" s="1015"/>
      <c r="U11" s="1015"/>
      <c r="V11" s="1015"/>
      <c r="W11" s="1015"/>
      <c r="X11" s="1016"/>
      <c r="Y11" s="1016"/>
      <c r="Z11" s="975"/>
    </row>
    <row r="12" spans="1:26" ht="15.6" customHeight="1">
      <c r="A12" s="972" t="s">
        <v>112</v>
      </c>
      <c r="B12" s="1017" t="s">
        <v>111</v>
      </c>
      <c r="C12" s="972" t="s">
        <v>110</v>
      </c>
      <c r="D12" s="1015"/>
      <c r="E12" s="1015"/>
      <c r="F12" s="1015"/>
      <c r="G12" s="1015"/>
      <c r="H12" s="1015">
        <v>2763.779732</v>
      </c>
      <c r="I12" s="1015">
        <v>26.706624034944426</v>
      </c>
      <c r="J12" s="1015"/>
      <c r="K12" s="1015"/>
      <c r="L12" s="1015"/>
      <c r="M12" s="1015"/>
      <c r="N12" s="1219"/>
      <c r="O12" s="1219"/>
      <c r="P12" s="1219">
        <v>2763.7797099999998</v>
      </c>
      <c r="Q12" s="1219">
        <v>26.706623822356669</v>
      </c>
      <c r="R12" s="1219"/>
      <c r="S12" s="1015"/>
      <c r="T12" s="1015"/>
      <c r="U12" s="1015"/>
      <c r="V12" s="1015"/>
      <c r="W12" s="1015"/>
      <c r="X12" s="1016"/>
      <c r="Y12" s="1016"/>
    </row>
    <row r="13" spans="1:26" ht="15.6" customHeight="1">
      <c r="A13" s="972" t="s">
        <v>115</v>
      </c>
      <c r="B13" s="1017" t="s">
        <v>108</v>
      </c>
      <c r="C13" s="972" t="s">
        <v>107</v>
      </c>
      <c r="D13" s="1015">
        <v>4.9248600000000007</v>
      </c>
      <c r="E13" s="1015">
        <v>4.7589325506822454E-2</v>
      </c>
      <c r="F13" s="1015"/>
      <c r="G13" s="1015"/>
      <c r="H13" s="1015"/>
      <c r="I13" s="1015"/>
      <c r="J13" s="1015"/>
      <c r="K13" s="1015"/>
      <c r="L13" s="1015"/>
      <c r="M13" s="1015"/>
      <c r="N13" s="1219"/>
      <c r="O13" s="1219"/>
      <c r="P13" s="1075">
        <v>91.337399999999988</v>
      </c>
      <c r="Q13" s="1219">
        <v>0.88260058277659181</v>
      </c>
      <c r="R13" s="1219"/>
      <c r="S13" s="1015"/>
      <c r="T13" s="1015"/>
      <c r="U13" s="1015"/>
      <c r="V13" s="1015">
        <v>81.488680000000002</v>
      </c>
      <c r="W13" s="1015">
        <v>0.78743161572034248</v>
      </c>
      <c r="X13" s="1016"/>
      <c r="Y13" s="1016"/>
    </row>
    <row r="14" spans="1:26" ht="24.75" customHeight="1">
      <c r="A14" s="972" t="s">
        <v>112</v>
      </c>
      <c r="B14" s="1017" t="s">
        <v>105</v>
      </c>
      <c r="C14" s="972" t="s">
        <v>104</v>
      </c>
      <c r="D14" s="1216"/>
      <c r="E14" s="1015"/>
      <c r="F14" s="1216"/>
      <c r="G14" s="1216"/>
      <c r="H14" s="1216"/>
      <c r="I14" s="1216"/>
      <c r="J14" s="1216"/>
      <c r="K14" s="1216"/>
      <c r="L14" s="1216"/>
      <c r="M14" s="1216"/>
      <c r="N14" s="1217"/>
      <c r="O14" s="1217"/>
      <c r="P14" s="1219">
        <v>42.912259999999996</v>
      </c>
      <c r="Q14" s="1219">
        <v>0.4146645917692055</v>
      </c>
      <c r="R14" s="1217"/>
      <c r="S14" s="1216"/>
      <c r="T14" s="1216"/>
      <c r="U14" s="1216"/>
      <c r="V14" s="1015">
        <v>0.34249999999999997</v>
      </c>
      <c r="W14" s="1015">
        <v>3.3096048234456279E-3</v>
      </c>
      <c r="X14" s="1016"/>
      <c r="Y14" s="1016"/>
    </row>
    <row r="15" spans="1:26" s="1003" customFormat="1" ht="22.9" customHeight="1">
      <c r="A15" s="1196">
        <v>2</v>
      </c>
      <c r="B15" s="1197" t="s">
        <v>103</v>
      </c>
      <c r="C15" s="1196" t="s">
        <v>102</v>
      </c>
      <c r="D15" s="1216">
        <v>183.44376399999999</v>
      </c>
      <c r="E15" s="1216">
        <v>1.7726321148606696</v>
      </c>
      <c r="F15" s="1216"/>
      <c r="G15" s="1216"/>
      <c r="H15" s="1216"/>
      <c r="I15" s="1216"/>
      <c r="J15" s="1216">
        <v>452.21998000000002</v>
      </c>
      <c r="K15" s="1216">
        <v>4.3698377432598123</v>
      </c>
      <c r="L15" s="1216">
        <v>16.830300000000001</v>
      </c>
      <c r="M15" s="1216">
        <v>0.16263253156215171</v>
      </c>
      <c r="N15" s="1217">
        <v>165.34144000000001</v>
      </c>
      <c r="O15" s="1217">
        <v>1.5977075250786743</v>
      </c>
      <c r="P15" s="1217">
        <v>2365.3163526666667</v>
      </c>
      <c r="Q15" s="1217">
        <v>22.856240612439187</v>
      </c>
      <c r="R15" s="1217">
        <v>165.34144000000001</v>
      </c>
      <c r="S15" s="1216">
        <v>1.5977075250786743</v>
      </c>
      <c r="T15" s="1216">
        <v>434.43396000000001</v>
      </c>
      <c r="U15" s="1216">
        <v>0.10617380411201686</v>
      </c>
      <c r="V15" s="1216">
        <v>1106.0517649999999</v>
      </c>
      <c r="W15" s="1216">
        <v>10.687866442115475</v>
      </c>
      <c r="X15" s="1218">
        <v>951.77544499999999</v>
      </c>
      <c r="Y15" s="1218">
        <v>9.1970820543331655</v>
      </c>
    </row>
    <row r="16" spans="1:26" ht="22.9" customHeight="1">
      <c r="A16" s="972" t="s">
        <v>101</v>
      </c>
      <c r="B16" s="1017" t="s">
        <v>100</v>
      </c>
      <c r="C16" s="972" t="s">
        <v>99</v>
      </c>
      <c r="D16" s="1015">
        <v>15.562099999999999</v>
      </c>
      <c r="E16" s="1015">
        <v>0.15037784677528326</v>
      </c>
      <c r="F16" s="1015"/>
      <c r="G16" s="1015"/>
      <c r="H16" s="1015"/>
      <c r="I16" s="1015"/>
      <c r="J16" s="1015"/>
      <c r="K16" s="1015"/>
      <c r="L16" s="1015"/>
      <c r="M16" s="1015"/>
      <c r="N16" s="1219">
        <v>15.562099999999999</v>
      </c>
      <c r="O16" s="1219">
        <v>0.15037781378961521</v>
      </c>
      <c r="P16" s="1219">
        <v>1.36036</v>
      </c>
      <c r="Q16" s="1219">
        <v>1.3145267204737212E-2</v>
      </c>
      <c r="R16" s="1219">
        <v>15.562099999999999</v>
      </c>
      <c r="S16" s="1015">
        <v>0.15037781378961521</v>
      </c>
      <c r="T16" s="1015"/>
      <c r="U16" s="1015"/>
      <c r="V16" s="1015"/>
      <c r="W16" s="1015"/>
      <c r="X16" s="1016"/>
      <c r="Y16" s="1016"/>
    </row>
    <row r="17" spans="1:25" ht="22.9" customHeight="1">
      <c r="A17" s="972" t="s">
        <v>98</v>
      </c>
      <c r="B17" s="1017" t="s">
        <v>97</v>
      </c>
      <c r="C17" s="972" t="s">
        <v>96</v>
      </c>
      <c r="D17" s="1015">
        <v>1.82944</v>
      </c>
      <c r="E17" s="1015">
        <v>1.7678028543999476E-2</v>
      </c>
      <c r="F17" s="1015"/>
      <c r="G17" s="1015"/>
      <c r="H17" s="1015"/>
      <c r="I17" s="1015"/>
      <c r="J17" s="1015"/>
      <c r="K17" s="1015"/>
      <c r="L17" s="1015"/>
      <c r="M17" s="1015"/>
      <c r="N17" s="1219">
        <v>1.82944</v>
      </c>
      <c r="O17" s="1219">
        <v>1.7678024666290131E-2</v>
      </c>
      <c r="P17" s="1219">
        <v>241.99471</v>
      </c>
      <c r="Q17" s="1219">
        <v>2.3384141882170102</v>
      </c>
      <c r="R17" s="1219">
        <v>1.82944</v>
      </c>
      <c r="S17" s="1015">
        <v>1.7678024666290131E-2</v>
      </c>
      <c r="T17" s="1015"/>
      <c r="U17" s="1015"/>
      <c r="V17" s="1015">
        <v>0.04</v>
      </c>
      <c r="W17" s="1015">
        <v>0.01</v>
      </c>
      <c r="X17" s="1016"/>
      <c r="Y17" s="1016"/>
    </row>
    <row r="18" spans="1:25" ht="22.9" customHeight="1">
      <c r="A18" s="972" t="s">
        <v>94</v>
      </c>
      <c r="B18" s="1017" t="s">
        <v>1249</v>
      </c>
      <c r="C18" s="972" t="s">
        <v>95</v>
      </c>
      <c r="D18" s="1015"/>
      <c r="E18" s="1015"/>
      <c r="F18" s="1015"/>
      <c r="G18" s="1015"/>
      <c r="H18" s="1015"/>
      <c r="I18" s="1015"/>
      <c r="J18" s="1015"/>
      <c r="K18" s="1015"/>
      <c r="L18" s="1015"/>
      <c r="M18" s="1015"/>
      <c r="N18" s="1219"/>
      <c r="O18" s="1219"/>
      <c r="P18" s="1219"/>
      <c r="Q18" s="1219"/>
      <c r="R18" s="1219"/>
      <c r="S18" s="1015"/>
      <c r="T18" s="1015"/>
      <c r="U18" s="1015"/>
      <c r="V18" s="1015"/>
      <c r="W18" s="1015"/>
      <c r="X18" s="1016"/>
      <c r="Y18" s="1016"/>
    </row>
    <row r="19" spans="1:25" ht="22.9" customHeight="1">
      <c r="A19" s="972" t="s">
        <v>88</v>
      </c>
      <c r="B19" s="1017" t="s">
        <v>93</v>
      </c>
      <c r="C19" s="972" t="s">
        <v>92</v>
      </c>
      <c r="D19" s="1015"/>
      <c r="E19" s="1015"/>
      <c r="F19" s="1015"/>
      <c r="G19" s="1015"/>
      <c r="H19" s="1015"/>
      <c r="I19" s="1015"/>
      <c r="J19" s="1015"/>
      <c r="K19" s="1015"/>
      <c r="L19" s="1015">
        <v>16.830300000000001</v>
      </c>
      <c r="M19" s="1015">
        <v>0.16263253156215171</v>
      </c>
      <c r="N19" s="1219"/>
      <c r="O19" s="1219"/>
      <c r="P19" s="1219"/>
      <c r="Q19" s="1219"/>
      <c r="R19" s="1219"/>
      <c r="S19" s="1015"/>
      <c r="T19" s="1015"/>
      <c r="U19" s="1015"/>
      <c r="V19" s="1015"/>
      <c r="W19" s="1015"/>
      <c r="X19" s="1016"/>
      <c r="Y19" s="1016"/>
    </row>
    <row r="20" spans="1:25" ht="24.75" customHeight="1">
      <c r="A20" s="972" t="s">
        <v>85</v>
      </c>
      <c r="B20" s="1017" t="s">
        <v>90</v>
      </c>
      <c r="C20" s="972" t="s">
        <v>89</v>
      </c>
      <c r="D20" s="1015">
        <v>10.987574</v>
      </c>
      <c r="E20" s="1015">
        <v>0.1061738274014488</v>
      </c>
      <c r="F20" s="1016"/>
      <c r="G20" s="1016"/>
      <c r="H20" s="1016"/>
      <c r="I20" s="1016"/>
      <c r="J20" s="1016">
        <v>242.5</v>
      </c>
      <c r="K20" s="1016">
        <v>2.3432968457972696</v>
      </c>
      <c r="L20" s="1016"/>
      <c r="M20" s="1016"/>
      <c r="N20" s="1220">
        <v>10.987574</v>
      </c>
      <c r="O20" s="1219">
        <v>0.10617380411201686</v>
      </c>
      <c r="P20" s="1220">
        <v>504.62407600000006</v>
      </c>
      <c r="Q20" s="1219">
        <v>4.8762227035223171</v>
      </c>
      <c r="R20" s="1219">
        <v>10.987574</v>
      </c>
      <c r="S20" s="1015">
        <v>0.10617380411201686</v>
      </c>
      <c r="T20" s="1016">
        <v>434.43396000000001</v>
      </c>
      <c r="U20" s="1016">
        <v>0.10617380411201686</v>
      </c>
      <c r="V20" s="1016">
        <v>32.31</v>
      </c>
      <c r="W20" s="1015">
        <v>0.31221410757818469</v>
      </c>
      <c r="X20" s="1016"/>
      <c r="Y20" s="1016"/>
    </row>
    <row r="21" spans="1:25" ht="24.75" customHeight="1">
      <c r="A21" s="972" t="s">
        <v>82</v>
      </c>
      <c r="B21" s="1017" t="s">
        <v>87</v>
      </c>
      <c r="C21" s="972" t="s">
        <v>86</v>
      </c>
      <c r="D21" s="1015">
        <v>8.3503500000000006</v>
      </c>
      <c r="E21" s="1015">
        <v>8.0690115911090848E-2</v>
      </c>
      <c r="F21" s="1016"/>
      <c r="G21" s="1016"/>
      <c r="H21" s="1016"/>
      <c r="I21" s="1016"/>
      <c r="J21" s="1016"/>
      <c r="K21" s="1016"/>
      <c r="L21" s="1016"/>
      <c r="M21" s="1016"/>
      <c r="N21" s="1220">
        <v>8.3503500000000006</v>
      </c>
      <c r="O21" s="1219">
        <v>8.0690098211559716E-2</v>
      </c>
      <c r="P21" s="1220"/>
      <c r="Q21" s="1219"/>
      <c r="R21" s="1219">
        <v>8.3503500000000006</v>
      </c>
      <c r="S21" s="1015">
        <v>8.0690098211559716E-2</v>
      </c>
      <c r="T21" s="1016"/>
      <c r="U21" s="1016"/>
      <c r="V21" s="1016"/>
      <c r="W21" s="1015"/>
      <c r="X21" s="1016">
        <v>165.71450999999999</v>
      </c>
      <c r="Y21" s="1016">
        <v>1.6013125302508868</v>
      </c>
    </row>
    <row r="22" spans="1:25" ht="22.9" customHeight="1">
      <c r="A22" s="972" t="s">
        <v>56</v>
      </c>
      <c r="B22" s="1017" t="s">
        <v>27</v>
      </c>
      <c r="C22" s="972" t="s">
        <v>26</v>
      </c>
      <c r="D22" s="1015"/>
      <c r="E22" s="1015"/>
      <c r="F22" s="1016"/>
      <c r="G22" s="1016"/>
      <c r="H22" s="1016"/>
      <c r="I22" s="1016"/>
      <c r="J22" s="1016"/>
      <c r="K22" s="1016"/>
      <c r="L22" s="1016"/>
      <c r="M22" s="1016"/>
      <c r="N22" s="1220"/>
      <c r="O22" s="1219"/>
      <c r="P22" s="1075"/>
      <c r="Q22" s="1219"/>
      <c r="R22" s="1219"/>
      <c r="S22" s="1015"/>
      <c r="T22" s="1016"/>
      <c r="U22" s="1016"/>
      <c r="V22" s="1016"/>
      <c r="W22" s="1015"/>
      <c r="X22" s="1016">
        <v>194.09559999999999</v>
      </c>
      <c r="Y22" s="1016">
        <v>1.8755612670644475</v>
      </c>
    </row>
    <row r="23" spans="1:25" ht="20.45" customHeight="1">
      <c r="A23" s="999" t="s">
        <v>53</v>
      </c>
      <c r="B23" s="1017" t="s">
        <v>81</v>
      </c>
      <c r="C23" s="972" t="s">
        <v>80</v>
      </c>
      <c r="D23" s="1016">
        <v>82.496620000000021</v>
      </c>
      <c r="E23" s="1015">
        <v>0.79717159521136438</v>
      </c>
      <c r="F23" s="1016"/>
      <c r="G23" s="1016"/>
      <c r="H23" s="1016"/>
      <c r="I23" s="1016"/>
      <c r="J23" s="1016">
        <v>36.419980000000002</v>
      </c>
      <c r="K23" s="1016">
        <v>0.35192917219793673</v>
      </c>
      <c r="L23" s="1016"/>
      <c r="M23" s="1016"/>
      <c r="N23" s="1220">
        <v>65.99729600000002</v>
      </c>
      <c r="O23" s="1219">
        <v>0.63773713628020134</v>
      </c>
      <c r="P23" s="1220">
        <v>814.79300333333333</v>
      </c>
      <c r="Q23" s="1219">
        <v>7.8734097925306568</v>
      </c>
      <c r="R23" s="1219">
        <v>65.99729600000002</v>
      </c>
      <c r="S23" s="1015">
        <v>0.63773713628020134</v>
      </c>
      <c r="T23" s="1016"/>
      <c r="U23" s="1016"/>
      <c r="V23" s="1016">
        <v>447.07</v>
      </c>
      <c r="W23" s="1015">
        <v>4.320073075672517</v>
      </c>
      <c r="X23" s="1016"/>
      <c r="Y23" s="1016"/>
    </row>
    <row r="24" spans="1:25" ht="26.45" customHeight="1">
      <c r="A24" s="972" t="s">
        <v>47</v>
      </c>
      <c r="B24" s="1018" t="s">
        <v>21</v>
      </c>
      <c r="C24" s="972" t="s">
        <v>20</v>
      </c>
      <c r="D24" s="1016">
        <v>4.0527700000000006</v>
      </c>
      <c r="E24" s="1015">
        <v>3.9162248416053418E-2</v>
      </c>
      <c r="F24" s="1016"/>
      <c r="G24" s="1016"/>
      <c r="H24" s="1016"/>
      <c r="I24" s="1016"/>
      <c r="J24" s="1016"/>
      <c r="K24" s="1016"/>
      <c r="L24" s="1016"/>
      <c r="M24" s="1016"/>
      <c r="N24" s="1220">
        <v>4.0527700000000006</v>
      </c>
      <c r="O24" s="1219">
        <v>3.9162239825739388E-2</v>
      </c>
      <c r="P24" s="1220">
        <v>10.94985</v>
      </c>
      <c r="Q24" s="1219">
        <v>0.10580927409052879</v>
      </c>
      <c r="R24" s="1219">
        <v>4.0527700000000006</v>
      </c>
      <c r="S24" s="1015">
        <v>3.9162239825739388E-2</v>
      </c>
      <c r="T24" s="1016"/>
      <c r="U24" s="1016"/>
      <c r="V24" s="1016">
        <v>20.08399</v>
      </c>
      <c r="W24" s="1015">
        <v>0.19407319760009858</v>
      </c>
      <c r="X24" s="1016"/>
      <c r="Y24" s="1016"/>
    </row>
    <row r="25" spans="1:25" ht="26.45" customHeight="1">
      <c r="A25" s="972" t="s">
        <v>44</v>
      </c>
      <c r="B25" s="1018" t="s">
        <v>46</v>
      </c>
      <c r="C25" s="972" t="s">
        <v>45</v>
      </c>
      <c r="D25" s="1016"/>
      <c r="E25" s="1015"/>
      <c r="F25" s="1016"/>
      <c r="G25" s="1016"/>
      <c r="H25" s="1016"/>
      <c r="I25" s="1016"/>
      <c r="J25" s="1016"/>
      <c r="K25" s="1016"/>
      <c r="L25" s="1016"/>
      <c r="M25" s="1016"/>
      <c r="N25" s="1220"/>
      <c r="O25" s="1219"/>
      <c r="P25" s="1220">
        <v>287.86986666666667</v>
      </c>
      <c r="Q25" s="1219">
        <v>2.7817094868456933</v>
      </c>
      <c r="R25" s="1219"/>
      <c r="S25" s="1015"/>
      <c r="T25" s="1016"/>
      <c r="U25" s="1016"/>
      <c r="V25" s="1016">
        <v>591.96533499999998</v>
      </c>
      <c r="W25" s="1015">
        <v>5.7202082570178305</v>
      </c>
      <c r="X25" s="1016">
        <v>591.96533499999998</v>
      </c>
      <c r="Y25" s="1016"/>
    </row>
    <row r="26" spans="1:25" ht="26.45" customHeight="1">
      <c r="A26" s="999" t="s">
        <v>41</v>
      </c>
      <c r="B26" s="1018" t="s">
        <v>43</v>
      </c>
      <c r="C26" s="972" t="s">
        <v>42</v>
      </c>
      <c r="D26" s="1016">
        <v>53.807239999999993</v>
      </c>
      <c r="E26" s="1015">
        <v>0.51994376672305753</v>
      </c>
      <c r="F26" s="1016"/>
      <c r="G26" s="1016"/>
      <c r="H26" s="1016"/>
      <c r="I26" s="1016"/>
      <c r="J26" s="1016"/>
      <c r="K26" s="1016"/>
      <c r="L26" s="1016"/>
      <c r="M26" s="1016"/>
      <c r="N26" s="1220">
        <v>53.807239999999993</v>
      </c>
      <c r="O26" s="1219">
        <v>0.51994365267239862</v>
      </c>
      <c r="P26" s="1220"/>
      <c r="Q26" s="1219"/>
      <c r="R26" s="1219">
        <v>53.807239999999993</v>
      </c>
      <c r="S26" s="1015">
        <v>0.51994365267239862</v>
      </c>
      <c r="T26" s="1016"/>
      <c r="U26" s="1016"/>
      <c r="V26" s="1016"/>
      <c r="W26" s="1015"/>
      <c r="X26" s="1016"/>
      <c r="Y26" s="1016"/>
    </row>
    <row r="27" spans="1:25" ht="26.45" customHeight="1">
      <c r="A27" s="999" t="s">
        <v>34</v>
      </c>
      <c r="B27" s="1017" t="s">
        <v>40</v>
      </c>
      <c r="C27" s="972" t="s">
        <v>39</v>
      </c>
      <c r="D27" s="1016">
        <v>3.5802199999999997</v>
      </c>
      <c r="E27" s="1015">
        <v>3.4595959066051798E-2</v>
      </c>
      <c r="F27" s="1016"/>
      <c r="G27" s="1016"/>
      <c r="H27" s="1016"/>
      <c r="I27" s="1016"/>
      <c r="J27" s="1016"/>
      <c r="K27" s="1016"/>
      <c r="L27" s="1016"/>
      <c r="M27" s="1016"/>
      <c r="N27" s="1220">
        <v>3.5802199999999997</v>
      </c>
      <c r="O27" s="1219">
        <v>3.4595951477362059E-2</v>
      </c>
      <c r="P27" s="1220">
        <v>1.4197299999999999</v>
      </c>
      <c r="Q27" s="1219">
        <v>1.3718964251067042E-2</v>
      </c>
      <c r="R27" s="1219">
        <v>3.5802199999999997</v>
      </c>
      <c r="S27" s="1015">
        <v>3.4595951477362059E-2</v>
      </c>
      <c r="T27" s="1016"/>
      <c r="U27" s="1016"/>
      <c r="V27" s="1221">
        <v>5.7342499999999994</v>
      </c>
      <c r="W27" s="1015">
        <v>5.5410515208300995E-2</v>
      </c>
      <c r="X27" s="1016"/>
      <c r="Y27" s="1016"/>
    </row>
    <row r="28" spans="1:25" ht="26.45" customHeight="1">
      <c r="A28" s="972" t="s">
        <v>31</v>
      </c>
      <c r="B28" s="1017" t="s">
        <v>18</v>
      </c>
      <c r="C28" s="972" t="s">
        <v>17</v>
      </c>
      <c r="D28" s="1016">
        <v>1.17445</v>
      </c>
      <c r="E28" s="1015">
        <v>1.1348806532873549E-2</v>
      </c>
      <c r="F28" s="1016"/>
      <c r="G28" s="1016"/>
      <c r="H28" s="1016"/>
      <c r="I28" s="1016"/>
      <c r="J28" s="1016"/>
      <c r="K28" s="1016"/>
      <c r="L28" s="1016"/>
      <c r="M28" s="1016"/>
      <c r="N28" s="1220">
        <v>1.17445</v>
      </c>
      <c r="O28" s="1219">
        <v>1.1348804043491147E-2</v>
      </c>
      <c r="P28" s="1220">
        <v>6.9347400000000006</v>
      </c>
      <c r="Q28" s="1219">
        <v>6.7010945849171791E-2</v>
      </c>
      <c r="R28" s="1219">
        <v>1.17445</v>
      </c>
      <c r="S28" s="1015">
        <v>1.1348804043491147E-2</v>
      </c>
      <c r="T28" s="1016"/>
      <c r="U28" s="1016"/>
      <c r="V28" s="1221">
        <v>8.8481900000000007</v>
      </c>
      <c r="W28" s="1015">
        <v>8.5500765847484311E-2</v>
      </c>
      <c r="X28" s="1016"/>
      <c r="Y28" s="1016"/>
    </row>
    <row r="29" spans="1:25" ht="26.45" customHeight="1">
      <c r="A29" s="999" t="s">
        <v>28</v>
      </c>
      <c r="B29" s="1017" t="s">
        <v>15</v>
      </c>
      <c r="C29" s="972" t="s">
        <v>14</v>
      </c>
      <c r="D29" s="1016"/>
      <c r="E29" s="1015"/>
      <c r="F29" s="1016"/>
      <c r="G29" s="1016"/>
      <c r="H29" s="1016"/>
      <c r="I29" s="1016"/>
      <c r="J29" s="1016">
        <v>173.3</v>
      </c>
      <c r="K29" s="1016">
        <v>1.6746117252646056</v>
      </c>
      <c r="L29" s="1016"/>
      <c r="M29" s="1016"/>
      <c r="N29" s="1220"/>
      <c r="O29" s="1220"/>
      <c r="P29" s="1220">
        <v>404.23690666666664</v>
      </c>
      <c r="Q29" s="1219">
        <v>3.9061734777189496</v>
      </c>
      <c r="R29" s="1220"/>
      <c r="S29" s="1016"/>
      <c r="T29" s="1016"/>
      <c r="U29" s="1016"/>
      <c r="V29" s="1016"/>
      <c r="W29" s="1015"/>
      <c r="X29" s="1016"/>
      <c r="Y29" s="1016"/>
    </row>
    <row r="30" spans="1:25" ht="26.45" customHeight="1">
      <c r="A30" s="999" t="s">
        <v>25</v>
      </c>
      <c r="B30" s="1017" t="s">
        <v>12</v>
      </c>
      <c r="C30" s="972" t="s">
        <v>11</v>
      </c>
      <c r="D30" s="1016">
        <v>1.603</v>
      </c>
      <c r="E30" s="1015">
        <v>1.5489920279446802E-2</v>
      </c>
      <c r="F30" s="1016"/>
      <c r="G30" s="1016"/>
      <c r="H30" s="1016"/>
      <c r="I30" s="1016"/>
      <c r="J30" s="1016"/>
      <c r="K30" s="1016"/>
      <c r="L30" s="1016"/>
      <c r="M30" s="1016"/>
      <c r="N30" s="1220"/>
      <c r="O30" s="1220"/>
      <c r="P30" s="1220">
        <v>16.758410000000001</v>
      </c>
      <c r="Q30" s="1219">
        <v>0.1619378527570203</v>
      </c>
      <c r="R30" s="1220"/>
      <c r="S30" s="1016"/>
      <c r="T30" s="1016"/>
      <c r="U30" s="1016"/>
      <c r="V30" s="1016"/>
      <c r="W30" s="1015"/>
      <c r="X30" s="1016"/>
      <c r="Y30" s="1016"/>
    </row>
    <row r="31" spans="1:25" s="1003" customFormat="1" ht="26.45" customHeight="1">
      <c r="A31" s="1200">
        <v>3</v>
      </c>
      <c r="B31" s="1201" t="s">
        <v>7</v>
      </c>
      <c r="C31" s="1196" t="s">
        <v>6</v>
      </c>
      <c r="D31" s="1218">
        <v>6.0335000000000001</v>
      </c>
      <c r="E31" s="1216">
        <v>5.8302204620113721E-2</v>
      </c>
      <c r="F31" s="1218"/>
      <c r="G31" s="1218"/>
      <c r="H31" s="1218"/>
      <c r="I31" s="1218"/>
      <c r="J31" s="1218"/>
      <c r="K31" s="1218"/>
      <c r="L31" s="1218"/>
      <c r="M31" s="1218"/>
      <c r="N31" s="1229"/>
      <c r="O31" s="1229"/>
      <c r="P31" s="1229">
        <v>292.72588666666661</v>
      </c>
      <c r="Q31" s="1217">
        <v>2.8286335955018926</v>
      </c>
      <c r="R31" s="1229"/>
      <c r="S31" s="1218"/>
      <c r="T31" s="1218"/>
      <c r="U31" s="1218"/>
      <c r="V31" s="1218">
        <v>36.299999999999997</v>
      </c>
      <c r="W31" s="1216">
        <v>0.35076979588635415</v>
      </c>
      <c r="X31" s="1218"/>
      <c r="Y31" s="1218"/>
    </row>
  </sheetData>
  <mergeCells count="16">
    <mergeCell ref="A2:Y2"/>
    <mergeCell ref="X3:Y3"/>
    <mergeCell ref="A1:W1"/>
    <mergeCell ref="A3:A4"/>
    <mergeCell ref="B3:B4"/>
    <mergeCell ref="C3:C4"/>
    <mergeCell ref="D3:E3"/>
    <mergeCell ref="F3:G3"/>
    <mergeCell ref="H3:I3"/>
    <mergeCell ref="J3:K3"/>
    <mergeCell ref="L3:M3"/>
    <mergeCell ref="N3:O3"/>
    <mergeCell ref="P3:Q3"/>
    <mergeCell ref="R3:S3"/>
    <mergeCell ref="T3:U3"/>
    <mergeCell ref="V3:W3"/>
  </mergeCells>
  <pageMargins left="0" right="0" top="0.75" bottom="0.75" header="0.3" footer="0.3"/>
  <pageSetup paperSize="9" scale="65" orientation="landscape"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53"/>
  <sheetViews>
    <sheetView topLeftCell="G1" zoomScaleNormal="100" workbookViewId="0">
      <pane ySplit="5" topLeftCell="A27" activePane="bottomLeft" state="frozen"/>
      <selection pane="bottomLeft" activeCell="L14" sqref="L14"/>
    </sheetView>
  </sheetViews>
  <sheetFormatPr defaultRowHeight="12.75"/>
  <cols>
    <col min="1" max="1" width="4.5703125" style="974" bestFit="1" customWidth="1"/>
    <col min="2" max="2" width="32" style="974" customWidth="1"/>
    <col min="3" max="3" width="5.7109375" style="1239" customWidth="1"/>
    <col min="4" max="4" width="10" style="974" customWidth="1"/>
    <col min="5" max="5" width="8.28515625" style="974" customWidth="1"/>
    <col min="6" max="6" width="7.85546875" style="974" customWidth="1"/>
    <col min="7" max="7" width="8.5703125" style="974" bestFit="1" customWidth="1"/>
    <col min="8" max="8" width="5.5703125" style="974" bestFit="1" customWidth="1"/>
    <col min="9" max="9" width="6.5703125" style="974" bestFit="1" customWidth="1"/>
    <col min="10" max="10" width="4.7109375" style="974" bestFit="1" customWidth="1"/>
    <col min="11" max="11" width="8.28515625" style="974" bestFit="1" customWidth="1"/>
    <col min="12" max="12" width="6.42578125" style="974" bestFit="1" customWidth="1"/>
    <col min="13" max="13" width="6.5703125" style="974" customWidth="1"/>
    <col min="14" max="14" width="8.85546875" style="974" customWidth="1"/>
    <col min="15" max="15" width="5.42578125" style="974" bestFit="1" customWidth="1"/>
    <col min="16" max="16" width="6.42578125" style="974" bestFit="1" customWidth="1"/>
    <col min="17" max="17" width="6.28515625" style="974" bestFit="1" customWidth="1"/>
    <col min="18" max="18" width="6.7109375" style="974" customWidth="1"/>
    <col min="19" max="19" width="6.42578125" style="974" customWidth="1"/>
    <col min="20" max="20" width="6.42578125" style="974" bestFit="1" customWidth="1"/>
    <col min="21" max="22" width="7.85546875" style="974" bestFit="1" customWidth="1"/>
    <col min="23" max="23" width="8.7109375" style="974" bestFit="1" customWidth="1"/>
    <col min="24" max="24" width="6.28515625" style="974" bestFit="1" customWidth="1"/>
    <col min="25" max="25" width="5.140625" style="974" bestFit="1" customWidth="1"/>
    <col min="26" max="26" width="6.140625" style="974" bestFit="1" customWidth="1"/>
    <col min="27" max="27" width="5.42578125" style="974" bestFit="1" customWidth="1"/>
    <col min="28" max="28" width="5.5703125" style="974" bestFit="1" customWidth="1"/>
    <col min="29" max="29" width="5.42578125" style="974" bestFit="1" customWidth="1"/>
    <col min="30" max="30" width="5.85546875" style="974" bestFit="1" customWidth="1"/>
    <col min="31" max="32" width="5.28515625" style="974" bestFit="1" customWidth="1"/>
    <col min="33" max="33" width="6.42578125" style="974" bestFit="1" customWidth="1"/>
    <col min="34" max="34" width="5.42578125" style="974" bestFit="1" customWidth="1"/>
    <col min="35" max="35" width="5.5703125" style="974" bestFit="1" customWidth="1"/>
    <col min="36" max="36" width="6.140625" style="974" bestFit="1" customWidth="1"/>
    <col min="37" max="37" width="8" style="974" bestFit="1" customWidth="1"/>
    <col min="38" max="38" width="6.5703125" style="974" bestFit="1" customWidth="1"/>
    <col min="39" max="40" width="5.5703125" style="974" bestFit="1" customWidth="1"/>
    <col min="41" max="41" width="6.5703125" style="974" bestFit="1" customWidth="1"/>
    <col min="42" max="42" width="6.42578125" style="974" bestFit="1" customWidth="1"/>
    <col min="43" max="43" width="6.140625" style="974" customWidth="1"/>
    <col min="44" max="44" width="8.140625" style="976" customWidth="1"/>
    <col min="45" max="45" width="10.42578125" style="974" bestFit="1" customWidth="1"/>
    <col min="46" max="244" width="8.85546875" style="974"/>
    <col min="245" max="245" width="4.5703125" style="974" bestFit="1" customWidth="1"/>
    <col min="246" max="246" width="32" style="974" customWidth="1"/>
    <col min="247" max="247" width="5.7109375" style="974" customWidth="1"/>
    <col min="248" max="248" width="10" style="974" customWidth="1"/>
    <col min="249" max="250" width="7.85546875" style="974" customWidth="1"/>
    <col min="251" max="251" width="8.5703125" style="974" bestFit="1" customWidth="1"/>
    <col min="252" max="252" width="5.5703125" style="974" bestFit="1" customWidth="1"/>
    <col min="253" max="253" width="6.5703125" style="974" bestFit="1" customWidth="1"/>
    <col min="254" max="254" width="4.7109375" style="974" bestFit="1" customWidth="1"/>
    <col min="255" max="255" width="7.85546875" style="974" bestFit="1" customWidth="1"/>
    <col min="256" max="256" width="6.42578125" style="974" bestFit="1" customWidth="1"/>
    <col min="257" max="257" width="6.5703125" style="974" customWidth="1"/>
    <col min="258" max="258" width="8.85546875" style="974" customWidth="1"/>
    <col min="259" max="259" width="5.42578125" style="974" bestFit="1" customWidth="1"/>
    <col min="260" max="260" width="6.42578125" style="974" bestFit="1" customWidth="1"/>
    <col min="261" max="261" width="5.140625" style="974" bestFit="1" customWidth="1"/>
    <col min="262" max="262" width="0" style="974" hidden="1" customWidth="1"/>
    <col min="263" max="263" width="6.28515625" style="974" bestFit="1" customWidth="1"/>
    <col min="264" max="264" width="6.7109375" style="974" customWidth="1"/>
    <col min="265" max="265" width="6.42578125" style="974" customWidth="1"/>
    <col min="266" max="266" width="4.42578125" style="974" customWidth="1"/>
    <col min="267" max="267" width="6.42578125" style="974" bestFit="1" customWidth="1"/>
    <col min="268" max="269" width="7.85546875" style="974" bestFit="1" customWidth="1"/>
    <col min="270" max="270" width="8.7109375" style="974" bestFit="1" customWidth="1"/>
    <col min="271" max="271" width="6.28515625" style="974" bestFit="1" customWidth="1"/>
    <col min="272" max="272" width="5.140625" style="974" bestFit="1" customWidth="1"/>
    <col min="273" max="273" width="6.140625" style="974" bestFit="1" customWidth="1"/>
    <col min="274" max="274" width="5.42578125" style="974" bestFit="1" customWidth="1"/>
    <col min="275" max="275" width="5.5703125" style="974" bestFit="1" customWidth="1"/>
    <col min="276" max="276" width="5.42578125" style="974" bestFit="1" customWidth="1"/>
    <col min="277" max="277" width="5.85546875" style="974" bestFit="1" customWidth="1"/>
    <col min="278" max="279" width="5.28515625" style="974" bestFit="1" customWidth="1"/>
    <col min="280" max="280" width="6.42578125" style="974" bestFit="1" customWidth="1"/>
    <col min="281" max="281" width="5.42578125" style="974" bestFit="1" customWidth="1"/>
    <col min="282" max="282" width="5.5703125" style="974" bestFit="1" customWidth="1"/>
    <col min="283" max="283" width="4.5703125" style="974" customWidth="1"/>
    <col min="284" max="284" width="6.140625" style="974" bestFit="1" customWidth="1"/>
    <col min="285" max="285" width="8" style="974" bestFit="1" customWidth="1"/>
    <col min="286" max="286" width="6.5703125" style="974" bestFit="1" customWidth="1"/>
    <col min="287" max="289" width="5.5703125" style="974" bestFit="1" customWidth="1"/>
    <col min="290" max="290" width="6.5703125" style="974" bestFit="1" customWidth="1"/>
    <col min="291" max="291" width="6.42578125" style="974" bestFit="1" customWidth="1"/>
    <col min="292" max="292" width="4.7109375" style="974" bestFit="1" customWidth="1"/>
    <col min="293" max="293" width="6.140625" style="974" customWidth="1"/>
    <col min="294" max="294" width="8.140625" style="974" customWidth="1"/>
    <col min="295" max="295" width="10.42578125" style="974" bestFit="1" customWidth="1"/>
    <col min="296" max="296" width="9" style="974" bestFit="1" customWidth="1"/>
    <col min="297" max="300" width="0" style="974" hidden="1" customWidth="1"/>
    <col min="301" max="500" width="8.85546875" style="974"/>
    <col min="501" max="501" width="4.5703125" style="974" bestFit="1" customWidth="1"/>
    <col min="502" max="502" width="32" style="974" customWidth="1"/>
    <col min="503" max="503" width="5.7109375" style="974" customWidth="1"/>
    <col min="504" max="504" width="10" style="974" customWidth="1"/>
    <col min="505" max="506" width="7.85546875" style="974" customWidth="1"/>
    <col min="507" max="507" width="8.5703125" style="974" bestFit="1" customWidth="1"/>
    <col min="508" max="508" width="5.5703125" style="974" bestFit="1" customWidth="1"/>
    <col min="509" max="509" width="6.5703125" style="974" bestFit="1" customWidth="1"/>
    <col min="510" max="510" width="4.7109375" style="974" bestFit="1" customWidth="1"/>
    <col min="511" max="511" width="7.85546875" style="974" bestFit="1" customWidth="1"/>
    <col min="512" max="512" width="6.42578125" style="974" bestFit="1" customWidth="1"/>
    <col min="513" max="513" width="6.5703125" style="974" customWidth="1"/>
    <col min="514" max="514" width="8.85546875" style="974" customWidth="1"/>
    <col min="515" max="515" width="5.42578125" style="974" bestFit="1" customWidth="1"/>
    <col min="516" max="516" width="6.42578125" style="974" bestFit="1" customWidth="1"/>
    <col min="517" max="517" width="5.140625" style="974" bestFit="1" customWidth="1"/>
    <col min="518" max="518" width="0" style="974" hidden="1" customWidth="1"/>
    <col min="519" max="519" width="6.28515625" style="974" bestFit="1" customWidth="1"/>
    <col min="520" max="520" width="6.7109375" style="974" customWidth="1"/>
    <col min="521" max="521" width="6.42578125" style="974" customWidth="1"/>
    <col min="522" max="522" width="4.42578125" style="974" customWidth="1"/>
    <col min="523" max="523" width="6.42578125" style="974" bestFit="1" customWidth="1"/>
    <col min="524" max="525" width="7.85546875" style="974" bestFit="1" customWidth="1"/>
    <col min="526" max="526" width="8.7109375" style="974" bestFit="1" customWidth="1"/>
    <col min="527" max="527" width="6.28515625" style="974" bestFit="1" customWidth="1"/>
    <col min="528" max="528" width="5.140625" style="974" bestFit="1" customWidth="1"/>
    <col min="529" max="529" width="6.140625" style="974" bestFit="1" customWidth="1"/>
    <col min="530" max="530" width="5.42578125" style="974" bestFit="1" customWidth="1"/>
    <col min="531" max="531" width="5.5703125" style="974" bestFit="1" customWidth="1"/>
    <col min="532" max="532" width="5.42578125" style="974" bestFit="1" customWidth="1"/>
    <col min="533" max="533" width="5.85546875" style="974" bestFit="1" customWidth="1"/>
    <col min="534" max="535" width="5.28515625" style="974" bestFit="1" customWidth="1"/>
    <col min="536" max="536" width="6.42578125" style="974" bestFit="1" customWidth="1"/>
    <col min="537" max="537" width="5.42578125" style="974" bestFit="1" customWidth="1"/>
    <col min="538" max="538" width="5.5703125" style="974" bestFit="1" customWidth="1"/>
    <col min="539" max="539" width="4.5703125" style="974" customWidth="1"/>
    <col min="540" max="540" width="6.140625" style="974" bestFit="1" customWidth="1"/>
    <col min="541" max="541" width="8" style="974" bestFit="1" customWidth="1"/>
    <col min="542" max="542" width="6.5703125" style="974" bestFit="1" customWidth="1"/>
    <col min="543" max="545" width="5.5703125" style="974" bestFit="1" customWidth="1"/>
    <col min="546" max="546" width="6.5703125" style="974" bestFit="1" customWidth="1"/>
    <col min="547" max="547" width="6.42578125" style="974" bestFit="1" customWidth="1"/>
    <col min="548" max="548" width="4.7109375" style="974" bestFit="1" customWidth="1"/>
    <col min="549" max="549" width="6.140625" style="974" customWidth="1"/>
    <col min="550" max="550" width="8.140625" style="974" customWidth="1"/>
    <col min="551" max="551" width="10.42578125" style="974" bestFit="1" customWidth="1"/>
    <col min="552" max="552" width="9" style="974" bestFit="1" customWidth="1"/>
    <col min="553" max="556" width="0" style="974" hidden="1" customWidth="1"/>
    <col min="557" max="756" width="8.85546875" style="974"/>
    <col min="757" max="757" width="4.5703125" style="974" bestFit="1" customWidth="1"/>
    <col min="758" max="758" width="32" style="974" customWidth="1"/>
    <col min="759" max="759" width="5.7109375" style="974" customWidth="1"/>
    <col min="760" max="760" width="10" style="974" customWidth="1"/>
    <col min="761" max="762" width="7.85546875" style="974" customWidth="1"/>
    <col min="763" max="763" width="8.5703125" style="974" bestFit="1" customWidth="1"/>
    <col min="764" max="764" width="5.5703125" style="974" bestFit="1" customWidth="1"/>
    <col min="765" max="765" width="6.5703125" style="974" bestFit="1" customWidth="1"/>
    <col min="766" max="766" width="4.7109375" style="974" bestFit="1" customWidth="1"/>
    <col min="767" max="767" width="7.85546875" style="974" bestFit="1" customWidth="1"/>
    <col min="768" max="768" width="6.42578125" style="974" bestFit="1" customWidth="1"/>
    <col min="769" max="769" width="6.5703125" style="974" customWidth="1"/>
    <col min="770" max="770" width="8.85546875" style="974" customWidth="1"/>
    <col min="771" max="771" width="5.42578125" style="974" bestFit="1" customWidth="1"/>
    <col min="772" max="772" width="6.42578125" style="974" bestFit="1" customWidth="1"/>
    <col min="773" max="773" width="5.140625" style="974" bestFit="1" customWidth="1"/>
    <col min="774" max="774" width="0" style="974" hidden="1" customWidth="1"/>
    <col min="775" max="775" width="6.28515625" style="974" bestFit="1" customWidth="1"/>
    <col min="776" max="776" width="6.7109375" style="974" customWidth="1"/>
    <col min="777" max="777" width="6.42578125" style="974" customWidth="1"/>
    <col min="778" max="778" width="4.42578125" style="974" customWidth="1"/>
    <col min="779" max="779" width="6.42578125" style="974" bestFit="1" customWidth="1"/>
    <col min="780" max="781" width="7.85546875" style="974" bestFit="1" customWidth="1"/>
    <col min="782" max="782" width="8.7109375" style="974" bestFit="1" customWidth="1"/>
    <col min="783" max="783" width="6.28515625" style="974" bestFit="1" customWidth="1"/>
    <col min="784" max="784" width="5.140625" style="974" bestFit="1" customWidth="1"/>
    <col min="785" max="785" width="6.140625" style="974" bestFit="1" customWidth="1"/>
    <col min="786" max="786" width="5.42578125" style="974" bestFit="1" customWidth="1"/>
    <col min="787" max="787" width="5.5703125" style="974" bestFit="1" customWidth="1"/>
    <col min="788" max="788" width="5.42578125" style="974" bestFit="1" customWidth="1"/>
    <col min="789" max="789" width="5.85546875" style="974" bestFit="1" customWidth="1"/>
    <col min="790" max="791" width="5.28515625" style="974" bestFit="1" customWidth="1"/>
    <col min="792" max="792" width="6.42578125" style="974" bestFit="1" customWidth="1"/>
    <col min="793" max="793" width="5.42578125" style="974" bestFit="1" customWidth="1"/>
    <col min="794" max="794" width="5.5703125" style="974" bestFit="1" customWidth="1"/>
    <col min="795" max="795" width="4.5703125" style="974" customWidth="1"/>
    <col min="796" max="796" width="6.140625" style="974" bestFit="1" customWidth="1"/>
    <col min="797" max="797" width="8" style="974" bestFit="1" customWidth="1"/>
    <col min="798" max="798" width="6.5703125" style="974" bestFit="1" customWidth="1"/>
    <col min="799" max="801" width="5.5703125" style="974" bestFit="1" customWidth="1"/>
    <col min="802" max="802" width="6.5703125" style="974" bestFit="1" customWidth="1"/>
    <col min="803" max="803" width="6.42578125" style="974" bestFit="1" customWidth="1"/>
    <col min="804" max="804" width="4.7109375" style="974" bestFit="1" customWidth="1"/>
    <col min="805" max="805" width="6.140625" style="974" customWidth="1"/>
    <col min="806" max="806" width="8.140625" style="974" customWidth="1"/>
    <col min="807" max="807" width="10.42578125" style="974" bestFit="1" customWidth="1"/>
    <col min="808" max="808" width="9" style="974" bestFit="1" customWidth="1"/>
    <col min="809" max="812" width="0" style="974" hidden="1" customWidth="1"/>
    <col min="813" max="1012" width="8.85546875" style="974"/>
    <col min="1013" max="1013" width="4.5703125" style="974" bestFit="1" customWidth="1"/>
    <col min="1014" max="1014" width="32" style="974" customWidth="1"/>
    <col min="1015" max="1015" width="5.7109375" style="974" customWidth="1"/>
    <col min="1016" max="1016" width="10" style="974" customWidth="1"/>
    <col min="1017" max="1018" width="7.85546875" style="974" customWidth="1"/>
    <col min="1019" max="1019" width="8.5703125" style="974" bestFit="1" customWidth="1"/>
    <col min="1020" max="1020" width="5.5703125" style="974" bestFit="1" customWidth="1"/>
    <col min="1021" max="1021" width="6.5703125" style="974" bestFit="1" customWidth="1"/>
    <col min="1022" max="1022" width="4.7109375" style="974" bestFit="1" customWidth="1"/>
    <col min="1023" max="1023" width="7.85546875" style="974" bestFit="1" customWidth="1"/>
    <col min="1024" max="1024" width="6.42578125" style="974" bestFit="1" customWidth="1"/>
    <col min="1025" max="1025" width="6.5703125" style="974" customWidth="1"/>
    <col min="1026" max="1026" width="8.85546875" style="974" customWidth="1"/>
    <col min="1027" max="1027" width="5.42578125" style="974" bestFit="1" customWidth="1"/>
    <col min="1028" max="1028" width="6.42578125" style="974" bestFit="1" customWidth="1"/>
    <col min="1029" max="1029" width="5.140625" style="974" bestFit="1" customWidth="1"/>
    <col min="1030" max="1030" width="0" style="974" hidden="1" customWidth="1"/>
    <col min="1031" max="1031" width="6.28515625" style="974" bestFit="1" customWidth="1"/>
    <col min="1032" max="1032" width="6.7109375" style="974" customWidth="1"/>
    <col min="1033" max="1033" width="6.42578125" style="974" customWidth="1"/>
    <col min="1034" max="1034" width="4.42578125" style="974" customWidth="1"/>
    <col min="1035" max="1035" width="6.42578125" style="974" bestFit="1" customWidth="1"/>
    <col min="1036" max="1037" width="7.85546875" style="974" bestFit="1" customWidth="1"/>
    <col min="1038" max="1038" width="8.7109375" style="974" bestFit="1" customWidth="1"/>
    <col min="1039" max="1039" width="6.28515625" style="974" bestFit="1" customWidth="1"/>
    <col min="1040" max="1040" width="5.140625" style="974" bestFit="1" customWidth="1"/>
    <col min="1041" max="1041" width="6.140625" style="974" bestFit="1" customWidth="1"/>
    <col min="1042" max="1042" width="5.42578125" style="974" bestFit="1" customWidth="1"/>
    <col min="1043" max="1043" width="5.5703125" style="974" bestFit="1" customWidth="1"/>
    <col min="1044" max="1044" width="5.42578125" style="974" bestFit="1" customWidth="1"/>
    <col min="1045" max="1045" width="5.85546875" style="974" bestFit="1" customWidth="1"/>
    <col min="1046" max="1047" width="5.28515625" style="974" bestFit="1" customWidth="1"/>
    <col min="1048" max="1048" width="6.42578125" style="974" bestFit="1" customWidth="1"/>
    <col min="1049" max="1049" width="5.42578125" style="974" bestFit="1" customWidth="1"/>
    <col min="1050" max="1050" width="5.5703125" style="974" bestFit="1" customWidth="1"/>
    <col min="1051" max="1051" width="4.5703125" style="974" customWidth="1"/>
    <col min="1052" max="1052" width="6.140625" style="974" bestFit="1" customWidth="1"/>
    <col min="1053" max="1053" width="8" style="974" bestFit="1" customWidth="1"/>
    <col min="1054" max="1054" width="6.5703125" style="974" bestFit="1" customWidth="1"/>
    <col min="1055" max="1057" width="5.5703125" style="974" bestFit="1" customWidth="1"/>
    <col min="1058" max="1058" width="6.5703125" style="974" bestFit="1" customWidth="1"/>
    <col min="1059" max="1059" width="6.42578125" style="974" bestFit="1" customWidth="1"/>
    <col min="1060" max="1060" width="4.7109375" style="974" bestFit="1" customWidth="1"/>
    <col min="1061" max="1061" width="6.140625" style="974" customWidth="1"/>
    <col min="1062" max="1062" width="8.140625" style="974" customWidth="1"/>
    <col min="1063" max="1063" width="10.42578125" style="974" bestFit="1" customWidth="1"/>
    <col min="1064" max="1064" width="9" style="974" bestFit="1" customWidth="1"/>
    <col min="1065" max="1068" width="0" style="974" hidden="1" customWidth="1"/>
    <col min="1069" max="1268" width="8.85546875" style="974"/>
    <col min="1269" max="1269" width="4.5703125" style="974" bestFit="1" customWidth="1"/>
    <col min="1270" max="1270" width="32" style="974" customWidth="1"/>
    <col min="1271" max="1271" width="5.7109375" style="974" customWidth="1"/>
    <col min="1272" max="1272" width="10" style="974" customWidth="1"/>
    <col min="1273" max="1274" width="7.85546875" style="974" customWidth="1"/>
    <col min="1275" max="1275" width="8.5703125" style="974" bestFit="1" customWidth="1"/>
    <col min="1276" max="1276" width="5.5703125" style="974" bestFit="1" customWidth="1"/>
    <col min="1277" max="1277" width="6.5703125" style="974" bestFit="1" customWidth="1"/>
    <col min="1278" max="1278" width="4.7109375" style="974" bestFit="1" customWidth="1"/>
    <col min="1279" max="1279" width="7.85546875" style="974" bestFit="1" customWidth="1"/>
    <col min="1280" max="1280" width="6.42578125" style="974" bestFit="1" customWidth="1"/>
    <col min="1281" max="1281" width="6.5703125" style="974" customWidth="1"/>
    <col min="1282" max="1282" width="8.85546875" style="974" customWidth="1"/>
    <col min="1283" max="1283" width="5.42578125" style="974" bestFit="1" customWidth="1"/>
    <col min="1284" max="1284" width="6.42578125" style="974" bestFit="1" customWidth="1"/>
    <col min="1285" max="1285" width="5.140625" style="974" bestFit="1" customWidth="1"/>
    <col min="1286" max="1286" width="0" style="974" hidden="1" customWidth="1"/>
    <col min="1287" max="1287" width="6.28515625" style="974" bestFit="1" customWidth="1"/>
    <col min="1288" max="1288" width="6.7109375" style="974" customWidth="1"/>
    <col min="1289" max="1289" width="6.42578125" style="974" customWidth="1"/>
    <col min="1290" max="1290" width="4.42578125" style="974" customWidth="1"/>
    <col min="1291" max="1291" width="6.42578125" style="974" bestFit="1" customWidth="1"/>
    <col min="1292" max="1293" width="7.85546875" style="974" bestFit="1" customWidth="1"/>
    <col min="1294" max="1294" width="8.7109375" style="974" bestFit="1" customWidth="1"/>
    <col min="1295" max="1295" width="6.28515625" style="974" bestFit="1" customWidth="1"/>
    <col min="1296" max="1296" width="5.140625" style="974" bestFit="1" customWidth="1"/>
    <col min="1297" max="1297" width="6.140625" style="974" bestFit="1" customWidth="1"/>
    <col min="1298" max="1298" width="5.42578125" style="974" bestFit="1" customWidth="1"/>
    <col min="1299" max="1299" width="5.5703125" style="974" bestFit="1" customWidth="1"/>
    <col min="1300" max="1300" width="5.42578125" style="974" bestFit="1" customWidth="1"/>
    <col min="1301" max="1301" width="5.85546875" style="974" bestFit="1" customWidth="1"/>
    <col min="1302" max="1303" width="5.28515625" style="974" bestFit="1" customWidth="1"/>
    <col min="1304" max="1304" width="6.42578125" style="974" bestFit="1" customWidth="1"/>
    <col min="1305" max="1305" width="5.42578125" style="974" bestFit="1" customWidth="1"/>
    <col min="1306" max="1306" width="5.5703125" style="974" bestFit="1" customWidth="1"/>
    <col min="1307" max="1307" width="4.5703125" style="974" customWidth="1"/>
    <col min="1308" max="1308" width="6.140625" style="974" bestFit="1" customWidth="1"/>
    <col min="1309" max="1309" width="8" style="974" bestFit="1" customWidth="1"/>
    <col min="1310" max="1310" width="6.5703125" style="974" bestFit="1" customWidth="1"/>
    <col min="1311" max="1313" width="5.5703125" style="974" bestFit="1" customWidth="1"/>
    <col min="1314" max="1314" width="6.5703125" style="974" bestFit="1" customWidth="1"/>
    <col min="1315" max="1315" width="6.42578125" style="974" bestFit="1" customWidth="1"/>
    <col min="1316" max="1316" width="4.7109375" style="974" bestFit="1" customWidth="1"/>
    <col min="1317" max="1317" width="6.140625" style="974" customWidth="1"/>
    <col min="1318" max="1318" width="8.140625" style="974" customWidth="1"/>
    <col min="1319" max="1319" width="10.42578125" style="974" bestFit="1" customWidth="1"/>
    <col min="1320" max="1320" width="9" style="974" bestFit="1" customWidth="1"/>
    <col min="1321" max="1324" width="0" style="974" hidden="1" customWidth="1"/>
    <col min="1325" max="1524" width="8.85546875" style="974"/>
    <col min="1525" max="1525" width="4.5703125" style="974" bestFit="1" customWidth="1"/>
    <col min="1526" max="1526" width="32" style="974" customWidth="1"/>
    <col min="1527" max="1527" width="5.7109375" style="974" customWidth="1"/>
    <col min="1528" max="1528" width="10" style="974" customWidth="1"/>
    <col min="1529" max="1530" width="7.85546875" style="974" customWidth="1"/>
    <col min="1531" max="1531" width="8.5703125" style="974" bestFit="1" customWidth="1"/>
    <col min="1532" max="1532" width="5.5703125" style="974" bestFit="1" customWidth="1"/>
    <col min="1533" max="1533" width="6.5703125" style="974" bestFit="1" customWidth="1"/>
    <col min="1534" max="1534" width="4.7109375" style="974" bestFit="1" customWidth="1"/>
    <col min="1535" max="1535" width="7.85546875" style="974" bestFit="1" customWidth="1"/>
    <col min="1536" max="1536" width="6.42578125" style="974" bestFit="1" customWidth="1"/>
    <col min="1537" max="1537" width="6.5703125" style="974" customWidth="1"/>
    <col min="1538" max="1538" width="8.85546875" style="974" customWidth="1"/>
    <col min="1539" max="1539" width="5.42578125" style="974" bestFit="1" customWidth="1"/>
    <col min="1540" max="1540" width="6.42578125" style="974" bestFit="1" customWidth="1"/>
    <col min="1541" max="1541" width="5.140625" style="974" bestFit="1" customWidth="1"/>
    <col min="1542" max="1542" width="0" style="974" hidden="1" customWidth="1"/>
    <col min="1543" max="1543" width="6.28515625" style="974" bestFit="1" customWidth="1"/>
    <col min="1544" max="1544" width="6.7109375" style="974" customWidth="1"/>
    <col min="1545" max="1545" width="6.42578125" style="974" customWidth="1"/>
    <col min="1546" max="1546" width="4.42578125" style="974" customWidth="1"/>
    <col min="1547" max="1547" width="6.42578125" style="974" bestFit="1" customWidth="1"/>
    <col min="1548" max="1549" width="7.85546875" style="974" bestFit="1" customWidth="1"/>
    <col min="1550" max="1550" width="8.7109375" style="974" bestFit="1" customWidth="1"/>
    <col min="1551" max="1551" width="6.28515625" style="974" bestFit="1" customWidth="1"/>
    <col min="1552" max="1552" width="5.140625" style="974" bestFit="1" customWidth="1"/>
    <col min="1553" max="1553" width="6.140625" style="974" bestFit="1" customWidth="1"/>
    <col min="1554" max="1554" width="5.42578125" style="974" bestFit="1" customWidth="1"/>
    <col min="1555" max="1555" width="5.5703125" style="974" bestFit="1" customWidth="1"/>
    <col min="1556" max="1556" width="5.42578125" style="974" bestFit="1" customWidth="1"/>
    <col min="1557" max="1557" width="5.85546875" style="974" bestFit="1" customWidth="1"/>
    <col min="1558" max="1559" width="5.28515625" style="974" bestFit="1" customWidth="1"/>
    <col min="1560" max="1560" width="6.42578125" style="974" bestFit="1" customWidth="1"/>
    <col min="1561" max="1561" width="5.42578125" style="974" bestFit="1" customWidth="1"/>
    <col min="1562" max="1562" width="5.5703125" style="974" bestFit="1" customWidth="1"/>
    <col min="1563" max="1563" width="4.5703125" style="974" customWidth="1"/>
    <col min="1564" max="1564" width="6.140625" style="974" bestFit="1" customWidth="1"/>
    <col min="1565" max="1565" width="8" style="974" bestFit="1" customWidth="1"/>
    <col min="1566" max="1566" width="6.5703125" style="974" bestFit="1" customWidth="1"/>
    <col min="1567" max="1569" width="5.5703125" style="974" bestFit="1" customWidth="1"/>
    <col min="1570" max="1570" width="6.5703125" style="974" bestFit="1" customWidth="1"/>
    <col min="1571" max="1571" width="6.42578125" style="974" bestFit="1" customWidth="1"/>
    <col min="1572" max="1572" width="4.7109375" style="974" bestFit="1" customWidth="1"/>
    <col min="1573" max="1573" width="6.140625" style="974" customWidth="1"/>
    <col min="1574" max="1574" width="8.140625" style="974" customWidth="1"/>
    <col min="1575" max="1575" width="10.42578125" style="974" bestFit="1" customWidth="1"/>
    <col min="1576" max="1576" width="9" style="974" bestFit="1" customWidth="1"/>
    <col min="1577" max="1580" width="0" style="974" hidden="1" customWidth="1"/>
    <col min="1581" max="1780" width="8.85546875" style="974"/>
    <col min="1781" max="1781" width="4.5703125" style="974" bestFit="1" customWidth="1"/>
    <col min="1782" max="1782" width="32" style="974" customWidth="1"/>
    <col min="1783" max="1783" width="5.7109375" style="974" customWidth="1"/>
    <col min="1784" max="1784" width="10" style="974" customWidth="1"/>
    <col min="1785" max="1786" width="7.85546875" style="974" customWidth="1"/>
    <col min="1787" max="1787" width="8.5703125" style="974" bestFit="1" customWidth="1"/>
    <col min="1788" max="1788" width="5.5703125" style="974" bestFit="1" customWidth="1"/>
    <col min="1789" max="1789" width="6.5703125" style="974" bestFit="1" customWidth="1"/>
    <col min="1790" max="1790" width="4.7109375" style="974" bestFit="1" customWidth="1"/>
    <col min="1791" max="1791" width="7.85546875" style="974" bestFit="1" customWidth="1"/>
    <col min="1792" max="1792" width="6.42578125" style="974" bestFit="1" customWidth="1"/>
    <col min="1793" max="1793" width="6.5703125" style="974" customWidth="1"/>
    <col min="1794" max="1794" width="8.85546875" style="974" customWidth="1"/>
    <col min="1795" max="1795" width="5.42578125" style="974" bestFit="1" customWidth="1"/>
    <col min="1796" max="1796" width="6.42578125" style="974" bestFit="1" customWidth="1"/>
    <col min="1797" max="1797" width="5.140625" style="974" bestFit="1" customWidth="1"/>
    <col min="1798" max="1798" width="0" style="974" hidden="1" customWidth="1"/>
    <col min="1799" max="1799" width="6.28515625" style="974" bestFit="1" customWidth="1"/>
    <col min="1800" max="1800" width="6.7109375" style="974" customWidth="1"/>
    <col min="1801" max="1801" width="6.42578125" style="974" customWidth="1"/>
    <col min="1802" max="1802" width="4.42578125" style="974" customWidth="1"/>
    <col min="1803" max="1803" width="6.42578125" style="974" bestFit="1" customWidth="1"/>
    <col min="1804" max="1805" width="7.85546875" style="974" bestFit="1" customWidth="1"/>
    <col min="1806" max="1806" width="8.7109375" style="974" bestFit="1" customWidth="1"/>
    <col min="1807" max="1807" width="6.28515625" style="974" bestFit="1" customWidth="1"/>
    <col min="1808" max="1808" width="5.140625" style="974" bestFit="1" customWidth="1"/>
    <col min="1809" max="1809" width="6.140625" style="974" bestFit="1" customWidth="1"/>
    <col min="1810" max="1810" width="5.42578125" style="974" bestFit="1" customWidth="1"/>
    <col min="1811" max="1811" width="5.5703125" style="974" bestFit="1" customWidth="1"/>
    <col min="1812" max="1812" width="5.42578125" style="974" bestFit="1" customWidth="1"/>
    <col min="1813" max="1813" width="5.85546875" style="974" bestFit="1" customWidth="1"/>
    <col min="1814" max="1815" width="5.28515625" style="974" bestFit="1" customWidth="1"/>
    <col min="1816" max="1816" width="6.42578125" style="974" bestFit="1" customWidth="1"/>
    <col min="1817" max="1817" width="5.42578125" style="974" bestFit="1" customWidth="1"/>
    <col min="1818" max="1818" width="5.5703125" style="974" bestFit="1" customWidth="1"/>
    <col min="1819" max="1819" width="4.5703125" style="974" customWidth="1"/>
    <col min="1820" max="1820" width="6.140625" style="974" bestFit="1" customWidth="1"/>
    <col min="1821" max="1821" width="8" style="974" bestFit="1" customWidth="1"/>
    <col min="1822" max="1822" width="6.5703125" style="974" bestFit="1" customWidth="1"/>
    <col min="1823" max="1825" width="5.5703125" style="974" bestFit="1" customWidth="1"/>
    <col min="1826" max="1826" width="6.5703125" style="974" bestFit="1" customWidth="1"/>
    <col min="1827" max="1827" width="6.42578125" style="974" bestFit="1" customWidth="1"/>
    <col min="1828" max="1828" width="4.7109375" style="974" bestFit="1" customWidth="1"/>
    <col min="1829" max="1829" width="6.140625" style="974" customWidth="1"/>
    <col min="1830" max="1830" width="8.140625" style="974" customWidth="1"/>
    <col min="1831" max="1831" width="10.42578125" style="974" bestFit="1" customWidth="1"/>
    <col min="1832" max="1832" width="9" style="974" bestFit="1" customWidth="1"/>
    <col min="1833" max="1836" width="0" style="974" hidden="1" customWidth="1"/>
    <col min="1837" max="2036" width="8.85546875" style="974"/>
    <col min="2037" max="2037" width="4.5703125" style="974" bestFit="1" customWidth="1"/>
    <col min="2038" max="2038" width="32" style="974" customWidth="1"/>
    <col min="2039" max="2039" width="5.7109375" style="974" customWidth="1"/>
    <col min="2040" max="2040" width="10" style="974" customWidth="1"/>
    <col min="2041" max="2042" width="7.85546875" style="974" customWidth="1"/>
    <col min="2043" max="2043" width="8.5703125" style="974" bestFit="1" customWidth="1"/>
    <col min="2044" max="2044" width="5.5703125" style="974" bestFit="1" customWidth="1"/>
    <col min="2045" max="2045" width="6.5703125" style="974" bestFit="1" customWidth="1"/>
    <col min="2046" max="2046" width="4.7109375" style="974" bestFit="1" customWidth="1"/>
    <col min="2047" max="2047" width="7.85546875" style="974" bestFit="1" customWidth="1"/>
    <col min="2048" max="2048" width="6.42578125" style="974" bestFit="1" customWidth="1"/>
    <col min="2049" max="2049" width="6.5703125" style="974" customWidth="1"/>
    <col min="2050" max="2050" width="8.85546875" style="974" customWidth="1"/>
    <col min="2051" max="2051" width="5.42578125" style="974" bestFit="1" customWidth="1"/>
    <col min="2052" max="2052" width="6.42578125" style="974" bestFit="1" customWidth="1"/>
    <col min="2053" max="2053" width="5.140625" style="974" bestFit="1" customWidth="1"/>
    <col min="2054" max="2054" width="0" style="974" hidden="1" customWidth="1"/>
    <col min="2055" max="2055" width="6.28515625" style="974" bestFit="1" customWidth="1"/>
    <col min="2056" max="2056" width="6.7109375" style="974" customWidth="1"/>
    <col min="2057" max="2057" width="6.42578125" style="974" customWidth="1"/>
    <col min="2058" max="2058" width="4.42578125" style="974" customWidth="1"/>
    <col min="2059" max="2059" width="6.42578125" style="974" bestFit="1" customWidth="1"/>
    <col min="2060" max="2061" width="7.85546875" style="974" bestFit="1" customWidth="1"/>
    <col min="2062" max="2062" width="8.7109375" style="974" bestFit="1" customWidth="1"/>
    <col min="2063" max="2063" width="6.28515625" style="974" bestFit="1" customWidth="1"/>
    <col min="2064" max="2064" width="5.140625" style="974" bestFit="1" customWidth="1"/>
    <col min="2065" max="2065" width="6.140625" style="974" bestFit="1" customWidth="1"/>
    <col min="2066" max="2066" width="5.42578125" style="974" bestFit="1" customWidth="1"/>
    <col min="2067" max="2067" width="5.5703125" style="974" bestFit="1" customWidth="1"/>
    <col min="2068" max="2068" width="5.42578125" style="974" bestFit="1" customWidth="1"/>
    <col min="2069" max="2069" width="5.85546875" style="974" bestFit="1" customWidth="1"/>
    <col min="2070" max="2071" width="5.28515625" style="974" bestFit="1" customWidth="1"/>
    <col min="2072" max="2072" width="6.42578125" style="974" bestFit="1" customWidth="1"/>
    <col min="2073" max="2073" width="5.42578125" style="974" bestFit="1" customWidth="1"/>
    <col min="2074" max="2074" width="5.5703125" style="974" bestFit="1" customWidth="1"/>
    <col min="2075" max="2075" width="4.5703125" style="974" customWidth="1"/>
    <col min="2076" max="2076" width="6.140625" style="974" bestFit="1" customWidth="1"/>
    <col min="2077" max="2077" width="8" style="974" bestFit="1" customWidth="1"/>
    <col min="2078" max="2078" width="6.5703125" style="974" bestFit="1" customWidth="1"/>
    <col min="2079" max="2081" width="5.5703125" style="974" bestFit="1" customWidth="1"/>
    <col min="2082" max="2082" width="6.5703125" style="974" bestFit="1" customWidth="1"/>
    <col min="2083" max="2083" width="6.42578125" style="974" bestFit="1" customWidth="1"/>
    <col min="2084" max="2084" width="4.7109375" style="974" bestFit="1" customWidth="1"/>
    <col min="2085" max="2085" width="6.140625" style="974" customWidth="1"/>
    <col min="2086" max="2086" width="8.140625" style="974" customWidth="1"/>
    <col min="2087" max="2087" width="10.42578125" style="974" bestFit="1" customWidth="1"/>
    <col min="2088" max="2088" width="9" style="974" bestFit="1" customWidth="1"/>
    <col min="2089" max="2092" width="0" style="974" hidden="1" customWidth="1"/>
    <col min="2093" max="2292" width="8.85546875" style="974"/>
    <col min="2293" max="2293" width="4.5703125" style="974" bestFit="1" customWidth="1"/>
    <col min="2294" max="2294" width="32" style="974" customWidth="1"/>
    <col min="2295" max="2295" width="5.7109375" style="974" customWidth="1"/>
    <col min="2296" max="2296" width="10" style="974" customWidth="1"/>
    <col min="2297" max="2298" width="7.85546875" style="974" customWidth="1"/>
    <col min="2299" max="2299" width="8.5703125" style="974" bestFit="1" customWidth="1"/>
    <col min="2300" max="2300" width="5.5703125" style="974" bestFit="1" customWidth="1"/>
    <col min="2301" max="2301" width="6.5703125" style="974" bestFit="1" customWidth="1"/>
    <col min="2302" max="2302" width="4.7109375" style="974" bestFit="1" customWidth="1"/>
    <col min="2303" max="2303" width="7.85546875" style="974" bestFit="1" customWidth="1"/>
    <col min="2304" max="2304" width="6.42578125" style="974" bestFit="1" customWidth="1"/>
    <col min="2305" max="2305" width="6.5703125" style="974" customWidth="1"/>
    <col min="2306" max="2306" width="8.85546875" style="974" customWidth="1"/>
    <col min="2307" max="2307" width="5.42578125" style="974" bestFit="1" customWidth="1"/>
    <col min="2308" max="2308" width="6.42578125" style="974" bestFit="1" customWidth="1"/>
    <col min="2309" max="2309" width="5.140625" style="974" bestFit="1" customWidth="1"/>
    <col min="2310" max="2310" width="0" style="974" hidden="1" customWidth="1"/>
    <col min="2311" max="2311" width="6.28515625" style="974" bestFit="1" customWidth="1"/>
    <col min="2312" max="2312" width="6.7109375" style="974" customWidth="1"/>
    <col min="2313" max="2313" width="6.42578125" style="974" customWidth="1"/>
    <col min="2314" max="2314" width="4.42578125" style="974" customWidth="1"/>
    <col min="2315" max="2315" width="6.42578125" style="974" bestFit="1" customWidth="1"/>
    <col min="2316" max="2317" width="7.85546875" style="974" bestFit="1" customWidth="1"/>
    <col min="2318" max="2318" width="8.7109375" style="974" bestFit="1" customWidth="1"/>
    <col min="2319" max="2319" width="6.28515625" style="974" bestFit="1" customWidth="1"/>
    <col min="2320" max="2320" width="5.140625" style="974" bestFit="1" customWidth="1"/>
    <col min="2321" max="2321" width="6.140625" style="974" bestFit="1" customWidth="1"/>
    <col min="2322" max="2322" width="5.42578125" style="974" bestFit="1" customWidth="1"/>
    <col min="2323" max="2323" width="5.5703125" style="974" bestFit="1" customWidth="1"/>
    <col min="2324" max="2324" width="5.42578125" style="974" bestFit="1" customWidth="1"/>
    <col min="2325" max="2325" width="5.85546875" style="974" bestFit="1" customWidth="1"/>
    <col min="2326" max="2327" width="5.28515625" style="974" bestFit="1" customWidth="1"/>
    <col min="2328" max="2328" width="6.42578125" style="974" bestFit="1" customWidth="1"/>
    <col min="2329" max="2329" width="5.42578125" style="974" bestFit="1" customWidth="1"/>
    <col min="2330" max="2330" width="5.5703125" style="974" bestFit="1" customWidth="1"/>
    <col min="2331" max="2331" width="4.5703125" style="974" customWidth="1"/>
    <col min="2332" max="2332" width="6.140625" style="974" bestFit="1" customWidth="1"/>
    <col min="2333" max="2333" width="8" style="974" bestFit="1" customWidth="1"/>
    <col min="2334" max="2334" width="6.5703125" style="974" bestFit="1" customWidth="1"/>
    <col min="2335" max="2337" width="5.5703125" style="974" bestFit="1" customWidth="1"/>
    <col min="2338" max="2338" width="6.5703125" style="974" bestFit="1" customWidth="1"/>
    <col min="2339" max="2339" width="6.42578125" style="974" bestFit="1" customWidth="1"/>
    <col min="2340" max="2340" width="4.7109375" style="974" bestFit="1" customWidth="1"/>
    <col min="2341" max="2341" width="6.140625" style="974" customWidth="1"/>
    <col min="2342" max="2342" width="8.140625" style="974" customWidth="1"/>
    <col min="2343" max="2343" width="10.42578125" style="974" bestFit="1" customWidth="1"/>
    <col min="2344" max="2344" width="9" style="974" bestFit="1" customWidth="1"/>
    <col min="2345" max="2348" width="0" style="974" hidden="1" customWidth="1"/>
    <col min="2349" max="2548" width="8.85546875" style="974"/>
    <col min="2549" max="2549" width="4.5703125" style="974" bestFit="1" customWidth="1"/>
    <col min="2550" max="2550" width="32" style="974" customWidth="1"/>
    <col min="2551" max="2551" width="5.7109375" style="974" customWidth="1"/>
    <col min="2552" max="2552" width="10" style="974" customWidth="1"/>
    <col min="2553" max="2554" width="7.85546875" style="974" customWidth="1"/>
    <col min="2555" max="2555" width="8.5703125" style="974" bestFit="1" customWidth="1"/>
    <col min="2556" max="2556" width="5.5703125" style="974" bestFit="1" customWidth="1"/>
    <col min="2557" max="2557" width="6.5703125" style="974" bestFit="1" customWidth="1"/>
    <col min="2558" max="2558" width="4.7109375" style="974" bestFit="1" customWidth="1"/>
    <col min="2559" max="2559" width="7.85546875" style="974" bestFit="1" customWidth="1"/>
    <col min="2560" max="2560" width="6.42578125" style="974" bestFit="1" customWidth="1"/>
    <col min="2561" max="2561" width="6.5703125" style="974" customWidth="1"/>
    <col min="2562" max="2562" width="8.85546875" style="974" customWidth="1"/>
    <col min="2563" max="2563" width="5.42578125" style="974" bestFit="1" customWidth="1"/>
    <col min="2564" max="2564" width="6.42578125" style="974" bestFit="1" customWidth="1"/>
    <col min="2565" max="2565" width="5.140625" style="974" bestFit="1" customWidth="1"/>
    <col min="2566" max="2566" width="0" style="974" hidden="1" customWidth="1"/>
    <col min="2567" max="2567" width="6.28515625" style="974" bestFit="1" customWidth="1"/>
    <col min="2568" max="2568" width="6.7109375" style="974" customWidth="1"/>
    <col min="2569" max="2569" width="6.42578125" style="974" customWidth="1"/>
    <col min="2570" max="2570" width="4.42578125" style="974" customWidth="1"/>
    <col min="2571" max="2571" width="6.42578125" style="974" bestFit="1" customWidth="1"/>
    <col min="2572" max="2573" width="7.85546875" style="974" bestFit="1" customWidth="1"/>
    <col min="2574" max="2574" width="8.7109375" style="974" bestFit="1" customWidth="1"/>
    <col min="2575" max="2575" width="6.28515625" style="974" bestFit="1" customWidth="1"/>
    <col min="2576" max="2576" width="5.140625" style="974" bestFit="1" customWidth="1"/>
    <col min="2577" max="2577" width="6.140625" style="974" bestFit="1" customWidth="1"/>
    <col min="2578" max="2578" width="5.42578125" style="974" bestFit="1" customWidth="1"/>
    <col min="2579" max="2579" width="5.5703125" style="974" bestFit="1" customWidth="1"/>
    <col min="2580" max="2580" width="5.42578125" style="974" bestFit="1" customWidth="1"/>
    <col min="2581" max="2581" width="5.85546875" style="974" bestFit="1" customWidth="1"/>
    <col min="2582" max="2583" width="5.28515625" style="974" bestFit="1" customWidth="1"/>
    <col min="2584" max="2584" width="6.42578125" style="974" bestFit="1" customWidth="1"/>
    <col min="2585" max="2585" width="5.42578125" style="974" bestFit="1" customWidth="1"/>
    <col min="2586" max="2586" width="5.5703125" style="974" bestFit="1" customWidth="1"/>
    <col min="2587" max="2587" width="4.5703125" style="974" customWidth="1"/>
    <col min="2588" max="2588" width="6.140625" style="974" bestFit="1" customWidth="1"/>
    <col min="2589" max="2589" width="8" style="974" bestFit="1" customWidth="1"/>
    <col min="2590" max="2590" width="6.5703125" style="974" bestFit="1" customWidth="1"/>
    <col min="2591" max="2593" width="5.5703125" style="974" bestFit="1" customWidth="1"/>
    <col min="2594" max="2594" width="6.5703125" style="974" bestFit="1" customWidth="1"/>
    <col min="2595" max="2595" width="6.42578125" style="974" bestFit="1" customWidth="1"/>
    <col min="2596" max="2596" width="4.7109375" style="974" bestFit="1" customWidth="1"/>
    <col min="2597" max="2597" width="6.140625" style="974" customWidth="1"/>
    <col min="2598" max="2598" width="8.140625" style="974" customWidth="1"/>
    <col min="2599" max="2599" width="10.42578125" style="974" bestFit="1" customWidth="1"/>
    <col min="2600" max="2600" width="9" style="974" bestFit="1" customWidth="1"/>
    <col min="2601" max="2604" width="0" style="974" hidden="1" customWidth="1"/>
    <col min="2605" max="2804" width="8.85546875" style="974"/>
    <col min="2805" max="2805" width="4.5703125" style="974" bestFit="1" customWidth="1"/>
    <col min="2806" max="2806" width="32" style="974" customWidth="1"/>
    <col min="2807" max="2807" width="5.7109375" style="974" customWidth="1"/>
    <col min="2808" max="2808" width="10" style="974" customWidth="1"/>
    <col min="2809" max="2810" width="7.85546875" style="974" customWidth="1"/>
    <col min="2811" max="2811" width="8.5703125" style="974" bestFit="1" customWidth="1"/>
    <col min="2812" max="2812" width="5.5703125" style="974" bestFit="1" customWidth="1"/>
    <col min="2813" max="2813" width="6.5703125" style="974" bestFit="1" customWidth="1"/>
    <col min="2814" max="2814" width="4.7109375" style="974" bestFit="1" customWidth="1"/>
    <col min="2815" max="2815" width="7.85546875" style="974" bestFit="1" customWidth="1"/>
    <col min="2816" max="2816" width="6.42578125" style="974" bestFit="1" customWidth="1"/>
    <col min="2817" max="2817" width="6.5703125" style="974" customWidth="1"/>
    <col min="2818" max="2818" width="8.85546875" style="974" customWidth="1"/>
    <col min="2819" max="2819" width="5.42578125" style="974" bestFit="1" customWidth="1"/>
    <col min="2820" max="2820" width="6.42578125" style="974" bestFit="1" customWidth="1"/>
    <col min="2821" max="2821" width="5.140625" style="974" bestFit="1" customWidth="1"/>
    <col min="2822" max="2822" width="0" style="974" hidden="1" customWidth="1"/>
    <col min="2823" max="2823" width="6.28515625" style="974" bestFit="1" customWidth="1"/>
    <col min="2824" max="2824" width="6.7109375" style="974" customWidth="1"/>
    <col min="2825" max="2825" width="6.42578125" style="974" customWidth="1"/>
    <col min="2826" max="2826" width="4.42578125" style="974" customWidth="1"/>
    <col min="2827" max="2827" width="6.42578125" style="974" bestFit="1" customWidth="1"/>
    <col min="2828" max="2829" width="7.85546875" style="974" bestFit="1" customWidth="1"/>
    <col min="2830" max="2830" width="8.7109375" style="974" bestFit="1" customWidth="1"/>
    <col min="2831" max="2831" width="6.28515625" style="974" bestFit="1" customWidth="1"/>
    <col min="2832" max="2832" width="5.140625" style="974" bestFit="1" customWidth="1"/>
    <col min="2833" max="2833" width="6.140625" style="974" bestFit="1" customWidth="1"/>
    <col min="2834" max="2834" width="5.42578125" style="974" bestFit="1" customWidth="1"/>
    <col min="2835" max="2835" width="5.5703125" style="974" bestFit="1" customWidth="1"/>
    <col min="2836" max="2836" width="5.42578125" style="974" bestFit="1" customWidth="1"/>
    <col min="2837" max="2837" width="5.85546875" style="974" bestFit="1" customWidth="1"/>
    <col min="2838" max="2839" width="5.28515625" style="974" bestFit="1" customWidth="1"/>
    <col min="2840" max="2840" width="6.42578125" style="974" bestFit="1" customWidth="1"/>
    <col min="2841" max="2841" width="5.42578125" style="974" bestFit="1" customWidth="1"/>
    <col min="2842" max="2842" width="5.5703125" style="974" bestFit="1" customWidth="1"/>
    <col min="2843" max="2843" width="4.5703125" style="974" customWidth="1"/>
    <col min="2844" max="2844" width="6.140625" style="974" bestFit="1" customWidth="1"/>
    <col min="2845" max="2845" width="8" style="974" bestFit="1" customWidth="1"/>
    <col min="2846" max="2846" width="6.5703125" style="974" bestFit="1" customWidth="1"/>
    <col min="2847" max="2849" width="5.5703125" style="974" bestFit="1" customWidth="1"/>
    <col min="2850" max="2850" width="6.5703125" style="974" bestFit="1" customWidth="1"/>
    <col min="2851" max="2851" width="6.42578125" style="974" bestFit="1" customWidth="1"/>
    <col min="2852" max="2852" width="4.7109375" style="974" bestFit="1" customWidth="1"/>
    <col min="2853" max="2853" width="6.140625" style="974" customWidth="1"/>
    <col min="2854" max="2854" width="8.140625" style="974" customWidth="1"/>
    <col min="2855" max="2855" width="10.42578125" style="974" bestFit="1" customWidth="1"/>
    <col min="2856" max="2856" width="9" style="974" bestFit="1" customWidth="1"/>
    <col min="2857" max="2860" width="0" style="974" hidden="1" customWidth="1"/>
    <col min="2861" max="3060" width="8.85546875" style="974"/>
    <col min="3061" max="3061" width="4.5703125" style="974" bestFit="1" customWidth="1"/>
    <col min="3062" max="3062" width="32" style="974" customWidth="1"/>
    <col min="3063" max="3063" width="5.7109375" style="974" customWidth="1"/>
    <col min="3064" max="3064" width="10" style="974" customWidth="1"/>
    <col min="3065" max="3066" width="7.85546875" style="974" customWidth="1"/>
    <col min="3067" max="3067" width="8.5703125" style="974" bestFit="1" customWidth="1"/>
    <col min="3068" max="3068" width="5.5703125" style="974" bestFit="1" customWidth="1"/>
    <col min="3069" max="3069" width="6.5703125" style="974" bestFit="1" customWidth="1"/>
    <col min="3070" max="3070" width="4.7109375" style="974" bestFit="1" customWidth="1"/>
    <col min="3071" max="3071" width="7.85546875" style="974" bestFit="1" customWidth="1"/>
    <col min="3072" max="3072" width="6.42578125" style="974" bestFit="1" customWidth="1"/>
    <col min="3073" max="3073" width="6.5703125" style="974" customWidth="1"/>
    <col min="3074" max="3074" width="8.85546875" style="974" customWidth="1"/>
    <col min="3075" max="3075" width="5.42578125" style="974" bestFit="1" customWidth="1"/>
    <col min="3076" max="3076" width="6.42578125" style="974" bestFit="1" customWidth="1"/>
    <col min="3077" max="3077" width="5.140625" style="974" bestFit="1" customWidth="1"/>
    <col min="3078" max="3078" width="0" style="974" hidden="1" customWidth="1"/>
    <col min="3079" max="3079" width="6.28515625" style="974" bestFit="1" customWidth="1"/>
    <col min="3080" max="3080" width="6.7109375" style="974" customWidth="1"/>
    <col min="3081" max="3081" width="6.42578125" style="974" customWidth="1"/>
    <col min="3082" max="3082" width="4.42578125" style="974" customWidth="1"/>
    <col min="3083" max="3083" width="6.42578125" style="974" bestFit="1" customWidth="1"/>
    <col min="3084" max="3085" width="7.85546875" style="974" bestFit="1" customWidth="1"/>
    <col min="3086" max="3086" width="8.7109375" style="974" bestFit="1" customWidth="1"/>
    <col min="3087" max="3087" width="6.28515625" style="974" bestFit="1" customWidth="1"/>
    <col min="3088" max="3088" width="5.140625" style="974" bestFit="1" customWidth="1"/>
    <col min="3089" max="3089" width="6.140625" style="974" bestFit="1" customWidth="1"/>
    <col min="3090" max="3090" width="5.42578125" style="974" bestFit="1" customWidth="1"/>
    <col min="3091" max="3091" width="5.5703125" style="974" bestFit="1" customWidth="1"/>
    <col min="3092" max="3092" width="5.42578125" style="974" bestFit="1" customWidth="1"/>
    <col min="3093" max="3093" width="5.85546875" style="974" bestFit="1" customWidth="1"/>
    <col min="3094" max="3095" width="5.28515625" style="974" bestFit="1" customWidth="1"/>
    <col min="3096" max="3096" width="6.42578125" style="974" bestFit="1" customWidth="1"/>
    <col min="3097" max="3097" width="5.42578125" style="974" bestFit="1" customWidth="1"/>
    <col min="3098" max="3098" width="5.5703125" style="974" bestFit="1" customWidth="1"/>
    <col min="3099" max="3099" width="4.5703125" style="974" customWidth="1"/>
    <col min="3100" max="3100" width="6.140625" style="974" bestFit="1" customWidth="1"/>
    <col min="3101" max="3101" width="8" style="974" bestFit="1" customWidth="1"/>
    <col min="3102" max="3102" width="6.5703125" style="974" bestFit="1" customWidth="1"/>
    <col min="3103" max="3105" width="5.5703125" style="974" bestFit="1" customWidth="1"/>
    <col min="3106" max="3106" width="6.5703125" style="974" bestFit="1" customWidth="1"/>
    <col min="3107" max="3107" width="6.42578125" style="974" bestFit="1" customWidth="1"/>
    <col min="3108" max="3108" width="4.7109375" style="974" bestFit="1" customWidth="1"/>
    <col min="3109" max="3109" width="6.140625" style="974" customWidth="1"/>
    <col min="3110" max="3110" width="8.140625" style="974" customWidth="1"/>
    <col min="3111" max="3111" width="10.42578125" style="974" bestFit="1" customWidth="1"/>
    <col min="3112" max="3112" width="9" style="974" bestFit="1" customWidth="1"/>
    <col min="3113" max="3116" width="0" style="974" hidden="1" customWidth="1"/>
    <col min="3117" max="3316" width="8.85546875" style="974"/>
    <col min="3317" max="3317" width="4.5703125" style="974" bestFit="1" customWidth="1"/>
    <col min="3318" max="3318" width="32" style="974" customWidth="1"/>
    <col min="3319" max="3319" width="5.7109375" style="974" customWidth="1"/>
    <col min="3320" max="3320" width="10" style="974" customWidth="1"/>
    <col min="3321" max="3322" width="7.85546875" style="974" customWidth="1"/>
    <col min="3323" max="3323" width="8.5703125" style="974" bestFit="1" customWidth="1"/>
    <col min="3324" max="3324" width="5.5703125" style="974" bestFit="1" customWidth="1"/>
    <col min="3325" max="3325" width="6.5703125" style="974" bestFit="1" customWidth="1"/>
    <col min="3326" max="3326" width="4.7109375" style="974" bestFit="1" customWidth="1"/>
    <col min="3327" max="3327" width="7.85546875" style="974" bestFit="1" customWidth="1"/>
    <col min="3328" max="3328" width="6.42578125" style="974" bestFit="1" customWidth="1"/>
    <col min="3329" max="3329" width="6.5703125" style="974" customWidth="1"/>
    <col min="3330" max="3330" width="8.85546875" style="974" customWidth="1"/>
    <col min="3331" max="3331" width="5.42578125" style="974" bestFit="1" customWidth="1"/>
    <col min="3332" max="3332" width="6.42578125" style="974" bestFit="1" customWidth="1"/>
    <col min="3333" max="3333" width="5.140625" style="974" bestFit="1" customWidth="1"/>
    <col min="3334" max="3334" width="0" style="974" hidden="1" customWidth="1"/>
    <col min="3335" max="3335" width="6.28515625" style="974" bestFit="1" customWidth="1"/>
    <col min="3336" max="3336" width="6.7109375" style="974" customWidth="1"/>
    <col min="3337" max="3337" width="6.42578125" style="974" customWidth="1"/>
    <col min="3338" max="3338" width="4.42578125" style="974" customWidth="1"/>
    <col min="3339" max="3339" width="6.42578125" style="974" bestFit="1" customWidth="1"/>
    <col min="3340" max="3341" width="7.85546875" style="974" bestFit="1" customWidth="1"/>
    <col min="3342" max="3342" width="8.7109375" style="974" bestFit="1" customWidth="1"/>
    <col min="3343" max="3343" width="6.28515625" style="974" bestFit="1" customWidth="1"/>
    <col min="3344" max="3344" width="5.140625" style="974" bestFit="1" customWidth="1"/>
    <col min="3345" max="3345" width="6.140625" style="974" bestFit="1" customWidth="1"/>
    <col min="3346" max="3346" width="5.42578125" style="974" bestFit="1" customWidth="1"/>
    <col min="3347" max="3347" width="5.5703125" style="974" bestFit="1" customWidth="1"/>
    <col min="3348" max="3348" width="5.42578125" style="974" bestFit="1" customWidth="1"/>
    <col min="3349" max="3349" width="5.85546875" style="974" bestFit="1" customWidth="1"/>
    <col min="3350" max="3351" width="5.28515625" style="974" bestFit="1" customWidth="1"/>
    <col min="3352" max="3352" width="6.42578125" style="974" bestFit="1" customWidth="1"/>
    <col min="3353" max="3353" width="5.42578125" style="974" bestFit="1" customWidth="1"/>
    <col min="3354" max="3354" width="5.5703125" style="974" bestFit="1" customWidth="1"/>
    <col min="3355" max="3355" width="4.5703125" style="974" customWidth="1"/>
    <col min="3356" max="3356" width="6.140625" style="974" bestFit="1" customWidth="1"/>
    <col min="3357" max="3357" width="8" style="974" bestFit="1" customWidth="1"/>
    <col min="3358" max="3358" width="6.5703125" style="974" bestFit="1" customWidth="1"/>
    <col min="3359" max="3361" width="5.5703125" style="974" bestFit="1" customWidth="1"/>
    <col min="3362" max="3362" width="6.5703125" style="974" bestFit="1" customWidth="1"/>
    <col min="3363" max="3363" width="6.42578125" style="974" bestFit="1" customWidth="1"/>
    <col min="3364" max="3364" width="4.7109375" style="974" bestFit="1" customWidth="1"/>
    <col min="3365" max="3365" width="6.140625" style="974" customWidth="1"/>
    <col min="3366" max="3366" width="8.140625" style="974" customWidth="1"/>
    <col min="3367" max="3367" width="10.42578125" style="974" bestFit="1" customWidth="1"/>
    <col min="3368" max="3368" width="9" style="974" bestFit="1" customWidth="1"/>
    <col min="3369" max="3372" width="0" style="974" hidden="1" customWidth="1"/>
    <col min="3373" max="3572" width="8.85546875" style="974"/>
    <col min="3573" max="3573" width="4.5703125" style="974" bestFit="1" customWidth="1"/>
    <col min="3574" max="3574" width="32" style="974" customWidth="1"/>
    <col min="3575" max="3575" width="5.7109375" style="974" customWidth="1"/>
    <col min="3576" max="3576" width="10" style="974" customWidth="1"/>
    <col min="3577" max="3578" width="7.85546875" style="974" customWidth="1"/>
    <col min="3579" max="3579" width="8.5703125" style="974" bestFit="1" customWidth="1"/>
    <col min="3580" max="3580" width="5.5703125" style="974" bestFit="1" customWidth="1"/>
    <col min="3581" max="3581" width="6.5703125" style="974" bestFit="1" customWidth="1"/>
    <col min="3582" max="3582" width="4.7109375" style="974" bestFit="1" customWidth="1"/>
    <col min="3583" max="3583" width="7.85546875" style="974" bestFit="1" customWidth="1"/>
    <col min="3584" max="3584" width="6.42578125" style="974" bestFit="1" customWidth="1"/>
    <col min="3585" max="3585" width="6.5703125" style="974" customWidth="1"/>
    <col min="3586" max="3586" width="8.85546875" style="974" customWidth="1"/>
    <col min="3587" max="3587" width="5.42578125" style="974" bestFit="1" customWidth="1"/>
    <col min="3588" max="3588" width="6.42578125" style="974" bestFit="1" customWidth="1"/>
    <col min="3589" max="3589" width="5.140625" style="974" bestFit="1" customWidth="1"/>
    <col min="3590" max="3590" width="0" style="974" hidden="1" customWidth="1"/>
    <col min="3591" max="3591" width="6.28515625" style="974" bestFit="1" customWidth="1"/>
    <col min="3592" max="3592" width="6.7109375" style="974" customWidth="1"/>
    <col min="3593" max="3593" width="6.42578125" style="974" customWidth="1"/>
    <col min="3594" max="3594" width="4.42578125" style="974" customWidth="1"/>
    <col min="3595" max="3595" width="6.42578125" style="974" bestFit="1" customWidth="1"/>
    <col min="3596" max="3597" width="7.85546875" style="974" bestFit="1" customWidth="1"/>
    <col min="3598" max="3598" width="8.7109375" style="974" bestFit="1" customWidth="1"/>
    <col min="3599" max="3599" width="6.28515625" style="974" bestFit="1" customWidth="1"/>
    <col min="3600" max="3600" width="5.140625" style="974" bestFit="1" customWidth="1"/>
    <col min="3601" max="3601" width="6.140625" style="974" bestFit="1" customWidth="1"/>
    <col min="3602" max="3602" width="5.42578125" style="974" bestFit="1" customWidth="1"/>
    <col min="3603" max="3603" width="5.5703125" style="974" bestFit="1" customWidth="1"/>
    <col min="3604" max="3604" width="5.42578125" style="974" bestFit="1" customWidth="1"/>
    <col min="3605" max="3605" width="5.85546875" style="974" bestFit="1" customWidth="1"/>
    <col min="3606" max="3607" width="5.28515625" style="974" bestFit="1" customWidth="1"/>
    <col min="3608" max="3608" width="6.42578125" style="974" bestFit="1" customWidth="1"/>
    <col min="3609" max="3609" width="5.42578125" style="974" bestFit="1" customWidth="1"/>
    <col min="3610" max="3610" width="5.5703125" style="974" bestFit="1" customWidth="1"/>
    <col min="3611" max="3611" width="4.5703125" style="974" customWidth="1"/>
    <col min="3612" max="3612" width="6.140625" style="974" bestFit="1" customWidth="1"/>
    <col min="3613" max="3613" width="8" style="974" bestFit="1" customWidth="1"/>
    <col min="3614" max="3614" width="6.5703125" style="974" bestFit="1" customWidth="1"/>
    <col min="3615" max="3617" width="5.5703125" style="974" bestFit="1" customWidth="1"/>
    <col min="3618" max="3618" width="6.5703125" style="974" bestFit="1" customWidth="1"/>
    <col min="3619" max="3619" width="6.42578125" style="974" bestFit="1" customWidth="1"/>
    <col min="3620" max="3620" width="4.7109375" style="974" bestFit="1" customWidth="1"/>
    <col min="3621" max="3621" width="6.140625" style="974" customWidth="1"/>
    <col min="3622" max="3622" width="8.140625" style="974" customWidth="1"/>
    <col min="3623" max="3623" width="10.42578125" style="974" bestFit="1" customWidth="1"/>
    <col min="3624" max="3624" width="9" style="974" bestFit="1" customWidth="1"/>
    <col min="3625" max="3628" width="0" style="974" hidden="1" customWidth="1"/>
    <col min="3629" max="3828" width="8.85546875" style="974"/>
    <col min="3829" max="3829" width="4.5703125" style="974" bestFit="1" customWidth="1"/>
    <col min="3830" max="3830" width="32" style="974" customWidth="1"/>
    <col min="3831" max="3831" width="5.7109375" style="974" customWidth="1"/>
    <col min="3832" max="3832" width="10" style="974" customWidth="1"/>
    <col min="3833" max="3834" width="7.85546875" style="974" customWidth="1"/>
    <col min="3835" max="3835" width="8.5703125" style="974" bestFit="1" customWidth="1"/>
    <col min="3836" max="3836" width="5.5703125" style="974" bestFit="1" customWidth="1"/>
    <col min="3837" max="3837" width="6.5703125" style="974" bestFit="1" customWidth="1"/>
    <col min="3838" max="3838" width="4.7109375" style="974" bestFit="1" customWidth="1"/>
    <col min="3839" max="3839" width="7.85546875" style="974" bestFit="1" customWidth="1"/>
    <col min="3840" max="3840" width="6.42578125" style="974" bestFit="1" customWidth="1"/>
    <col min="3841" max="3841" width="6.5703125" style="974" customWidth="1"/>
    <col min="3842" max="3842" width="8.85546875" style="974" customWidth="1"/>
    <col min="3843" max="3843" width="5.42578125" style="974" bestFit="1" customWidth="1"/>
    <col min="3844" max="3844" width="6.42578125" style="974" bestFit="1" customWidth="1"/>
    <col min="3845" max="3845" width="5.140625" style="974" bestFit="1" customWidth="1"/>
    <col min="3846" max="3846" width="0" style="974" hidden="1" customWidth="1"/>
    <col min="3847" max="3847" width="6.28515625" style="974" bestFit="1" customWidth="1"/>
    <col min="3848" max="3848" width="6.7109375" style="974" customWidth="1"/>
    <col min="3849" max="3849" width="6.42578125" style="974" customWidth="1"/>
    <col min="3850" max="3850" width="4.42578125" style="974" customWidth="1"/>
    <col min="3851" max="3851" width="6.42578125" style="974" bestFit="1" customWidth="1"/>
    <col min="3852" max="3853" width="7.85546875" style="974" bestFit="1" customWidth="1"/>
    <col min="3854" max="3854" width="8.7109375" style="974" bestFit="1" customWidth="1"/>
    <col min="3855" max="3855" width="6.28515625" style="974" bestFit="1" customWidth="1"/>
    <col min="3856" max="3856" width="5.140625" style="974" bestFit="1" customWidth="1"/>
    <col min="3857" max="3857" width="6.140625" style="974" bestFit="1" customWidth="1"/>
    <col min="3858" max="3858" width="5.42578125" style="974" bestFit="1" customWidth="1"/>
    <col min="3859" max="3859" width="5.5703125" style="974" bestFit="1" customWidth="1"/>
    <col min="3860" max="3860" width="5.42578125" style="974" bestFit="1" customWidth="1"/>
    <col min="3861" max="3861" width="5.85546875" style="974" bestFit="1" customWidth="1"/>
    <col min="3862" max="3863" width="5.28515625" style="974" bestFit="1" customWidth="1"/>
    <col min="3864" max="3864" width="6.42578125" style="974" bestFit="1" customWidth="1"/>
    <col min="3865" max="3865" width="5.42578125" style="974" bestFit="1" customWidth="1"/>
    <col min="3866" max="3866" width="5.5703125" style="974" bestFit="1" customWidth="1"/>
    <col min="3867" max="3867" width="4.5703125" style="974" customWidth="1"/>
    <col min="3868" max="3868" width="6.140625" style="974" bestFit="1" customWidth="1"/>
    <col min="3869" max="3869" width="8" style="974" bestFit="1" customWidth="1"/>
    <col min="3870" max="3870" width="6.5703125" style="974" bestFit="1" customWidth="1"/>
    <col min="3871" max="3873" width="5.5703125" style="974" bestFit="1" customWidth="1"/>
    <col min="3874" max="3874" width="6.5703125" style="974" bestFit="1" customWidth="1"/>
    <col min="3875" max="3875" width="6.42578125" style="974" bestFit="1" customWidth="1"/>
    <col min="3876" max="3876" width="4.7109375" style="974" bestFit="1" customWidth="1"/>
    <col min="3877" max="3877" width="6.140625" style="974" customWidth="1"/>
    <col min="3878" max="3878" width="8.140625" style="974" customWidth="1"/>
    <col min="3879" max="3879" width="10.42578125" style="974" bestFit="1" customWidth="1"/>
    <col min="3880" max="3880" width="9" style="974" bestFit="1" customWidth="1"/>
    <col min="3881" max="3884" width="0" style="974" hidden="1" customWidth="1"/>
    <col min="3885" max="4084" width="8.85546875" style="974"/>
    <col min="4085" max="4085" width="4.5703125" style="974" bestFit="1" customWidth="1"/>
    <col min="4086" max="4086" width="32" style="974" customWidth="1"/>
    <col min="4087" max="4087" width="5.7109375" style="974" customWidth="1"/>
    <col min="4088" max="4088" width="10" style="974" customWidth="1"/>
    <col min="4089" max="4090" width="7.85546875" style="974" customWidth="1"/>
    <col min="4091" max="4091" width="8.5703125" style="974" bestFit="1" customWidth="1"/>
    <col min="4092" max="4092" width="5.5703125" style="974" bestFit="1" customWidth="1"/>
    <col min="4093" max="4093" width="6.5703125" style="974" bestFit="1" customWidth="1"/>
    <col min="4094" max="4094" width="4.7109375" style="974" bestFit="1" customWidth="1"/>
    <col min="4095" max="4095" width="7.85546875" style="974" bestFit="1" customWidth="1"/>
    <col min="4096" max="4096" width="6.42578125" style="974" bestFit="1" customWidth="1"/>
    <col min="4097" max="4097" width="6.5703125" style="974" customWidth="1"/>
    <col min="4098" max="4098" width="8.85546875" style="974" customWidth="1"/>
    <col min="4099" max="4099" width="5.42578125" style="974" bestFit="1" customWidth="1"/>
    <col min="4100" max="4100" width="6.42578125" style="974" bestFit="1" customWidth="1"/>
    <col min="4101" max="4101" width="5.140625" style="974" bestFit="1" customWidth="1"/>
    <col min="4102" max="4102" width="0" style="974" hidden="1" customWidth="1"/>
    <col min="4103" max="4103" width="6.28515625" style="974" bestFit="1" customWidth="1"/>
    <col min="4104" max="4104" width="6.7109375" style="974" customWidth="1"/>
    <col min="4105" max="4105" width="6.42578125" style="974" customWidth="1"/>
    <col min="4106" max="4106" width="4.42578125" style="974" customWidth="1"/>
    <col min="4107" max="4107" width="6.42578125" style="974" bestFit="1" customWidth="1"/>
    <col min="4108" max="4109" width="7.85546875" style="974" bestFit="1" customWidth="1"/>
    <col min="4110" max="4110" width="8.7109375" style="974" bestFit="1" customWidth="1"/>
    <col min="4111" max="4111" width="6.28515625" style="974" bestFit="1" customWidth="1"/>
    <col min="4112" max="4112" width="5.140625" style="974" bestFit="1" customWidth="1"/>
    <col min="4113" max="4113" width="6.140625" style="974" bestFit="1" customWidth="1"/>
    <col min="4114" max="4114" width="5.42578125" style="974" bestFit="1" customWidth="1"/>
    <col min="4115" max="4115" width="5.5703125" style="974" bestFit="1" customWidth="1"/>
    <col min="4116" max="4116" width="5.42578125" style="974" bestFit="1" customWidth="1"/>
    <col min="4117" max="4117" width="5.85546875" style="974" bestFit="1" customWidth="1"/>
    <col min="4118" max="4119" width="5.28515625" style="974" bestFit="1" customWidth="1"/>
    <col min="4120" max="4120" width="6.42578125" style="974" bestFit="1" customWidth="1"/>
    <col min="4121" max="4121" width="5.42578125" style="974" bestFit="1" customWidth="1"/>
    <col min="4122" max="4122" width="5.5703125" style="974" bestFit="1" customWidth="1"/>
    <col min="4123" max="4123" width="4.5703125" style="974" customWidth="1"/>
    <col min="4124" max="4124" width="6.140625" style="974" bestFit="1" customWidth="1"/>
    <col min="4125" max="4125" width="8" style="974" bestFit="1" customWidth="1"/>
    <col min="4126" max="4126" width="6.5703125" style="974" bestFit="1" customWidth="1"/>
    <col min="4127" max="4129" width="5.5703125" style="974" bestFit="1" customWidth="1"/>
    <col min="4130" max="4130" width="6.5703125" style="974" bestFit="1" customWidth="1"/>
    <col min="4131" max="4131" width="6.42578125" style="974" bestFit="1" customWidth="1"/>
    <col min="4132" max="4132" width="4.7109375" style="974" bestFit="1" customWidth="1"/>
    <col min="4133" max="4133" width="6.140625" style="974" customWidth="1"/>
    <col min="4134" max="4134" width="8.140625" style="974" customWidth="1"/>
    <col min="4135" max="4135" width="10.42578125" style="974" bestFit="1" customWidth="1"/>
    <col min="4136" max="4136" width="9" style="974" bestFit="1" customWidth="1"/>
    <col min="4137" max="4140" width="0" style="974" hidden="1" customWidth="1"/>
    <col min="4141" max="4340" width="8.85546875" style="974"/>
    <col min="4341" max="4341" width="4.5703125" style="974" bestFit="1" customWidth="1"/>
    <col min="4342" max="4342" width="32" style="974" customWidth="1"/>
    <col min="4343" max="4343" width="5.7109375" style="974" customWidth="1"/>
    <col min="4344" max="4344" width="10" style="974" customWidth="1"/>
    <col min="4345" max="4346" width="7.85546875" style="974" customWidth="1"/>
    <col min="4347" max="4347" width="8.5703125" style="974" bestFit="1" customWidth="1"/>
    <col min="4348" max="4348" width="5.5703125" style="974" bestFit="1" customWidth="1"/>
    <col min="4349" max="4349" width="6.5703125" style="974" bestFit="1" customWidth="1"/>
    <col min="4350" max="4350" width="4.7109375" style="974" bestFit="1" customWidth="1"/>
    <col min="4351" max="4351" width="7.85546875" style="974" bestFit="1" customWidth="1"/>
    <col min="4352" max="4352" width="6.42578125" style="974" bestFit="1" customWidth="1"/>
    <col min="4353" max="4353" width="6.5703125" style="974" customWidth="1"/>
    <col min="4354" max="4354" width="8.85546875" style="974" customWidth="1"/>
    <col min="4355" max="4355" width="5.42578125" style="974" bestFit="1" customWidth="1"/>
    <col min="4356" max="4356" width="6.42578125" style="974" bestFit="1" customWidth="1"/>
    <col min="4357" max="4357" width="5.140625" style="974" bestFit="1" customWidth="1"/>
    <col min="4358" max="4358" width="0" style="974" hidden="1" customWidth="1"/>
    <col min="4359" max="4359" width="6.28515625" style="974" bestFit="1" customWidth="1"/>
    <col min="4360" max="4360" width="6.7109375" style="974" customWidth="1"/>
    <col min="4361" max="4361" width="6.42578125" style="974" customWidth="1"/>
    <col min="4362" max="4362" width="4.42578125" style="974" customWidth="1"/>
    <col min="4363" max="4363" width="6.42578125" style="974" bestFit="1" customWidth="1"/>
    <col min="4364" max="4365" width="7.85546875" style="974" bestFit="1" customWidth="1"/>
    <col min="4366" max="4366" width="8.7109375" style="974" bestFit="1" customWidth="1"/>
    <col min="4367" max="4367" width="6.28515625" style="974" bestFit="1" customWidth="1"/>
    <col min="4368" max="4368" width="5.140625" style="974" bestFit="1" customWidth="1"/>
    <col min="4369" max="4369" width="6.140625" style="974" bestFit="1" customWidth="1"/>
    <col min="4370" max="4370" width="5.42578125" style="974" bestFit="1" customWidth="1"/>
    <col min="4371" max="4371" width="5.5703125" style="974" bestFit="1" customWidth="1"/>
    <col min="4372" max="4372" width="5.42578125" style="974" bestFit="1" customWidth="1"/>
    <col min="4373" max="4373" width="5.85546875" style="974" bestFit="1" customWidth="1"/>
    <col min="4374" max="4375" width="5.28515625" style="974" bestFit="1" customWidth="1"/>
    <col min="4376" max="4376" width="6.42578125" style="974" bestFit="1" customWidth="1"/>
    <col min="4377" max="4377" width="5.42578125" style="974" bestFit="1" customWidth="1"/>
    <col min="4378" max="4378" width="5.5703125" style="974" bestFit="1" customWidth="1"/>
    <col min="4379" max="4379" width="4.5703125" style="974" customWidth="1"/>
    <col min="4380" max="4380" width="6.140625" style="974" bestFit="1" customWidth="1"/>
    <col min="4381" max="4381" width="8" style="974" bestFit="1" customWidth="1"/>
    <col min="4382" max="4382" width="6.5703125" style="974" bestFit="1" customWidth="1"/>
    <col min="4383" max="4385" width="5.5703125" style="974" bestFit="1" customWidth="1"/>
    <col min="4386" max="4386" width="6.5703125" style="974" bestFit="1" customWidth="1"/>
    <col min="4387" max="4387" width="6.42578125" style="974" bestFit="1" customWidth="1"/>
    <col min="4388" max="4388" width="4.7109375" style="974" bestFit="1" customWidth="1"/>
    <col min="4389" max="4389" width="6.140625" style="974" customWidth="1"/>
    <col min="4390" max="4390" width="8.140625" style="974" customWidth="1"/>
    <col min="4391" max="4391" width="10.42578125" style="974" bestFit="1" customWidth="1"/>
    <col min="4392" max="4392" width="9" style="974" bestFit="1" customWidth="1"/>
    <col min="4393" max="4396" width="0" style="974" hidden="1" customWidth="1"/>
    <col min="4397" max="4596" width="8.85546875" style="974"/>
    <col min="4597" max="4597" width="4.5703125" style="974" bestFit="1" customWidth="1"/>
    <col min="4598" max="4598" width="32" style="974" customWidth="1"/>
    <col min="4599" max="4599" width="5.7109375" style="974" customWidth="1"/>
    <col min="4600" max="4600" width="10" style="974" customWidth="1"/>
    <col min="4601" max="4602" width="7.85546875" style="974" customWidth="1"/>
    <col min="4603" max="4603" width="8.5703125" style="974" bestFit="1" customWidth="1"/>
    <col min="4604" max="4604" width="5.5703125" style="974" bestFit="1" customWidth="1"/>
    <col min="4605" max="4605" width="6.5703125" style="974" bestFit="1" customWidth="1"/>
    <col min="4606" max="4606" width="4.7109375" style="974" bestFit="1" customWidth="1"/>
    <col min="4607" max="4607" width="7.85546875" style="974" bestFit="1" customWidth="1"/>
    <col min="4608" max="4608" width="6.42578125" style="974" bestFit="1" customWidth="1"/>
    <col min="4609" max="4609" width="6.5703125" style="974" customWidth="1"/>
    <col min="4610" max="4610" width="8.85546875" style="974" customWidth="1"/>
    <col min="4611" max="4611" width="5.42578125" style="974" bestFit="1" customWidth="1"/>
    <col min="4612" max="4612" width="6.42578125" style="974" bestFit="1" customWidth="1"/>
    <col min="4613" max="4613" width="5.140625" style="974" bestFit="1" customWidth="1"/>
    <col min="4614" max="4614" width="0" style="974" hidden="1" customWidth="1"/>
    <col min="4615" max="4615" width="6.28515625" style="974" bestFit="1" customWidth="1"/>
    <col min="4616" max="4616" width="6.7109375" style="974" customWidth="1"/>
    <col min="4617" max="4617" width="6.42578125" style="974" customWidth="1"/>
    <col min="4618" max="4618" width="4.42578125" style="974" customWidth="1"/>
    <col min="4619" max="4619" width="6.42578125" style="974" bestFit="1" customWidth="1"/>
    <col min="4620" max="4621" width="7.85546875" style="974" bestFit="1" customWidth="1"/>
    <col min="4622" max="4622" width="8.7109375" style="974" bestFit="1" customWidth="1"/>
    <col min="4623" max="4623" width="6.28515625" style="974" bestFit="1" customWidth="1"/>
    <col min="4624" max="4624" width="5.140625" style="974" bestFit="1" customWidth="1"/>
    <col min="4625" max="4625" width="6.140625" style="974" bestFit="1" customWidth="1"/>
    <col min="4626" max="4626" width="5.42578125" style="974" bestFit="1" customWidth="1"/>
    <col min="4627" max="4627" width="5.5703125" style="974" bestFit="1" customWidth="1"/>
    <col min="4628" max="4628" width="5.42578125" style="974" bestFit="1" customWidth="1"/>
    <col min="4629" max="4629" width="5.85546875" style="974" bestFit="1" customWidth="1"/>
    <col min="4630" max="4631" width="5.28515625" style="974" bestFit="1" customWidth="1"/>
    <col min="4632" max="4632" width="6.42578125" style="974" bestFit="1" customWidth="1"/>
    <col min="4633" max="4633" width="5.42578125" style="974" bestFit="1" customWidth="1"/>
    <col min="4634" max="4634" width="5.5703125" style="974" bestFit="1" customWidth="1"/>
    <col min="4635" max="4635" width="4.5703125" style="974" customWidth="1"/>
    <col min="4636" max="4636" width="6.140625" style="974" bestFit="1" customWidth="1"/>
    <col min="4637" max="4637" width="8" style="974" bestFit="1" customWidth="1"/>
    <col min="4638" max="4638" width="6.5703125" style="974" bestFit="1" customWidth="1"/>
    <col min="4639" max="4641" width="5.5703125" style="974" bestFit="1" customWidth="1"/>
    <col min="4642" max="4642" width="6.5703125" style="974" bestFit="1" customWidth="1"/>
    <col min="4643" max="4643" width="6.42578125" style="974" bestFit="1" customWidth="1"/>
    <col min="4644" max="4644" width="4.7109375" style="974" bestFit="1" customWidth="1"/>
    <col min="4645" max="4645" width="6.140625" style="974" customWidth="1"/>
    <col min="4646" max="4646" width="8.140625" style="974" customWidth="1"/>
    <col min="4647" max="4647" width="10.42578125" style="974" bestFit="1" customWidth="1"/>
    <col min="4648" max="4648" width="9" style="974" bestFit="1" customWidth="1"/>
    <col min="4649" max="4652" width="0" style="974" hidden="1" customWidth="1"/>
    <col min="4653" max="4852" width="8.85546875" style="974"/>
    <col min="4853" max="4853" width="4.5703125" style="974" bestFit="1" customWidth="1"/>
    <col min="4854" max="4854" width="32" style="974" customWidth="1"/>
    <col min="4855" max="4855" width="5.7109375" style="974" customWidth="1"/>
    <col min="4856" max="4856" width="10" style="974" customWidth="1"/>
    <col min="4857" max="4858" width="7.85546875" style="974" customWidth="1"/>
    <col min="4859" max="4859" width="8.5703125" style="974" bestFit="1" customWidth="1"/>
    <col min="4860" max="4860" width="5.5703125" style="974" bestFit="1" customWidth="1"/>
    <col min="4861" max="4861" width="6.5703125" style="974" bestFit="1" customWidth="1"/>
    <col min="4862" max="4862" width="4.7109375" style="974" bestFit="1" customWidth="1"/>
    <col min="4863" max="4863" width="7.85546875" style="974" bestFit="1" customWidth="1"/>
    <col min="4864" max="4864" width="6.42578125" style="974" bestFit="1" customWidth="1"/>
    <col min="4865" max="4865" width="6.5703125" style="974" customWidth="1"/>
    <col min="4866" max="4866" width="8.85546875" style="974" customWidth="1"/>
    <col min="4867" max="4867" width="5.42578125" style="974" bestFit="1" customWidth="1"/>
    <col min="4868" max="4868" width="6.42578125" style="974" bestFit="1" customWidth="1"/>
    <col min="4869" max="4869" width="5.140625" style="974" bestFit="1" customWidth="1"/>
    <col min="4870" max="4870" width="0" style="974" hidden="1" customWidth="1"/>
    <col min="4871" max="4871" width="6.28515625" style="974" bestFit="1" customWidth="1"/>
    <col min="4872" max="4872" width="6.7109375" style="974" customWidth="1"/>
    <col min="4873" max="4873" width="6.42578125" style="974" customWidth="1"/>
    <col min="4874" max="4874" width="4.42578125" style="974" customWidth="1"/>
    <col min="4875" max="4875" width="6.42578125" style="974" bestFit="1" customWidth="1"/>
    <col min="4876" max="4877" width="7.85546875" style="974" bestFit="1" customWidth="1"/>
    <col min="4878" max="4878" width="8.7109375" style="974" bestFit="1" customWidth="1"/>
    <col min="4879" max="4879" width="6.28515625" style="974" bestFit="1" customWidth="1"/>
    <col min="4880" max="4880" width="5.140625" style="974" bestFit="1" customWidth="1"/>
    <col min="4881" max="4881" width="6.140625" style="974" bestFit="1" customWidth="1"/>
    <col min="4882" max="4882" width="5.42578125" style="974" bestFit="1" customWidth="1"/>
    <col min="4883" max="4883" width="5.5703125" style="974" bestFit="1" customWidth="1"/>
    <col min="4884" max="4884" width="5.42578125" style="974" bestFit="1" customWidth="1"/>
    <col min="4885" max="4885" width="5.85546875" style="974" bestFit="1" customWidth="1"/>
    <col min="4886" max="4887" width="5.28515625" style="974" bestFit="1" customWidth="1"/>
    <col min="4888" max="4888" width="6.42578125" style="974" bestFit="1" customWidth="1"/>
    <col min="4889" max="4889" width="5.42578125" style="974" bestFit="1" customWidth="1"/>
    <col min="4890" max="4890" width="5.5703125" style="974" bestFit="1" customWidth="1"/>
    <col min="4891" max="4891" width="4.5703125" style="974" customWidth="1"/>
    <col min="4892" max="4892" width="6.140625" style="974" bestFit="1" customWidth="1"/>
    <col min="4893" max="4893" width="8" style="974" bestFit="1" customWidth="1"/>
    <col min="4894" max="4894" width="6.5703125" style="974" bestFit="1" customWidth="1"/>
    <col min="4895" max="4897" width="5.5703125" style="974" bestFit="1" customWidth="1"/>
    <col min="4898" max="4898" width="6.5703125" style="974" bestFit="1" customWidth="1"/>
    <col min="4899" max="4899" width="6.42578125" style="974" bestFit="1" customWidth="1"/>
    <col min="4900" max="4900" width="4.7109375" style="974" bestFit="1" customWidth="1"/>
    <col min="4901" max="4901" width="6.140625" style="974" customWidth="1"/>
    <col min="4902" max="4902" width="8.140625" style="974" customWidth="1"/>
    <col min="4903" max="4903" width="10.42578125" style="974" bestFit="1" customWidth="1"/>
    <col min="4904" max="4904" width="9" style="974" bestFit="1" customWidth="1"/>
    <col min="4905" max="4908" width="0" style="974" hidden="1" customWidth="1"/>
    <col min="4909" max="5108" width="8.85546875" style="974"/>
    <col min="5109" max="5109" width="4.5703125" style="974" bestFit="1" customWidth="1"/>
    <col min="5110" max="5110" width="32" style="974" customWidth="1"/>
    <col min="5111" max="5111" width="5.7109375" style="974" customWidth="1"/>
    <col min="5112" max="5112" width="10" style="974" customWidth="1"/>
    <col min="5113" max="5114" width="7.85546875" style="974" customWidth="1"/>
    <col min="5115" max="5115" width="8.5703125" style="974" bestFit="1" customWidth="1"/>
    <col min="5116" max="5116" width="5.5703125" style="974" bestFit="1" customWidth="1"/>
    <col min="5117" max="5117" width="6.5703125" style="974" bestFit="1" customWidth="1"/>
    <col min="5118" max="5118" width="4.7109375" style="974" bestFit="1" customWidth="1"/>
    <col min="5119" max="5119" width="7.85546875" style="974" bestFit="1" customWidth="1"/>
    <col min="5120" max="5120" width="6.42578125" style="974" bestFit="1" customWidth="1"/>
    <col min="5121" max="5121" width="6.5703125" style="974" customWidth="1"/>
    <col min="5122" max="5122" width="8.85546875" style="974" customWidth="1"/>
    <col min="5123" max="5123" width="5.42578125" style="974" bestFit="1" customWidth="1"/>
    <col min="5124" max="5124" width="6.42578125" style="974" bestFit="1" customWidth="1"/>
    <col min="5125" max="5125" width="5.140625" style="974" bestFit="1" customWidth="1"/>
    <col min="5126" max="5126" width="0" style="974" hidden="1" customWidth="1"/>
    <col min="5127" max="5127" width="6.28515625" style="974" bestFit="1" customWidth="1"/>
    <col min="5128" max="5128" width="6.7109375" style="974" customWidth="1"/>
    <col min="5129" max="5129" width="6.42578125" style="974" customWidth="1"/>
    <col min="5130" max="5130" width="4.42578125" style="974" customWidth="1"/>
    <col min="5131" max="5131" width="6.42578125" style="974" bestFit="1" customWidth="1"/>
    <col min="5132" max="5133" width="7.85546875" style="974" bestFit="1" customWidth="1"/>
    <col min="5134" max="5134" width="8.7109375" style="974" bestFit="1" customWidth="1"/>
    <col min="5135" max="5135" width="6.28515625" style="974" bestFit="1" customWidth="1"/>
    <col min="5136" max="5136" width="5.140625" style="974" bestFit="1" customWidth="1"/>
    <col min="5137" max="5137" width="6.140625" style="974" bestFit="1" customWidth="1"/>
    <col min="5138" max="5138" width="5.42578125" style="974" bestFit="1" customWidth="1"/>
    <col min="5139" max="5139" width="5.5703125" style="974" bestFit="1" customWidth="1"/>
    <col min="5140" max="5140" width="5.42578125" style="974" bestFit="1" customWidth="1"/>
    <col min="5141" max="5141" width="5.85546875" style="974" bestFit="1" customWidth="1"/>
    <col min="5142" max="5143" width="5.28515625" style="974" bestFit="1" customWidth="1"/>
    <col min="5144" max="5144" width="6.42578125" style="974" bestFit="1" customWidth="1"/>
    <col min="5145" max="5145" width="5.42578125" style="974" bestFit="1" customWidth="1"/>
    <col min="5146" max="5146" width="5.5703125" style="974" bestFit="1" customWidth="1"/>
    <col min="5147" max="5147" width="4.5703125" style="974" customWidth="1"/>
    <col min="5148" max="5148" width="6.140625" style="974" bestFit="1" customWidth="1"/>
    <col min="5149" max="5149" width="8" style="974" bestFit="1" customWidth="1"/>
    <col min="5150" max="5150" width="6.5703125" style="974" bestFit="1" customWidth="1"/>
    <col min="5151" max="5153" width="5.5703125" style="974" bestFit="1" customWidth="1"/>
    <col min="5154" max="5154" width="6.5703125" style="974" bestFit="1" customWidth="1"/>
    <col min="5155" max="5155" width="6.42578125" style="974" bestFit="1" customWidth="1"/>
    <col min="5156" max="5156" width="4.7109375" style="974" bestFit="1" customWidth="1"/>
    <col min="5157" max="5157" width="6.140625" style="974" customWidth="1"/>
    <col min="5158" max="5158" width="8.140625" style="974" customWidth="1"/>
    <col min="5159" max="5159" width="10.42578125" style="974" bestFit="1" customWidth="1"/>
    <col min="5160" max="5160" width="9" style="974" bestFit="1" customWidth="1"/>
    <col min="5161" max="5164" width="0" style="974" hidden="1" customWidth="1"/>
    <col min="5165" max="5364" width="8.85546875" style="974"/>
    <col min="5365" max="5365" width="4.5703125" style="974" bestFit="1" customWidth="1"/>
    <col min="5366" max="5366" width="32" style="974" customWidth="1"/>
    <col min="5367" max="5367" width="5.7109375" style="974" customWidth="1"/>
    <col min="5368" max="5368" width="10" style="974" customWidth="1"/>
    <col min="5369" max="5370" width="7.85546875" style="974" customWidth="1"/>
    <col min="5371" max="5371" width="8.5703125" style="974" bestFit="1" customWidth="1"/>
    <col min="5372" max="5372" width="5.5703125" style="974" bestFit="1" customWidth="1"/>
    <col min="5373" max="5373" width="6.5703125" style="974" bestFit="1" customWidth="1"/>
    <col min="5374" max="5374" width="4.7109375" style="974" bestFit="1" customWidth="1"/>
    <col min="5375" max="5375" width="7.85546875" style="974" bestFit="1" customWidth="1"/>
    <col min="5376" max="5376" width="6.42578125" style="974" bestFit="1" customWidth="1"/>
    <col min="5377" max="5377" width="6.5703125" style="974" customWidth="1"/>
    <col min="5378" max="5378" width="8.85546875" style="974" customWidth="1"/>
    <col min="5379" max="5379" width="5.42578125" style="974" bestFit="1" customWidth="1"/>
    <col min="5380" max="5380" width="6.42578125" style="974" bestFit="1" customWidth="1"/>
    <col min="5381" max="5381" width="5.140625" style="974" bestFit="1" customWidth="1"/>
    <col min="5382" max="5382" width="0" style="974" hidden="1" customWidth="1"/>
    <col min="5383" max="5383" width="6.28515625" style="974" bestFit="1" customWidth="1"/>
    <col min="5384" max="5384" width="6.7109375" style="974" customWidth="1"/>
    <col min="5385" max="5385" width="6.42578125" style="974" customWidth="1"/>
    <col min="5386" max="5386" width="4.42578125" style="974" customWidth="1"/>
    <col min="5387" max="5387" width="6.42578125" style="974" bestFit="1" customWidth="1"/>
    <col min="5388" max="5389" width="7.85546875" style="974" bestFit="1" customWidth="1"/>
    <col min="5390" max="5390" width="8.7109375" style="974" bestFit="1" customWidth="1"/>
    <col min="5391" max="5391" width="6.28515625" style="974" bestFit="1" customWidth="1"/>
    <col min="5392" max="5392" width="5.140625" style="974" bestFit="1" customWidth="1"/>
    <col min="5393" max="5393" width="6.140625" style="974" bestFit="1" customWidth="1"/>
    <col min="5394" max="5394" width="5.42578125" style="974" bestFit="1" customWidth="1"/>
    <col min="5395" max="5395" width="5.5703125" style="974" bestFit="1" customWidth="1"/>
    <col min="5396" max="5396" width="5.42578125" style="974" bestFit="1" customWidth="1"/>
    <col min="5397" max="5397" width="5.85546875" style="974" bestFit="1" customWidth="1"/>
    <col min="5398" max="5399" width="5.28515625" style="974" bestFit="1" customWidth="1"/>
    <col min="5400" max="5400" width="6.42578125" style="974" bestFit="1" customWidth="1"/>
    <col min="5401" max="5401" width="5.42578125" style="974" bestFit="1" customWidth="1"/>
    <col min="5402" max="5402" width="5.5703125" style="974" bestFit="1" customWidth="1"/>
    <col min="5403" max="5403" width="4.5703125" style="974" customWidth="1"/>
    <col min="5404" max="5404" width="6.140625" style="974" bestFit="1" customWidth="1"/>
    <col min="5405" max="5405" width="8" style="974" bestFit="1" customWidth="1"/>
    <col min="5406" max="5406" width="6.5703125" style="974" bestFit="1" customWidth="1"/>
    <col min="5407" max="5409" width="5.5703125" style="974" bestFit="1" customWidth="1"/>
    <col min="5410" max="5410" width="6.5703125" style="974" bestFit="1" customWidth="1"/>
    <col min="5411" max="5411" width="6.42578125" style="974" bestFit="1" customWidth="1"/>
    <col min="5412" max="5412" width="4.7109375" style="974" bestFit="1" customWidth="1"/>
    <col min="5413" max="5413" width="6.140625" style="974" customWidth="1"/>
    <col min="5414" max="5414" width="8.140625" style="974" customWidth="1"/>
    <col min="5415" max="5415" width="10.42578125" style="974" bestFit="1" customWidth="1"/>
    <col min="5416" max="5416" width="9" style="974" bestFit="1" customWidth="1"/>
    <col min="5417" max="5420" width="0" style="974" hidden="1" customWidth="1"/>
    <col min="5421" max="5620" width="8.85546875" style="974"/>
    <col min="5621" max="5621" width="4.5703125" style="974" bestFit="1" customWidth="1"/>
    <col min="5622" max="5622" width="32" style="974" customWidth="1"/>
    <col min="5623" max="5623" width="5.7109375" style="974" customWidth="1"/>
    <col min="5624" max="5624" width="10" style="974" customWidth="1"/>
    <col min="5625" max="5626" width="7.85546875" style="974" customWidth="1"/>
    <col min="5627" max="5627" width="8.5703125" style="974" bestFit="1" customWidth="1"/>
    <col min="5628" max="5628" width="5.5703125" style="974" bestFit="1" customWidth="1"/>
    <col min="5629" max="5629" width="6.5703125" style="974" bestFit="1" customWidth="1"/>
    <col min="5630" max="5630" width="4.7109375" style="974" bestFit="1" customWidth="1"/>
    <col min="5631" max="5631" width="7.85546875" style="974" bestFit="1" customWidth="1"/>
    <col min="5632" max="5632" width="6.42578125" style="974" bestFit="1" customWidth="1"/>
    <col min="5633" max="5633" width="6.5703125" style="974" customWidth="1"/>
    <col min="5634" max="5634" width="8.85546875" style="974" customWidth="1"/>
    <col min="5635" max="5635" width="5.42578125" style="974" bestFit="1" customWidth="1"/>
    <col min="5636" max="5636" width="6.42578125" style="974" bestFit="1" customWidth="1"/>
    <col min="5637" max="5637" width="5.140625" style="974" bestFit="1" customWidth="1"/>
    <col min="5638" max="5638" width="0" style="974" hidden="1" customWidth="1"/>
    <col min="5639" max="5639" width="6.28515625" style="974" bestFit="1" customWidth="1"/>
    <col min="5640" max="5640" width="6.7109375" style="974" customWidth="1"/>
    <col min="5641" max="5641" width="6.42578125" style="974" customWidth="1"/>
    <col min="5642" max="5642" width="4.42578125" style="974" customWidth="1"/>
    <col min="5643" max="5643" width="6.42578125" style="974" bestFit="1" customWidth="1"/>
    <col min="5644" max="5645" width="7.85546875" style="974" bestFit="1" customWidth="1"/>
    <col min="5646" max="5646" width="8.7109375" style="974" bestFit="1" customWidth="1"/>
    <col min="5647" max="5647" width="6.28515625" style="974" bestFit="1" customWidth="1"/>
    <col min="5648" max="5648" width="5.140625" style="974" bestFit="1" customWidth="1"/>
    <col min="5649" max="5649" width="6.140625" style="974" bestFit="1" customWidth="1"/>
    <col min="5650" max="5650" width="5.42578125" style="974" bestFit="1" customWidth="1"/>
    <col min="5651" max="5651" width="5.5703125" style="974" bestFit="1" customWidth="1"/>
    <col min="5652" max="5652" width="5.42578125" style="974" bestFit="1" customWidth="1"/>
    <col min="5653" max="5653" width="5.85546875" style="974" bestFit="1" customWidth="1"/>
    <col min="5654" max="5655" width="5.28515625" style="974" bestFit="1" customWidth="1"/>
    <col min="5656" max="5656" width="6.42578125" style="974" bestFit="1" customWidth="1"/>
    <col min="5657" max="5657" width="5.42578125" style="974" bestFit="1" customWidth="1"/>
    <col min="5658" max="5658" width="5.5703125" style="974" bestFit="1" customWidth="1"/>
    <col min="5659" max="5659" width="4.5703125" style="974" customWidth="1"/>
    <col min="5660" max="5660" width="6.140625" style="974" bestFit="1" customWidth="1"/>
    <col min="5661" max="5661" width="8" style="974" bestFit="1" customWidth="1"/>
    <col min="5662" max="5662" width="6.5703125" style="974" bestFit="1" customWidth="1"/>
    <col min="5663" max="5665" width="5.5703125" style="974" bestFit="1" customWidth="1"/>
    <col min="5666" max="5666" width="6.5703125" style="974" bestFit="1" customWidth="1"/>
    <col min="5667" max="5667" width="6.42578125" style="974" bestFit="1" customWidth="1"/>
    <col min="5668" max="5668" width="4.7109375" style="974" bestFit="1" customWidth="1"/>
    <col min="5669" max="5669" width="6.140625" style="974" customWidth="1"/>
    <col min="5670" max="5670" width="8.140625" style="974" customWidth="1"/>
    <col min="5671" max="5671" width="10.42578125" style="974" bestFit="1" customWidth="1"/>
    <col min="5672" max="5672" width="9" style="974" bestFit="1" customWidth="1"/>
    <col min="5673" max="5676" width="0" style="974" hidden="1" customWidth="1"/>
    <col min="5677" max="5876" width="8.85546875" style="974"/>
    <col min="5877" max="5877" width="4.5703125" style="974" bestFit="1" customWidth="1"/>
    <col min="5878" max="5878" width="32" style="974" customWidth="1"/>
    <col min="5879" max="5879" width="5.7109375" style="974" customWidth="1"/>
    <col min="5880" max="5880" width="10" style="974" customWidth="1"/>
    <col min="5881" max="5882" width="7.85546875" style="974" customWidth="1"/>
    <col min="5883" max="5883" width="8.5703125" style="974" bestFit="1" customWidth="1"/>
    <col min="5884" max="5884" width="5.5703125" style="974" bestFit="1" customWidth="1"/>
    <col min="5885" max="5885" width="6.5703125" style="974" bestFit="1" customWidth="1"/>
    <col min="5886" max="5886" width="4.7109375" style="974" bestFit="1" customWidth="1"/>
    <col min="5887" max="5887" width="7.85546875" style="974" bestFit="1" customWidth="1"/>
    <col min="5888" max="5888" width="6.42578125" style="974" bestFit="1" customWidth="1"/>
    <col min="5889" max="5889" width="6.5703125" style="974" customWidth="1"/>
    <col min="5890" max="5890" width="8.85546875" style="974" customWidth="1"/>
    <col min="5891" max="5891" width="5.42578125" style="974" bestFit="1" customWidth="1"/>
    <col min="5892" max="5892" width="6.42578125" style="974" bestFit="1" customWidth="1"/>
    <col min="5893" max="5893" width="5.140625" style="974" bestFit="1" customWidth="1"/>
    <col min="5894" max="5894" width="0" style="974" hidden="1" customWidth="1"/>
    <col min="5895" max="5895" width="6.28515625" style="974" bestFit="1" customWidth="1"/>
    <col min="5896" max="5896" width="6.7109375" style="974" customWidth="1"/>
    <col min="5897" max="5897" width="6.42578125" style="974" customWidth="1"/>
    <col min="5898" max="5898" width="4.42578125" style="974" customWidth="1"/>
    <col min="5899" max="5899" width="6.42578125" style="974" bestFit="1" customWidth="1"/>
    <col min="5900" max="5901" width="7.85546875" style="974" bestFit="1" customWidth="1"/>
    <col min="5902" max="5902" width="8.7109375" style="974" bestFit="1" customWidth="1"/>
    <col min="5903" max="5903" width="6.28515625" style="974" bestFit="1" customWidth="1"/>
    <col min="5904" max="5904" width="5.140625" style="974" bestFit="1" customWidth="1"/>
    <col min="5905" max="5905" width="6.140625" style="974" bestFit="1" customWidth="1"/>
    <col min="5906" max="5906" width="5.42578125" style="974" bestFit="1" customWidth="1"/>
    <col min="5907" max="5907" width="5.5703125" style="974" bestFit="1" customWidth="1"/>
    <col min="5908" max="5908" width="5.42578125" style="974" bestFit="1" customWidth="1"/>
    <col min="5909" max="5909" width="5.85546875" style="974" bestFit="1" customWidth="1"/>
    <col min="5910" max="5911" width="5.28515625" style="974" bestFit="1" customWidth="1"/>
    <col min="5912" max="5912" width="6.42578125" style="974" bestFit="1" customWidth="1"/>
    <col min="5913" max="5913" width="5.42578125" style="974" bestFit="1" customWidth="1"/>
    <col min="5914" max="5914" width="5.5703125" style="974" bestFit="1" customWidth="1"/>
    <col min="5915" max="5915" width="4.5703125" style="974" customWidth="1"/>
    <col min="5916" max="5916" width="6.140625" style="974" bestFit="1" customWidth="1"/>
    <col min="5917" max="5917" width="8" style="974" bestFit="1" customWidth="1"/>
    <col min="5918" max="5918" width="6.5703125" style="974" bestFit="1" customWidth="1"/>
    <col min="5919" max="5921" width="5.5703125" style="974" bestFit="1" customWidth="1"/>
    <col min="5922" max="5922" width="6.5703125" style="974" bestFit="1" customWidth="1"/>
    <col min="5923" max="5923" width="6.42578125" style="974" bestFit="1" customWidth="1"/>
    <col min="5924" max="5924" width="4.7109375" style="974" bestFit="1" customWidth="1"/>
    <col min="5925" max="5925" width="6.140625" style="974" customWidth="1"/>
    <col min="5926" max="5926" width="8.140625" style="974" customWidth="1"/>
    <col min="5927" max="5927" width="10.42578125" style="974" bestFit="1" customWidth="1"/>
    <col min="5928" max="5928" width="9" style="974" bestFit="1" customWidth="1"/>
    <col min="5929" max="5932" width="0" style="974" hidden="1" customWidth="1"/>
    <col min="5933" max="6132" width="8.85546875" style="974"/>
    <col min="6133" max="6133" width="4.5703125" style="974" bestFit="1" customWidth="1"/>
    <col min="6134" max="6134" width="32" style="974" customWidth="1"/>
    <col min="6135" max="6135" width="5.7109375" style="974" customWidth="1"/>
    <col min="6136" max="6136" width="10" style="974" customWidth="1"/>
    <col min="6137" max="6138" width="7.85546875" style="974" customWidth="1"/>
    <col min="6139" max="6139" width="8.5703125" style="974" bestFit="1" customWidth="1"/>
    <col min="6140" max="6140" width="5.5703125" style="974" bestFit="1" customWidth="1"/>
    <col min="6141" max="6141" width="6.5703125" style="974" bestFit="1" customWidth="1"/>
    <col min="6142" max="6142" width="4.7109375" style="974" bestFit="1" customWidth="1"/>
    <col min="6143" max="6143" width="7.85546875" style="974" bestFit="1" customWidth="1"/>
    <col min="6144" max="6144" width="6.42578125" style="974" bestFit="1" customWidth="1"/>
    <col min="6145" max="6145" width="6.5703125" style="974" customWidth="1"/>
    <col min="6146" max="6146" width="8.85546875" style="974" customWidth="1"/>
    <col min="6147" max="6147" width="5.42578125" style="974" bestFit="1" customWidth="1"/>
    <col min="6148" max="6148" width="6.42578125" style="974" bestFit="1" customWidth="1"/>
    <col min="6149" max="6149" width="5.140625" style="974" bestFit="1" customWidth="1"/>
    <col min="6150" max="6150" width="0" style="974" hidden="1" customWidth="1"/>
    <col min="6151" max="6151" width="6.28515625" style="974" bestFit="1" customWidth="1"/>
    <col min="6152" max="6152" width="6.7109375" style="974" customWidth="1"/>
    <col min="6153" max="6153" width="6.42578125" style="974" customWidth="1"/>
    <col min="6154" max="6154" width="4.42578125" style="974" customWidth="1"/>
    <col min="6155" max="6155" width="6.42578125" style="974" bestFit="1" customWidth="1"/>
    <col min="6156" max="6157" width="7.85546875" style="974" bestFit="1" customWidth="1"/>
    <col min="6158" max="6158" width="8.7109375" style="974" bestFit="1" customWidth="1"/>
    <col min="6159" max="6159" width="6.28515625" style="974" bestFit="1" customWidth="1"/>
    <col min="6160" max="6160" width="5.140625" style="974" bestFit="1" customWidth="1"/>
    <col min="6161" max="6161" width="6.140625" style="974" bestFit="1" customWidth="1"/>
    <col min="6162" max="6162" width="5.42578125" style="974" bestFit="1" customWidth="1"/>
    <col min="6163" max="6163" width="5.5703125" style="974" bestFit="1" customWidth="1"/>
    <col min="6164" max="6164" width="5.42578125" style="974" bestFit="1" customWidth="1"/>
    <col min="6165" max="6165" width="5.85546875" style="974" bestFit="1" customWidth="1"/>
    <col min="6166" max="6167" width="5.28515625" style="974" bestFit="1" customWidth="1"/>
    <col min="6168" max="6168" width="6.42578125" style="974" bestFit="1" customWidth="1"/>
    <col min="6169" max="6169" width="5.42578125" style="974" bestFit="1" customWidth="1"/>
    <col min="6170" max="6170" width="5.5703125" style="974" bestFit="1" customWidth="1"/>
    <col min="6171" max="6171" width="4.5703125" style="974" customWidth="1"/>
    <col min="6172" max="6172" width="6.140625" style="974" bestFit="1" customWidth="1"/>
    <col min="6173" max="6173" width="8" style="974" bestFit="1" customWidth="1"/>
    <col min="6174" max="6174" width="6.5703125" style="974" bestFit="1" customWidth="1"/>
    <col min="6175" max="6177" width="5.5703125" style="974" bestFit="1" customWidth="1"/>
    <col min="6178" max="6178" width="6.5703125" style="974" bestFit="1" customWidth="1"/>
    <col min="6179" max="6179" width="6.42578125" style="974" bestFit="1" customWidth="1"/>
    <col min="6180" max="6180" width="4.7109375" style="974" bestFit="1" customWidth="1"/>
    <col min="6181" max="6181" width="6.140625" style="974" customWidth="1"/>
    <col min="6182" max="6182" width="8.140625" style="974" customWidth="1"/>
    <col min="6183" max="6183" width="10.42578125" style="974" bestFit="1" customWidth="1"/>
    <col min="6184" max="6184" width="9" style="974" bestFit="1" customWidth="1"/>
    <col min="6185" max="6188" width="0" style="974" hidden="1" customWidth="1"/>
    <col min="6189" max="6388" width="8.85546875" style="974"/>
    <col min="6389" max="6389" width="4.5703125" style="974" bestFit="1" customWidth="1"/>
    <col min="6390" max="6390" width="32" style="974" customWidth="1"/>
    <col min="6391" max="6391" width="5.7109375" style="974" customWidth="1"/>
    <col min="6392" max="6392" width="10" style="974" customWidth="1"/>
    <col min="6393" max="6394" width="7.85546875" style="974" customWidth="1"/>
    <col min="6395" max="6395" width="8.5703125" style="974" bestFit="1" customWidth="1"/>
    <col min="6396" max="6396" width="5.5703125" style="974" bestFit="1" customWidth="1"/>
    <col min="6397" max="6397" width="6.5703125" style="974" bestFit="1" customWidth="1"/>
    <col min="6398" max="6398" width="4.7109375" style="974" bestFit="1" customWidth="1"/>
    <col min="6399" max="6399" width="7.85546875" style="974" bestFit="1" customWidth="1"/>
    <col min="6400" max="6400" width="6.42578125" style="974" bestFit="1" customWidth="1"/>
    <col min="6401" max="6401" width="6.5703125" style="974" customWidth="1"/>
    <col min="6402" max="6402" width="8.85546875" style="974" customWidth="1"/>
    <col min="6403" max="6403" width="5.42578125" style="974" bestFit="1" customWidth="1"/>
    <col min="6404" max="6404" width="6.42578125" style="974" bestFit="1" customWidth="1"/>
    <col min="6405" max="6405" width="5.140625" style="974" bestFit="1" customWidth="1"/>
    <col min="6406" max="6406" width="0" style="974" hidden="1" customWidth="1"/>
    <col min="6407" max="6407" width="6.28515625" style="974" bestFit="1" customWidth="1"/>
    <col min="6408" max="6408" width="6.7109375" style="974" customWidth="1"/>
    <col min="6409" max="6409" width="6.42578125" style="974" customWidth="1"/>
    <col min="6410" max="6410" width="4.42578125" style="974" customWidth="1"/>
    <col min="6411" max="6411" width="6.42578125" style="974" bestFit="1" customWidth="1"/>
    <col min="6412" max="6413" width="7.85546875" style="974" bestFit="1" customWidth="1"/>
    <col min="6414" max="6414" width="8.7109375" style="974" bestFit="1" customWidth="1"/>
    <col min="6415" max="6415" width="6.28515625" style="974" bestFit="1" customWidth="1"/>
    <col min="6416" max="6416" width="5.140625" style="974" bestFit="1" customWidth="1"/>
    <col min="6417" max="6417" width="6.140625" style="974" bestFit="1" customWidth="1"/>
    <col min="6418" max="6418" width="5.42578125" style="974" bestFit="1" customWidth="1"/>
    <col min="6419" max="6419" width="5.5703125" style="974" bestFit="1" customWidth="1"/>
    <col min="6420" max="6420" width="5.42578125" style="974" bestFit="1" customWidth="1"/>
    <col min="6421" max="6421" width="5.85546875" style="974" bestFit="1" customWidth="1"/>
    <col min="6422" max="6423" width="5.28515625" style="974" bestFit="1" customWidth="1"/>
    <col min="6424" max="6424" width="6.42578125" style="974" bestFit="1" customWidth="1"/>
    <col min="6425" max="6425" width="5.42578125" style="974" bestFit="1" customWidth="1"/>
    <col min="6426" max="6426" width="5.5703125" style="974" bestFit="1" customWidth="1"/>
    <col min="6427" max="6427" width="4.5703125" style="974" customWidth="1"/>
    <col min="6428" max="6428" width="6.140625" style="974" bestFit="1" customWidth="1"/>
    <col min="6429" max="6429" width="8" style="974" bestFit="1" customWidth="1"/>
    <col min="6430" max="6430" width="6.5703125" style="974" bestFit="1" customWidth="1"/>
    <col min="6431" max="6433" width="5.5703125" style="974" bestFit="1" customWidth="1"/>
    <col min="6434" max="6434" width="6.5703125" style="974" bestFit="1" customWidth="1"/>
    <col min="6435" max="6435" width="6.42578125" style="974" bestFit="1" customWidth="1"/>
    <col min="6436" max="6436" width="4.7109375" style="974" bestFit="1" customWidth="1"/>
    <col min="6437" max="6437" width="6.140625" style="974" customWidth="1"/>
    <col min="6438" max="6438" width="8.140625" style="974" customWidth="1"/>
    <col min="6439" max="6439" width="10.42578125" style="974" bestFit="1" customWidth="1"/>
    <col min="6440" max="6440" width="9" style="974" bestFit="1" customWidth="1"/>
    <col min="6441" max="6444" width="0" style="974" hidden="1" customWidth="1"/>
    <col min="6445" max="6644" width="8.85546875" style="974"/>
    <col min="6645" max="6645" width="4.5703125" style="974" bestFit="1" customWidth="1"/>
    <col min="6646" max="6646" width="32" style="974" customWidth="1"/>
    <col min="6647" max="6647" width="5.7109375" style="974" customWidth="1"/>
    <col min="6648" max="6648" width="10" style="974" customWidth="1"/>
    <col min="6649" max="6650" width="7.85546875" style="974" customWidth="1"/>
    <col min="6651" max="6651" width="8.5703125" style="974" bestFit="1" customWidth="1"/>
    <col min="6652" max="6652" width="5.5703125" style="974" bestFit="1" customWidth="1"/>
    <col min="6653" max="6653" width="6.5703125" style="974" bestFit="1" customWidth="1"/>
    <col min="6654" max="6654" width="4.7109375" style="974" bestFit="1" customWidth="1"/>
    <col min="6655" max="6655" width="7.85546875" style="974" bestFit="1" customWidth="1"/>
    <col min="6656" max="6656" width="6.42578125" style="974" bestFit="1" customWidth="1"/>
    <col min="6657" max="6657" width="6.5703125" style="974" customWidth="1"/>
    <col min="6658" max="6658" width="8.85546875" style="974" customWidth="1"/>
    <col min="6659" max="6659" width="5.42578125" style="974" bestFit="1" customWidth="1"/>
    <col min="6660" max="6660" width="6.42578125" style="974" bestFit="1" customWidth="1"/>
    <col min="6661" max="6661" width="5.140625" style="974" bestFit="1" customWidth="1"/>
    <col min="6662" max="6662" width="0" style="974" hidden="1" customWidth="1"/>
    <col min="6663" max="6663" width="6.28515625" style="974" bestFit="1" customWidth="1"/>
    <col min="6664" max="6664" width="6.7109375" style="974" customWidth="1"/>
    <col min="6665" max="6665" width="6.42578125" style="974" customWidth="1"/>
    <col min="6666" max="6666" width="4.42578125" style="974" customWidth="1"/>
    <col min="6667" max="6667" width="6.42578125" style="974" bestFit="1" customWidth="1"/>
    <col min="6668" max="6669" width="7.85546875" style="974" bestFit="1" customWidth="1"/>
    <col min="6670" max="6670" width="8.7109375" style="974" bestFit="1" customWidth="1"/>
    <col min="6671" max="6671" width="6.28515625" style="974" bestFit="1" customWidth="1"/>
    <col min="6672" max="6672" width="5.140625" style="974" bestFit="1" customWidth="1"/>
    <col min="6673" max="6673" width="6.140625" style="974" bestFit="1" customWidth="1"/>
    <col min="6674" max="6674" width="5.42578125" style="974" bestFit="1" customWidth="1"/>
    <col min="6675" max="6675" width="5.5703125" style="974" bestFit="1" customWidth="1"/>
    <col min="6676" max="6676" width="5.42578125" style="974" bestFit="1" customWidth="1"/>
    <col min="6677" max="6677" width="5.85546875" style="974" bestFit="1" customWidth="1"/>
    <col min="6678" max="6679" width="5.28515625" style="974" bestFit="1" customWidth="1"/>
    <col min="6680" max="6680" width="6.42578125" style="974" bestFit="1" customWidth="1"/>
    <col min="6681" max="6681" width="5.42578125" style="974" bestFit="1" customWidth="1"/>
    <col min="6682" max="6682" width="5.5703125" style="974" bestFit="1" customWidth="1"/>
    <col min="6683" max="6683" width="4.5703125" style="974" customWidth="1"/>
    <col min="6684" max="6684" width="6.140625" style="974" bestFit="1" customWidth="1"/>
    <col min="6685" max="6685" width="8" style="974" bestFit="1" customWidth="1"/>
    <col min="6686" max="6686" width="6.5703125" style="974" bestFit="1" customWidth="1"/>
    <col min="6687" max="6689" width="5.5703125" style="974" bestFit="1" customWidth="1"/>
    <col min="6690" max="6690" width="6.5703125" style="974" bestFit="1" customWidth="1"/>
    <col min="6691" max="6691" width="6.42578125" style="974" bestFit="1" customWidth="1"/>
    <col min="6692" max="6692" width="4.7109375" style="974" bestFit="1" customWidth="1"/>
    <col min="6693" max="6693" width="6.140625" style="974" customWidth="1"/>
    <col min="6694" max="6694" width="8.140625" style="974" customWidth="1"/>
    <col min="6695" max="6695" width="10.42578125" style="974" bestFit="1" customWidth="1"/>
    <col min="6696" max="6696" width="9" style="974" bestFit="1" customWidth="1"/>
    <col min="6697" max="6700" width="0" style="974" hidden="1" customWidth="1"/>
    <col min="6701" max="6900" width="8.85546875" style="974"/>
    <col min="6901" max="6901" width="4.5703125" style="974" bestFit="1" customWidth="1"/>
    <col min="6902" max="6902" width="32" style="974" customWidth="1"/>
    <col min="6903" max="6903" width="5.7109375" style="974" customWidth="1"/>
    <col min="6904" max="6904" width="10" style="974" customWidth="1"/>
    <col min="6905" max="6906" width="7.85546875" style="974" customWidth="1"/>
    <col min="6907" max="6907" width="8.5703125" style="974" bestFit="1" customWidth="1"/>
    <col min="6908" max="6908" width="5.5703125" style="974" bestFit="1" customWidth="1"/>
    <col min="6909" max="6909" width="6.5703125" style="974" bestFit="1" customWidth="1"/>
    <col min="6910" max="6910" width="4.7109375" style="974" bestFit="1" customWidth="1"/>
    <col min="6911" max="6911" width="7.85546875" style="974" bestFit="1" customWidth="1"/>
    <col min="6912" max="6912" width="6.42578125" style="974" bestFit="1" customWidth="1"/>
    <col min="6913" max="6913" width="6.5703125" style="974" customWidth="1"/>
    <col min="6914" max="6914" width="8.85546875" style="974" customWidth="1"/>
    <col min="6915" max="6915" width="5.42578125" style="974" bestFit="1" customWidth="1"/>
    <col min="6916" max="6916" width="6.42578125" style="974" bestFit="1" customWidth="1"/>
    <col min="6917" max="6917" width="5.140625" style="974" bestFit="1" customWidth="1"/>
    <col min="6918" max="6918" width="0" style="974" hidden="1" customWidth="1"/>
    <col min="6919" max="6919" width="6.28515625" style="974" bestFit="1" customWidth="1"/>
    <col min="6920" max="6920" width="6.7109375" style="974" customWidth="1"/>
    <col min="6921" max="6921" width="6.42578125" style="974" customWidth="1"/>
    <col min="6922" max="6922" width="4.42578125" style="974" customWidth="1"/>
    <col min="6923" max="6923" width="6.42578125" style="974" bestFit="1" customWidth="1"/>
    <col min="6924" max="6925" width="7.85546875" style="974" bestFit="1" customWidth="1"/>
    <col min="6926" max="6926" width="8.7109375" style="974" bestFit="1" customWidth="1"/>
    <col min="6927" max="6927" width="6.28515625" style="974" bestFit="1" customWidth="1"/>
    <col min="6928" max="6928" width="5.140625" style="974" bestFit="1" customWidth="1"/>
    <col min="6929" max="6929" width="6.140625" style="974" bestFit="1" customWidth="1"/>
    <col min="6930" max="6930" width="5.42578125" style="974" bestFit="1" customWidth="1"/>
    <col min="6931" max="6931" width="5.5703125" style="974" bestFit="1" customWidth="1"/>
    <col min="6932" max="6932" width="5.42578125" style="974" bestFit="1" customWidth="1"/>
    <col min="6933" max="6933" width="5.85546875" style="974" bestFit="1" customWidth="1"/>
    <col min="6934" max="6935" width="5.28515625" style="974" bestFit="1" customWidth="1"/>
    <col min="6936" max="6936" width="6.42578125" style="974" bestFit="1" customWidth="1"/>
    <col min="6937" max="6937" width="5.42578125" style="974" bestFit="1" customWidth="1"/>
    <col min="6938" max="6938" width="5.5703125" style="974" bestFit="1" customWidth="1"/>
    <col min="6939" max="6939" width="4.5703125" style="974" customWidth="1"/>
    <col min="6940" max="6940" width="6.140625" style="974" bestFit="1" customWidth="1"/>
    <col min="6941" max="6941" width="8" style="974" bestFit="1" customWidth="1"/>
    <col min="6942" max="6942" width="6.5703125" style="974" bestFit="1" customWidth="1"/>
    <col min="6943" max="6945" width="5.5703125" style="974" bestFit="1" customWidth="1"/>
    <col min="6946" max="6946" width="6.5703125" style="974" bestFit="1" customWidth="1"/>
    <col min="6947" max="6947" width="6.42578125" style="974" bestFit="1" customWidth="1"/>
    <col min="6948" max="6948" width="4.7109375" style="974" bestFit="1" customWidth="1"/>
    <col min="6949" max="6949" width="6.140625" style="974" customWidth="1"/>
    <col min="6950" max="6950" width="8.140625" style="974" customWidth="1"/>
    <col min="6951" max="6951" width="10.42578125" style="974" bestFit="1" customWidth="1"/>
    <col min="6952" max="6952" width="9" style="974" bestFit="1" customWidth="1"/>
    <col min="6953" max="6956" width="0" style="974" hidden="1" customWidth="1"/>
    <col min="6957" max="7156" width="8.85546875" style="974"/>
    <col min="7157" max="7157" width="4.5703125" style="974" bestFit="1" customWidth="1"/>
    <col min="7158" max="7158" width="32" style="974" customWidth="1"/>
    <col min="7159" max="7159" width="5.7109375" style="974" customWidth="1"/>
    <col min="7160" max="7160" width="10" style="974" customWidth="1"/>
    <col min="7161" max="7162" width="7.85546875" style="974" customWidth="1"/>
    <col min="7163" max="7163" width="8.5703125" style="974" bestFit="1" customWidth="1"/>
    <col min="7164" max="7164" width="5.5703125" style="974" bestFit="1" customWidth="1"/>
    <col min="7165" max="7165" width="6.5703125" style="974" bestFit="1" customWidth="1"/>
    <col min="7166" max="7166" width="4.7109375" style="974" bestFit="1" customWidth="1"/>
    <col min="7167" max="7167" width="7.85546875" style="974" bestFit="1" customWidth="1"/>
    <col min="7168" max="7168" width="6.42578125" style="974" bestFit="1" customWidth="1"/>
    <col min="7169" max="7169" width="6.5703125" style="974" customWidth="1"/>
    <col min="7170" max="7170" width="8.85546875" style="974" customWidth="1"/>
    <col min="7171" max="7171" width="5.42578125" style="974" bestFit="1" customWidth="1"/>
    <col min="7172" max="7172" width="6.42578125" style="974" bestFit="1" customWidth="1"/>
    <col min="7173" max="7173" width="5.140625" style="974" bestFit="1" customWidth="1"/>
    <col min="7174" max="7174" width="0" style="974" hidden="1" customWidth="1"/>
    <col min="7175" max="7175" width="6.28515625" style="974" bestFit="1" customWidth="1"/>
    <col min="7176" max="7176" width="6.7109375" style="974" customWidth="1"/>
    <col min="7177" max="7177" width="6.42578125" style="974" customWidth="1"/>
    <col min="7178" max="7178" width="4.42578125" style="974" customWidth="1"/>
    <col min="7179" max="7179" width="6.42578125" style="974" bestFit="1" customWidth="1"/>
    <col min="7180" max="7181" width="7.85546875" style="974" bestFit="1" customWidth="1"/>
    <col min="7182" max="7182" width="8.7109375" style="974" bestFit="1" customWidth="1"/>
    <col min="7183" max="7183" width="6.28515625" style="974" bestFit="1" customWidth="1"/>
    <col min="7184" max="7184" width="5.140625" style="974" bestFit="1" customWidth="1"/>
    <col min="7185" max="7185" width="6.140625" style="974" bestFit="1" customWidth="1"/>
    <col min="7186" max="7186" width="5.42578125" style="974" bestFit="1" customWidth="1"/>
    <col min="7187" max="7187" width="5.5703125" style="974" bestFit="1" customWidth="1"/>
    <col min="7188" max="7188" width="5.42578125" style="974" bestFit="1" customWidth="1"/>
    <col min="7189" max="7189" width="5.85546875" style="974" bestFit="1" customWidth="1"/>
    <col min="7190" max="7191" width="5.28515625" style="974" bestFit="1" customWidth="1"/>
    <col min="7192" max="7192" width="6.42578125" style="974" bestFit="1" customWidth="1"/>
    <col min="7193" max="7193" width="5.42578125" style="974" bestFit="1" customWidth="1"/>
    <col min="7194" max="7194" width="5.5703125" style="974" bestFit="1" customWidth="1"/>
    <col min="7195" max="7195" width="4.5703125" style="974" customWidth="1"/>
    <col min="7196" max="7196" width="6.140625" style="974" bestFit="1" customWidth="1"/>
    <col min="7197" max="7197" width="8" style="974" bestFit="1" customWidth="1"/>
    <col min="7198" max="7198" width="6.5703125" style="974" bestFit="1" customWidth="1"/>
    <col min="7199" max="7201" width="5.5703125" style="974" bestFit="1" customWidth="1"/>
    <col min="7202" max="7202" width="6.5703125" style="974" bestFit="1" customWidth="1"/>
    <col min="7203" max="7203" width="6.42578125" style="974" bestFit="1" customWidth="1"/>
    <col min="7204" max="7204" width="4.7109375" style="974" bestFit="1" customWidth="1"/>
    <col min="7205" max="7205" width="6.140625" style="974" customWidth="1"/>
    <col min="7206" max="7206" width="8.140625" style="974" customWidth="1"/>
    <col min="7207" max="7207" width="10.42578125" style="974" bestFit="1" customWidth="1"/>
    <col min="7208" max="7208" width="9" style="974" bestFit="1" customWidth="1"/>
    <col min="7209" max="7212" width="0" style="974" hidden="1" customWidth="1"/>
    <col min="7213" max="7412" width="8.85546875" style="974"/>
    <col min="7413" max="7413" width="4.5703125" style="974" bestFit="1" customWidth="1"/>
    <col min="7414" max="7414" width="32" style="974" customWidth="1"/>
    <col min="7415" max="7415" width="5.7109375" style="974" customWidth="1"/>
    <col min="7416" max="7416" width="10" style="974" customWidth="1"/>
    <col min="7417" max="7418" width="7.85546875" style="974" customWidth="1"/>
    <col min="7419" max="7419" width="8.5703125" style="974" bestFit="1" customWidth="1"/>
    <col min="7420" max="7420" width="5.5703125" style="974" bestFit="1" customWidth="1"/>
    <col min="7421" max="7421" width="6.5703125" style="974" bestFit="1" customWidth="1"/>
    <col min="7422" max="7422" width="4.7109375" style="974" bestFit="1" customWidth="1"/>
    <col min="7423" max="7423" width="7.85546875" style="974" bestFit="1" customWidth="1"/>
    <col min="7424" max="7424" width="6.42578125" style="974" bestFit="1" customWidth="1"/>
    <col min="7425" max="7425" width="6.5703125" style="974" customWidth="1"/>
    <col min="7426" max="7426" width="8.85546875" style="974" customWidth="1"/>
    <col min="7427" max="7427" width="5.42578125" style="974" bestFit="1" customWidth="1"/>
    <col min="7428" max="7428" width="6.42578125" style="974" bestFit="1" customWidth="1"/>
    <col min="7429" max="7429" width="5.140625" style="974" bestFit="1" customWidth="1"/>
    <col min="7430" max="7430" width="0" style="974" hidden="1" customWidth="1"/>
    <col min="7431" max="7431" width="6.28515625" style="974" bestFit="1" customWidth="1"/>
    <col min="7432" max="7432" width="6.7109375" style="974" customWidth="1"/>
    <col min="7433" max="7433" width="6.42578125" style="974" customWidth="1"/>
    <col min="7434" max="7434" width="4.42578125" style="974" customWidth="1"/>
    <col min="7435" max="7435" width="6.42578125" style="974" bestFit="1" customWidth="1"/>
    <col min="7436" max="7437" width="7.85546875" style="974" bestFit="1" customWidth="1"/>
    <col min="7438" max="7438" width="8.7109375" style="974" bestFit="1" customWidth="1"/>
    <col min="7439" max="7439" width="6.28515625" style="974" bestFit="1" customWidth="1"/>
    <col min="7440" max="7440" width="5.140625" style="974" bestFit="1" customWidth="1"/>
    <col min="7441" max="7441" width="6.140625" style="974" bestFit="1" customWidth="1"/>
    <col min="7442" max="7442" width="5.42578125" style="974" bestFit="1" customWidth="1"/>
    <col min="7443" max="7443" width="5.5703125" style="974" bestFit="1" customWidth="1"/>
    <col min="7444" max="7444" width="5.42578125" style="974" bestFit="1" customWidth="1"/>
    <col min="7445" max="7445" width="5.85546875" style="974" bestFit="1" customWidth="1"/>
    <col min="7446" max="7447" width="5.28515625" style="974" bestFit="1" customWidth="1"/>
    <col min="7448" max="7448" width="6.42578125" style="974" bestFit="1" customWidth="1"/>
    <col min="7449" max="7449" width="5.42578125" style="974" bestFit="1" customWidth="1"/>
    <col min="7450" max="7450" width="5.5703125" style="974" bestFit="1" customWidth="1"/>
    <col min="7451" max="7451" width="4.5703125" style="974" customWidth="1"/>
    <col min="7452" max="7452" width="6.140625" style="974" bestFit="1" customWidth="1"/>
    <col min="7453" max="7453" width="8" style="974" bestFit="1" customWidth="1"/>
    <col min="7454" max="7454" width="6.5703125" style="974" bestFit="1" customWidth="1"/>
    <col min="7455" max="7457" width="5.5703125" style="974" bestFit="1" customWidth="1"/>
    <col min="7458" max="7458" width="6.5703125" style="974" bestFit="1" customWidth="1"/>
    <col min="7459" max="7459" width="6.42578125" style="974" bestFit="1" customWidth="1"/>
    <col min="7460" max="7460" width="4.7109375" style="974" bestFit="1" customWidth="1"/>
    <col min="7461" max="7461" width="6.140625" style="974" customWidth="1"/>
    <col min="7462" max="7462" width="8.140625" style="974" customWidth="1"/>
    <col min="7463" max="7463" width="10.42578125" style="974" bestFit="1" customWidth="1"/>
    <col min="7464" max="7464" width="9" style="974" bestFit="1" customWidth="1"/>
    <col min="7465" max="7468" width="0" style="974" hidden="1" customWidth="1"/>
    <col min="7469" max="7668" width="8.85546875" style="974"/>
    <col min="7669" max="7669" width="4.5703125" style="974" bestFit="1" customWidth="1"/>
    <col min="7670" max="7670" width="32" style="974" customWidth="1"/>
    <col min="7671" max="7671" width="5.7109375" style="974" customWidth="1"/>
    <col min="7672" max="7672" width="10" style="974" customWidth="1"/>
    <col min="7673" max="7674" width="7.85546875" style="974" customWidth="1"/>
    <col min="7675" max="7675" width="8.5703125" style="974" bestFit="1" customWidth="1"/>
    <col min="7676" max="7676" width="5.5703125" style="974" bestFit="1" customWidth="1"/>
    <col min="7677" max="7677" width="6.5703125" style="974" bestFit="1" customWidth="1"/>
    <col min="7678" max="7678" width="4.7109375" style="974" bestFit="1" customWidth="1"/>
    <col min="7679" max="7679" width="7.85546875" style="974" bestFit="1" customWidth="1"/>
    <col min="7680" max="7680" width="6.42578125" style="974" bestFit="1" customWidth="1"/>
    <col min="7681" max="7681" width="6.5703125" style="974" customWidth="1"/>
    <col min="7682" max="7682" width="8.85546875" style="974" customWidth="1"/>
    <col min="7683" max="7683" width="5.42578125" style="974" bestFit="1" customWidth="1"/>
    <col min="7684" max="7684" width="6.42578125" style="974" bestFit="1" customWidth="1"/>
    <col min="7685" max="7685" width="5.140625" style="974" bestFit="1" customWidth="1"/>
    <col min="7686" max="7686" width="0" style="974" hidden="1" customWidth="1"/>
    <col min="7687" max="7687" width="6.28515625" style="974" bestFit="1" customWidth="1"/>
    <col min="7688" max="7688" width="6.7109375" style="974" customWidth="1"/>
    <col min="7689" max="7689" width="6.42578125" style="974" customWidth="1"/>
    <col min="7690" max="7690" width="4.42578125" style="974" customWidth="1"/>
    <col min="7691" max="7691" width="6.42578125" style="974" bestFit="1" customWidth="1"/>
    <col min="7692" max="7693" width="7.85546875" style="974" bestFit="1" customWidth="1"/>
    <col min="7694" max="7694" width="8.7109375" style="974" bestFit="1" customWidth="1"/>
    <col min="7695" max="7695" width="6.28515625" style="974" bestFit="1" customWidth="1"/>
    <col min="7696" max="7696" width="5.140625" style="974" bestFit="1" customWidth="1"/>
    <col min="7697" max="7697" width="6.140625" style="974" bestFit="1" customWidth="1"/>
    <col min="7698" max="7698" width="5.42578125" style="974" bestFit="1" customWidth="1"/>
    <col min="7699" max="7699" width="5.5703125" style="974" bestFit="1" customWidth="1"/>
    <col min="7700" max="7700" width="5.42578125" style="974" bestFit="1" customWidth="1"/>
    <col min="7701" max="7701" width="5.85546875" style="974" bestFit="1" customWidth="1"/>
    <col min="7702" max="7703" width="5.28515625" style="974" bestFit="1" customWidth="1"/>
    <col min="7704" max="7704" width="6.42578125" style="974" bestFit="1" customWidth="1"/>
    <col min="7705" max="7705" width="5.42578125" style="974" bestFit="1" customWidth="1"/>
    <col min="7706" max="7706" width="5.5703125" style="974" bestFit="1" customWidth="1"/>
    <col min="7707" max="7707" width="4.5703125" style="974" customWidth="1"/>
    <col min="7708" max="7708" width="6.140625" style="974" bestFit="1" customWidth="1"/>
    <col min="7709" max="7709" width="8" style="974" bestFit="1" customWidth="1"/>
    <col min="7710" max="7710" width="6.5703125" style="974" bestFit="1" customWidth="1"/>
    <col min="7711" max="7713" width="5.5703125" style="974" bestFit="1" customWidth="1"/>
    <col min="7714" max="7714" width="6.5703125" style="974" bestFit="1" customWidth="1"/>
    <col min="7715" max="7715" width="6.42578125" style="974" bestFit="1" customWidth="1"/>
    <col min="7716" max="7716" width="4.7109375" style="974" bestFit="1" customWidth="1"/>
    <col min="7717" max="7717" width="6.140625" style="974" customWidth="1"/>
    <col min="7718" max="7718" width="8.140625" style="974" customWidth="1"/>
    <col min="7719" max="7719" width="10.42578125" style="974" bestFit="1" customWidth="1"/>
    <col min="7720" max="7720" width="9" style="974" bestFit="1" customWidth="1"/>
    <col min="7721" max="7724" width="0" style="974" hidden="1" customWidth="1"/>
    <col min="7725" max="7924" width="8.85546875" style="974"/>
    <col min="7925" max="7925" width="4.5703125" style="974" bestFit="1" customWidth="1"/>
    <col min="7926" max="7926" width="32" style="974" customWidth="1"/>
    <col min="7927" max="7927" width="5.7109375" style="974" customWidth="1"/>
    <col min="7928" max="7928" width="10" style="974" customWidth="1"/>
    <col min="7929" max="7930" width="7.85546875" style="974" customWidth="1"/>
    <col min="7931" max="7931" width="8.5703125" style="974" bestFit="1" customWidth="1"/>
    <col min="7932" max="7932" width="5.5703125" style="974" bestFit="1" customWidth="1"/>
    <col min="7933" max="7933" width="6.5703125" style="974" bestFit="1" customWidth="1"/>
    <col min="7934" max="7934" width="4.7109375" style="974" bestFit="1" customWidth="1"/>
    <col min="7935" max="7935" width="7.85546875" style="974" bestFit="1" customWidth="1"/>
    <col min="7936" max="7936" width="6.42578125" style="974" bestFit="1" customWidth="1"/>
    <col min="7937" max="7937" width="6.5703125" style="974" customWidth="1"/>
    <col min="7938" max="7938" width="8.85546875" style="974" customWidth="1"/>
    <col min="7939" max="7939" width="5.42578125" style="974" bestFit="1" customWidth="1"/>
    <col min="7940" max="7940" width="6.42578125" style="974" bestFit="1" customWidth="1"/>
    <col min="7941" max="7941" width="5.140625" style="974" bestFit="1" customWidth="1"/>
    <col min="7942" max="7942" width="0" style="974" hidden="1" customWidth="1"/>
    <col min="7943" max="7943" width="6.28515625" style="974" bestFit="1" customWidth="1"/>
    <col min="7944" max="7944" width="6.7109375" style="974" customWidth="1"/>
    <col min="7945" max="7945" width="6.42578125" style="974" customWidth="1"/>
    <col min="7946" max="7946" width="4.42578125" style="974" customWidth="1"/>
    <col min="7947" max="7947" width="6.42578125" style="974" bestFit="1" customWidth="1"/>
    <col min="7948" max="7949" width="7.85546875" style="974" bestFit="1" customWidth="1"/>
    <col min="7950" max="7950" width="8.7109375" style="974" bestFit="1" customWidth="1"/>
    <col min="7951" max="7951" width="6.28515625" style="974" bestFit="1" customWidth="1"/>
    <col min="7952" max="7952" width="5.140625" style="974" bestFit="1" customWidth="1"/>
    <col min="7953" max="7953" width="6.140625" style="974" bestFit="1" customWidth="1"/>
    <col min="7954" max="7954" width="5.42578125" style="974" bestFit="1" customWidth="1"/>
    <col min="7955" max="7955" width="5.5703125" style="974" bestFit="1" customWidth="1"/>
    <col min="7956" max="7956" width="5.42578125" style="974" bestFit="1" customWidth="1"/>
    <col min="7957" max="7957" width="5.85546875" style="974" bestFit="1" customWidth="1"/>
    <col min="7958" max="7959" width="5.28515625" style="974" bestFit="1" customWidth="1"/>
    <col min="7960" max="7960" width="6.42578125" style="974" bestFit="1" customWidth="1"/>
    <col min="7961" max="7961" width="5.42578125" style="974" bestFit="1" customWidth="1"/>
    <col min="7962" max="7962" width="5.5703125" style="974" bestFit="1" customWidth="1"/>
    <col min="7963" max="7963" width="4.5703125" style="974" customWidth="1"/>
    <col min="7964" max="7964" width="6.140625" style="974" bestFit="1" customWidth="1"/>
    <col min="7965" max="7965" width="8" style="974" bestFit="1" customWidth="1"/>
    <col min="7966" max="7966" width="6.5703125" style="974" bestFit="1" customWidth="1"/>
    <col min="7967" max="7969" width="5.5703125" style="974" bestFit="1" customWidth="1"/>
    <col min="7970" max="7970" width="6.5703125" style="974" bestFit="1" customWidth="1"/>
    <col min="7971" max="7971" width="6.42578125" style="974" bestFit="1" customWidth="1"/>
    <col min="7972" max="7972" width="4.7109375" style="974" bestFit="1" customWidth="1"/>
    <col min="7973" max="7973" width="6.140625" style="974" customWidth="1"/>
    <col min="7974" max="7974" width="8.140625" style="974" customWidth="1"/>
    <col min="7975" max="7975" width="10.42578125" style="974" bestFit="1" customWidth="1"/>
    <col min="7976" max="7976" width="9" style="974" bestFit="1" customWidth="1"/>
    <col min="7977" max="7980" width="0" style="974" hidden="1" customWidth="1"/>
    <col min="7981" max="8180" width="8.85546875" style="974"/>
    <col min="8181" max="8181" width="4.5703125" style="974" bestFit="1" customWidth="1"/>
    <col min="8182" max="8182" width="32" style="974" customWidth="1"/>
    <col min="8183" max="8183" width="5.7109375" style="974" customWidth="1"/>
    <col min="8184" max="8184" width="10" style="974" customWidth="1"/>
    <col min="8185" max="8186" width="7.85546875" style="974" customWidth="1"/>
    <col min="8187" max="8187" width="8.5703125" style="974" bestFit="1" customWidth="1"/>
    <col min="8188" max="8188" width="5.5703125" style="974" bestFit="1" customWidth="1"/>
    <col min="8189" max="8189" width="6.5703125" style="974" bestFit="1" customWidth="1"/>
    <col min="8190" max="8190" width="4.7109375" style="974" bestFit="1" customWidth="1"/>
    <col min="8191" max="8191" width="7.85546875" style="974" bestFit="1" customWidth="1"/>
    <col min="8192" max="8192" width="6.42578125" style="974" bestFit="1" customWidth="1"/>
    <col min="8193" max="8193" width="6.5703125" style="974" customWidth="1"/>
    <col min="8194" max="8194" width="8.85546875" style="974" customWidth="1"/>
    <col min="8195" max="8195" width="5.42578125" style="974" bestFit="1" customWidth="1"/>
    <col min="8196" max="8196" width="6.42578125" style="974" bestFit="1" customWidth="1"/>
    <col min="8197" max="8197" width="5.140625" style="974" bestFit="1" customWidth="1"/>
    <col min="8198" max="8198" width="0" style="974" hidden="1" customWidth="1"/>
    <col min="8199" max="8199" width="6.28515625" style="974" bestFit="1" customWidth="1"/>
    <col min="8200" max="8200" width="6.7109375" style="974" customWidth="1"/>
    <col min="8201" max="8201" width="6.42578125" style="974" customWidth="1"/>
    <col min="8202" max="8202" width="4.42578125" style="974" customWidth="1"/>
    <col min="8203" max="8203" width="6.42578125" style="974" bestFit="1" customWidth="1"/>
    <col min="8204" max="8205" width="7.85546875" style="974" bestFit="1" customWidth="1"/>
    <col min="8206" max="8206" width="8.7109375" style="974" bestFit="1" customWidth="1"/>
    <col min="8207" max="8207" width="6.28515625" style="974" bestFit="1" customWidth="1"/>
    <col min="8208" max="8208" width="5.140625" style="974" bestFit="1" customWidth="1"/>
    <col min="8209" max="8209" width="6.140625" style="974" bestFit="1" customWidth="1"/>
    <col min="8210" max="8210" width="5.42578125" style="974" bestFit="1" customWidth="1"/>
    <col min="8211" max="8211" width="5.5703125" style="974" bestFit="1" customWidth="1"/>
    <col min="8212" max="8212" width="5.42578125" style="974" bestFit="1" customWidth="1"/>
    <col min="8213" max="8213" width="5.85546875" style="974" bestFit="1" customWidth="1"/>
    <col min="8214" max="8215" width="5.28515625" style="974" bestFit="1" customWidth="1"/>
    <col min="8216" max="8216" width="6.42578125" style="974" bestFit="1" customWidth="1"/>
    <col min="8217" max="8217" width="5.42578125" style="974" bestFit="1" customWidth="1"/>
    <col min="8218" max="8218" width="5.5703125" style="974" bestFit="1" customWidth="1"/>
    <col min="8219" max="8219" width="4.5703125" style="974" customWidth="1"/>
    <col min="8220" max="8220" width="6.140625" style="974" bestFit="1" customWidth="1"/>
    <col min="8221" max="8221" width="8" style="974" bestFit="1" customWidth="1"/>
    <col min="8222" max="8222" width="6.5703125" style="974" bestFit="1" customWidth="1"/>
    <col min="8223" max="8225" width="5.5703125" style="974" bestFit="1" customWidth="1"/>
    <col min="8226" max="8226" width="6.5703125" style="974" bestFit="1" customWidth="1"/>
    <col min="8227" max="8227" width="6.42578125" style="974" bestFit="1" customWidth="1"/>
    <col min="8228" max="8228" width="4.7109375" style="974" bestFit="1" customWidth="1"/>
    <col min="8229" max="8229" width="6.140625" style="974" customWidth="1"/>
    <col min="8230" max="8230" width="8.140625" style="974" customWidth="1"/>
    <col min="8231" max="8231" width="10.42578125" style="974" bestFit="1" customWidth="1"/>
    <col min="8232" max="8232" width="9" style="974" bestFit="1" customWidth="1"/>
    <col min="8233" max="8236" width="0" style="974" hidden="1" customWidth="1"/>
    <col min="8237" max="8436" width="8.85546875" style="974"/>
    <col min="8437" max="8437" width="4.5703125" style="974" bestFit="1" customWidth="1"/>
    <col min="8438" max="8438" width="32" style="974" customWidth="1"/>
    <col min="8439" max="8439" width="5.7109375" style="974" customWidth="1"/>
    <col min="8440" max="8440" width="10" style="974" customWidth="1"/>
    <col min="8441" max="8442" width="7.85546875" style="974" customWidth="1"/>
    <col min="8443" max="8443" width="8.5703125" style="974" bestFit="1" customWidth="1"/>
    <col min="8444" max="8444" width="5.5703125" style="974" bestFit="1" customWidth="1"/>
    <col min="8445" max="8445" width="6.5703125" style="974" bestFit="1" customWidth="1"/>
    <col min="8446" max="8446" width="4.7109375" style="974" bestFit="1" customWidth="1"/>
    <col min="8447" max="8447" width="7.85546875" style="974" bestFit="1" customWidth="1"/>
    <col min="8448" max="8448" width="6.42578125" style="974" bestFit="1" customWidth="1"/>
    <col min="8449" max="8449" width="6.5703125" style="974" customWidth="1"/>
    <col min="8450" max="8450" width="8.85546875" style="974" customWidth="1"/>
    <col min="8451" max="8451" width="5.42578125" style="974" bestFit="1" customWidth="1"/>
    <col min="8452" max="8452" width="6.42578125" style="974" bestFit="1" customWidth="1"/>
    <col min="8453" max="8453" width="5.140625" style="974" bestFit="1" customWidth="1"/>
    <col min="8454" max="8454" width="0" style="974" hidden="1" customWidth="1"/>
    <col min="8455" max="8455" width="6.28515625" style="974" bestFit="1" customWidth="1"/>
    <col min="8456" max="8456" width="6.7109375" style="974" customWidth="1"/>
    <col min="8457" max="8457" width="6.42578125" style="974" customWidth="1"/>
    <col min="8458" max="8458" width="4.42578125" style="974" customWidth="1"/>
    <col min="8459" max="8459" width="6.42578125" style="974" bestFit="1" customWidth="1"/>
    <col min="8460" max="8461" width="7.85546875" style="974" bestFit="1" customWidth="1"/>
    <col min="8462" max="8462" width="8.7109375" style="974" bestFit="1" customWidth="1"/>
    <col min="8463" max="8463" width="6.28515625" style="974" bestFit="1" customWidth="1"/>
    <col min="8464" max="8464" width="5.140625" style="974" bestFit="1" customWidth="1"/>
    <col min="8465" max="8465" width="6.140625" style="974" bestFit="1" customWidth="1"/>
    <col min="8466" max="8466" width="5.42578125" style="974" bestFit="1" customWidth="1"/>
    <col min="8467" max="8467" width="5.5703125" style="974" bestFit="1" customWidth="1"/>
    <col min="8468" max="8468" width="5.42578125" style="974" bestFit="1" customWidth="1"/>
    <col min="8469" max="8469" width="5.85546875" style="974" bestFit="1" customWidth="1"/>
    <col min="8470" max="8471" width="5.28515625" style="974" bestFit="1" customWidth="1"/>
    <col min="8472" max="8472" width="6.42578125" style="974" bestFit="1" customWidth="1"/>
    <col min="8473" max="8473" width="5.42578125" style="974" bestFit="1" customWidth="1"/>
    <col min="8474" max="8474" width="5.5703125" style="974" bestFit="1" customWidth="1"/>
    <col min="8475" max="8475" width="4.5703125" style="974" customWidth="1"/>
    <col min="8476" max="8476" width="6.140625" style="974" bestFit="1" customWidth="1"/>
    <col min="8477" max="8477" width="8" style="974" bestFit="1" customWidth="1"/>
    <col min="8478" max="8478" width="6.5703125" style="974" bestFit="1" customWidth="1"/>
    <col min="8479" max="8481" width="5.5703125" style="974" bestFit="1" customWidth="1"/>
    <col min="8482" max="8482" width="6.5703125" style="974" bestFit="1" customWidth="1"/>
    <col min="8483" max="8483" width="6.42578125" style="974" bestFit="1" customWidth="1"/>
    <col min="8484" max="8484" width="4.7109375" style="974" bestFit="1" customWidth="1"/>
    <col min="8485" max="8485" width="6.140625" style="974" customWidth="1"/>
    <col min="8486" max="8486" width="8.140625" style="974" customWidth="1"/>
    <col min="8487" max="8487" width="10.42578125" style="974" bestFit="1" customWidth="1"/>
    <col min="8488" max="8488" width="9" style="974" bestFit="1" customWidth="1"/>
    <col min="8489" max="8492" width="0" style="974" hidden="1" customWidth="1"/>
    <col min="8493" max="8692" width="8.85546875" style="974"/>
    <col min="8693" max="8693" width="4.5703125" style="974" bestFit="1" customWidth="1"/>
    <col min="8694" max="8694" width="32" style="974" customWidth="1"/>
    <col min="8695" max="8695" width="5.7109375" style="974" customWidth="1"/>
    <col min="8696" max="8696" width="10" style="974" customWidth="1"/>
    <col min="8697" max="8698" width="7.85546875" style="974" customWidth="1"/>
    <col min="8699" max="8699" width="8.5703125" style="974" bestFit="1" customWidth="1"/>
    <col min="8700" max="8700" width="5.5703125" style="974" bestFit="1" customWidth="1"/>
    <col min="8701" max="8701" width="6.5703125" style="974" bestFit="1" customWidth="1"/>
    <col min="8702" max="8702" width="4.7109375" style="974" bestFit="1" customWidth="1"/>
    <col min="8703" max="8703" width="7.85546875" style="974" bestFit="1" customWidth="1"/>
    <col min="8704" max="8704" width="6.42578125" style="974" bestFit="1" customWidth="1"/>
    <col min="8705" max="8705" width="6.5703125" style="974" customWidth="1"/>
    <col min="8706" max="8706" width="8.85546875" style="974" customWidth="1"/>
    <col min="8707" max="8707" width="5.42578125" style="974" bestFit="1" customWidth="1"/>
    <col min="8708" max="8708" width="6.42578125" style="974" bestFit="1" customWidth="1"/>
    <col min="8709" max="8709" width="5.140625" style="974" bestFit="1" customWidth="1"/>
    <col min="8710" max="8710" width="0" style="974" hidden="1" customWidth="1"/>
    <col min="8711" max="8711" width="6.28515625" style="974" bestFit="1" customWidth="1"/>
    <col min="8712" max="8712" width="6.7109375" style="974" customWidth="1"/>
    <col min="8713" max="8713" width="6.42578125" style="974" customWidth="1"/>
    <col min="8714" max="8714" width="4.42578125" style="974" customWidth="1"/>
    <col min="8715" max="8715" width="6.42578125" style="974" bestFit="1" customWidth="1"/>
    <col min="8716" max="8717" width="7.85546875" style="974" bestFit="1" customWidth="1"/>
    <col min="8718" max="8718" width="8.7109375" style="974" bestFit="1" customWidth="1"/>
    <col min="8719" max="8719" width="6.28515625" style="974" bestFit="1" customWidth="1"/>
    <col min="8720" max="8720" width="5.140625" style="974" bestFit="1" customWidth="1"/>
    <col min="8721" max="8721" width="6.140625" style="974" bestFit="1" customWidth="1"/>
    <col min="8722" max="8722" width="5.42578125" style="974" bestFit="1" customWidth="1"/>
    <col min="8723" max="8723" width="5.5703125" style="974" bestFit="1" customWidth="1"/>
    <col min="8724" max="8724" width="5.42578125" style="974" bestFit="1" customWidth="1"/>
    <col min="8725" max="8725" width="5.85546875" style="974" bestFit="1" customWidth="1"/>
    <col min="8726" max="8727" width="5.28515625" style="974" bestFit="1" customWidth="1"/>
    <col min="8728" max="8728" width="6.42578125" style="974" bestFit="1" customWidth="1"/>
    <col min="8729" max="8729" width="5.42578125" style="974" bestFit="1" customWidth="1"/>
    <col min="8730" max="8730" width="5.5703125" style="974" bestFit="1" customWidth="1"/>
    <col min="8731" max="8731" width="4.5703125" style="974" customWidth="1"/>
    <col min="8732" max="8732" width="6.140625" style="974" bestFit="1" customWidth="1"/>
    <col min="8733" max="8733" width="8" style="974" bestFit="1" customWidth="1"/>
    <col min="8734" max="8734" width="6.5703125" style="974" bestFit="1" customWidth="1"/>
    <col min="8735" max="8737" width="5.5703125" style="974" bestFit="1" customWidth="1"/>
    <col min="8738" max="8738" width="6.5703125" style="974" bestFit="1" customWidth="1"/>
    <col min="8739" max="8739" width="6.42578125" style="974" bestFit="1" customWidth="1"/>
    <col min="8740" max="8740" width="4.7109375" style="974" bestFit="1" customWidth="1"/>
    <col min="8741" max="8741" width="6.140625" style="974" customWidth="1"/>
    <col min="8742" max="8742" width="8.140625" style="974" customWidth="1"/>
    <col min="8743" max="8743" width="10.42578125" style="974" bestFit="1" customWidth="1"/>
    <col min="8744" max="8744" width="9" style="974" bestFit="1" customWidth="1"/>
    <col min="8745" max="8748" width="0" style="974" hidden="1" customWidth="1"/>
    <col min="8749" max="8948" width="8.85546875" style="974"/>
    <col min="8949" max="8949" width="4.5703125" style="974" bestFit="1" customWidth="1"/>
    <col min="8950" max="8950" width="32" style="974" customWidth="1"/>
    <col min="8951" max="8951" width="5.7109375" style="974" customWidth="1"/>
    <col min="8952" max="8952" width="10" style="974" customWidth="1"/>
    <col min="8953" max="8954" width="7.85546875" style="974" customWidth="1"/>
    <col min="8955" max="8955" width="8.5703125" style="974" bestFit="1" customWidth="1"/>
    <col min="8956" max="8956" width="5.5703125" style="974" bestFit="1" customWidth="1"/>
    <col min="8957" max="8957" width="6.5703125" style="974" bestFit="1" customWidth="1"/>
    <col min="8958" max="8958" width="4.7109375" style="974" bestFit="1" customWidth="1"/>
    <col min="8959" max="8959" width="7.85546875" style="974" bestFit="1" customWidth="1"/>
    <col min="8960" max="8960" width="6.42578125" style="974" bestFit="1" customWidth="1"/>
    <col min="8961" max="8961" width="6.5703125" style="974" customWidth="1"/>
    <col min="8962" max="8962" width="8.85546875" style="974" customWidth="1"/>
    <col min="8963" max="8963" width="5.42578125" style="974" bestFit="1" customWidth="1"/>
    <col min="8964" max="8964" width="6.42578125" style="974" bestFit="1" customWidth="1"/>
    <col min="8965" max="8965" width="5.140625" style="974" bestFit="1" customWidth="1"/>
    <col min="8966" max="8966" width="0" style="974" hidden="1" customWidth="1"/>
    <col min="8967" max="8967" width="6.28515625" style="974" bestFit="1" customWidth="1"/>
    <col min="8968" max="8968" width="6.7109375" style="974" customWidth="1"/>
    <col min="8969" max="8969" width="6.42578125" style="974" customWidth="1"/>
    <col min="8970" max="8970" width="4.42578125" style="974" customWidth="1"/>
    <col min="8971" max="8971" width="6.42578125" style="974" bestFit="1" customWidth="1"/>
    <col min="8972" max="8973" width="7.85546875" style="974" bestFit="1" customWidth="1"/>
    <col min="8974" max="8974" width="8.7109375" style="974" bestFit="1" customWidth="1"/>
    <col min="8975" max="8975" width="6.28515625" style="974" bestFit="1" customWidth="1"/>
    <col min="8976" max="8976" width="5.140625" style="974" bestFit="1" customWidth="1"/>
    <col min="8977" max="8977" width="6.140625" style="974" bestFit="1" customWidth="1"/>
    <col min="8978" max="8978" width="5.42578125" style="974" bestFit="1" customWidth="1"/>
    <col min="8979" max="8979" width="5.5703125" style="974" bestFit="1" customWidth="1"/>
    <col min="8980" max="8980" width="5.42578125" style="974" bestFit="1" customWidth="1"/>
    <col min="8981" max="8981" width="5.85546875" style="974" bestFit="1" customWidth="1"/>
    <col min="8982" max="8983" width="5.28515625" style="974" bestFit="1" customWidth="1"/>
    <col min="8984" max="8984" width="6.42578125" style="974" bestFit="1" customWidth="1"/>
    <col min="8985" max="8985" width="5.42578125" style="974" bestFit="1" customWidth="1"/>
    <col min="8986" max="8986" width="5.5703125" style="974" bestFit="1" customWidth="1"/>
    <col min="8987" max="8987" width="4.5703125" style="974" customWidth="1"/>
    <col min="8988" max="8988" width="6.140625" style="974" bestFit="1" customWidth="1"/>
    <col min="8989" max="8989" width="8" style="974" bestFit="1" customWidth="1"/>
    <col min="8990" max="8990" width="6.5703125" style="974" bestFit="1" customWidth="1"/>
    <col min="8991" max="8993" width="5.5703125" style="974" bestFit="1" customWidth="1"/>
    <col min="8994" max="8994" width="6.5703125" style="974" bestFit="1" customWidth="1"/>
    <col min="8995" max="8995" width="6.42578125" style="974" bestFit="1" customWidth="1"/>
    <col min="8996" max="8996" width="4.7109375" style="974" bestFit="1" customWidth="1"/>
    <col min="8997" max="8997" width="6.140625" style="974" customWidth="1"/>
    <col min="8998" max="8998" width="8.140625" style="974" customWidth="1"/>
    <col min="8999" max="8999" width="10.42578125" style="974" bestFit="1" customWidth="1"/>
    <col min="9000" max="9000" width="9" style="974" bestFit="1" customWidth="1"/>
    <col min="9001" max="9004" width="0" style="974" hidden="1" customWidth="1"/>
    <col min="9005" max="9204" width="8.85546875" style="974"/>
    <col min="9205" max="9205" width="4.5703125" style="974" bestFit="1" customWidth="1"/>
    <col min="9206" max="9206" width="32" style="974" customWidth="1"/>
    <col min="9207" max="9207" width="5.7109375" style="974" customWidth="1"/>
    <col min="9208" max="9208" width="10" style="974" customWidth="1"/>
    <col min="9209" max="9210" width="7.85546875" style="974" customWidth="1"/>
    <col min="9211" max="9211" width="8.5703125" style="974" bestFit="1" customWidth="1"/>
    <col min="9212" max="9212" width="5.5703125" style="974" bestFit="1" customWidth="1"/>
    <col min="9213" max="9213" width="6.5703125" style="974" bestFit="1" customWidth="1"/>
    <col min="9214" max="9214" width="4.7109375" style="974" bestFit="1" customWidth="1"/>
    <col min="9215" max="9215" width="7.85546875" style="974" bestFit="1" customWidth="1"/>
    <col min="9216" max="9216" width="6.42578125" style="974" bestFit="1" customWidth="1"/>
    <col min="9217" max="9217" width="6.5703125" style="974" customWidth="1"/>
    <col min="9218" max="9218" width="8.85546875" style="974" customWidth="1"/>
    <col min="9219" max="9219" width="5.42578125" style="974" bestFit="1" customWidth="1"/>
    <col min="9220" max="9220" width="6.42578125" style="974" bestFit="1" customWidth="1"/>
    <col min="9221" max="9221" width="5.140625" style="974" bestFit="1" customWidth="1"/>
    <col min="9222" max="9222" width="0" style="974" hidden="1" customWidth="1"/>
    <col min="9223" max="9223" width="6.28515625" style="974" bestFit="1" customWidth="1"/>
    <col min="9224" max="9224" width="6.7109375" style="974" customWidth="1"/>
    <col min="9225" max="9225" width="6.42578125" style="974" customWidth="1"/>
    <col min="9226" max="9226" width="4.42578125" style="974" customWidth="1"/>
    <col min="9227" max="9227" width="6.42578125" style="974" bestFit="1" customWidth="1"/>
    <col min="9228" max="9229" width="7.85546875" style="974" bestFit="1" customWidth="1"/>
    <col min="9230" max="9230" width="8.7109375" style="974" bestFit="1" customWidth="1"/>
    <col min="9231" max="9231" width="6.28515625" style="974" bestFit="1" customWidth="1"/>
    <col min="9232" max="9232" width="5.140625" style="974" bestFit="1" customWidth="1"/>
    <col min="9233" max="9233" width="6.140625" style="974" bestFit="1" customWidth="1"/>
    <col min="9234" max="9234" width="5.42578125" style="974" bestFit="1" customWidth="1"/>
    <col min="9235" max="9235" width="5.5703125" style="974" bestFit="1" customWidth="1"/>
    <col min="9236" max="9236" width="5.42578125" style="974" bestFit="1" customWidth="1"/>
    <col min="9237" max="9237" width="5.85546875" style="974" bestFit="1" customWidth="1"/>
    <col min="9238" max="9239" width="5.28515625" style="974" bestFit="1" customWidth="1"/>
    <col min="9240" max="9240" width="6.42578125" style="974" bestFit="1" customWidth="1"/>
    <col min="9241" max="9241" width="5.42578125" style="974" bestFit="1" customWidth="1"/>
    <col min="9242" max="9242" width="5.5703125" style="974" bestFit="1" customWidth="1"/>
    <col min="9243" max="9243" width="4.5703125" style="974" customWidth="1"/>
    <col min="9244" max="9244" width="6.140625" style="974" bestFit="1" customWidth="1"/>
    <col min="9245" max="9245" width="8" style="974" bestFit="1" customWidth="1"/>
    <col min="9246" max="9246" width="6.5703125" style="974" bestFit="1" customWidth="1"/>
    <col min="9247" max="9249" width="5.5703125" style="974" bestFit="1" customWidth="1"/>
    <col min="9250" max="9250" width="6.5703125" style="974" bestFit="1" customWidth="1"/>
    <col min="9251" max="9251" width="6.42578125" style="974" bestFit="1" customWidth="1"/>
    <col min="9252" max="9252" width="4.7109375" style="974" bestFit="1" customWidth="1"/>
    <col min="9253" max="9253" width="6.140625" style="974" customWidth="1"/>
    <col min="9254" max="9254" width="8.140625" style="974" customWidth="1"/>
    <col min="9255" max="9255" width="10.42578125" style="974" bestFit="1" customWidth="1"/>
    <col min="9256" max="9256" width="9" style="974" bestFit="1" customWidth="1"/>
    <col min="9257" max="9260" width="0" style="974" hidden="1" customWidth="1"/>
    <col min="9261" max="9460" width="8.85546875" style="974"/>
    <col min="9461" max="9461" width="4.5703125" style="974" bestFit="1" customWidth="1"/>
    <col min="9462" max="9462" width="32" style="974" customWidth="1"/>
    <col min="9463" max="9463" width="5.7109375" style="974" customWidth="1"/>
    <col min="9464" max="9464" width="10" style="974" customWidth="1"/>
    <col min="9465" max="9466" width="7.85546875" style="974" customWidth="1"/>
    <col min="9467" max="9467" width="8.5703125" style="974" bestFit="1" customWidth="1"/>
    <col min="9468" max="9468" width="5.5703125" style="974" bestFit="1" customWidth="1"/>
    <col min="9469" max="9469" width="6.5703125" style="974" bestFit="1" customWidth="1"/>
    <col min="9470" max="9470" width="4.7109375" style="974" bestFit="1" customWidth="1"/>
    <col min="9471" max="9471" width="7.85546875" style="974" bestFit="1" customWidth="1"/>
    <col min="9472" max="9472" width="6.42578125" style="974" bestFit="1" customWidth="1"/>
    <col min="9473" max="9473" width="6.5703125" style="974" customWidth="1"/>
    <col min="9474" max="9474" width="8.85546875" style="974" customWidth="1"/>
    <col min="9475" max="9475" width="5.42578125" style="974" bestFit="1" customWidth="1"/>
    <col min="9476" max="9476" width="6.42578125" style="974" bestFit="1" customWidth="1"/>
    <col min="9477" max="9477" width="5.140625" style="974" bestFit="1" customWidth="1"/>
    <col min="9478" max="9478" width="0" style="974" hidden="1" customWidth="1"/>
    <col min="9479" max="9479" width="6.28515625" style="974" bestFit="1" customWidth="1"/>
    <col min="9480" max="9480" width="6.7109375" style="974" customWidth="1"/>
    <col min="9481" max="9481" width="6.42578125" style="974" customWidth="1"/>
    <col min="9482" max="9482" width="4.42578125" style="974" customWidth="1"/>
    <col min="9483" max="9483" width="6.42578125" style="974" bestFit="1" customWidth="1"/>
    <col min="9484" max="9485" width="7.85546875" style="974" bestFit="1" customWidth="1"/>
    <col min="9486" max="9486" width="8.7109375" style="974" bestFit="1" customWidth="1"/>
    <col min="9487" max="9487" width="6.28515625" style="974" bestFit="1" customWidth="1"/>
    <col min="9488" max="9488" width="5.140625" style="974" bestFit="1" customWidth="1"/>
    <col min="9489" max="9489" width="6.140625" style="974" bestFit="1" customWidth="1"/>
    <col min="9490" max="9490" width="5.42578125" style="974" bestFit="1" customWidth="1"/>
    <col min="9491" max="9491" width="5.5703125" style="974" bestFit="1" customWidth="1"/>
    <col min="9492" max="9492" width="5.42578125" style="974" bestFit="1" customWidth="1"/>
    <col min="9493" max="9493" width="5.85546875" style="974" bestFit="1" customWidth="1"/>
    <col min="9494" max="9495" width="5.28515625" style="974" bestFit="1" customWidth="1"/>
    <col min="9496" max="9496" width="6.42578125" style="974" bestFit="1" customWidth="1"/>
    <col min="9497" max="9497" width="5.42578125" style="974" bestFit="1" customWidth="1"/>
    <col min="9498" max="9498" width="5.5703125" style="974" bestFit="1" customWidth="1"/>
    <col min="9499" max="9499" width="4.5703125" style="974" customWidth="1"/>
    <col min="9500" max="9500" width="6.140625" style="974" bestFit="1" customWidth="1"/>
    <col min="9501" max="9501" width="8" style="974" bestFit="1" customWidth="1"/>
    <col min="9502" max="9502" width="6.5703125" style="974" bestFit="1" customWidth="1"/>
    <col min="9503" max="9505" width="5.5703125" style="974" bestFit="1" customWidth="1"/>
    <col min="9506" max="9506" width="6.5703125" style="974" bestFit="1" customWidth="1"/>
    <col min="9507" max="9507" width="6.42578125" style="974" bestFit="1" customWidth="1"/>
    <col min="9508" max="9508" width="4.7109375" style="974" bestFit="1" customWidth="1"/>
    <col min="9509" max="9509" width="6.140625" style="974" customWidth="1"/>
    <col min="9510" max="9510" width="8.140625" style="974" customWidth="1"/>
    <col min="9511" max="9511" width="10.42578125" style="974" bestFit="1" customWidth="1"/>
    <col min="9512" max="9512" width="9" style="974" bestFit="1" customWidth="1"/>
    <col min="9513" max="9516" width="0" style="974" hidden="1" customWidth="1"/>
    <col min="9517" max="9716" width="8.85546875" style="974"/>
    <col min="9717" max="9717" width="4.5703125" style="974" bestFit="1" customWidth="1"/>
    <col min="9718" max="9718" width="32" style="974" customWidth="1"/>
    <col min="9719" max="9719" width="5.7109375" style="974" customWidth="1"/>
    <col min="9720" max="9720" width="10" style="974" customWidth="1"/>
    <col min="9721" max="9722" width="7.85546875" style="974" customWidth="1"/>
    <col min="9723" max="9723" width="8.5703125" style="974" bestFit="1" customWidth="1"/>
    <col min="9724" max="9724" width="5.5703125" style="974" bestFit="1" customWidth="1"/>
    <col min="9725" max="9725" width="6.5703125" style="974" bestFit="1" customWidth="1"/>
    <col min="9726" max="9726" width="4.7109375" style="974" bestFit="1" customWidth="1"/>
    <col min="9727" max="9727" width="7.85546875" style="974" bestFit="1" customWidth="1"/>
    <col min="9728" max="9728" width="6.42578125" style="974" bestFit="1" customWidth="1"/>
    <col min="9729" max="9729" width="6.5703125" style="974" customWidth="1"/>
    <col min="9730" max="9730" width="8.85546875" style="974" customWidth="1"/>
    <col min="9731" max="9731" width="5.42578125" style="974" bestFit="1" customWidth="1"/>
    <col min="9732" max="9732" width="6.42578125" style="974" bestFit="1" customWidth="1"/>
    <col min="9733" max="9733" width="5.140625" style="974" bestFit="1" customWidth="1"/>
    <col min="9734" max="9734" width="0" style="974" hidden="1" customWidth="1"/>
    <col min="9735" max="9735" width="6.28515625" style="974" bestFit="1" customWidth="1"/>
    <col min="9736" max="9736" width="6.7109375" style="974" customWidth="1"/>
    <col min="9737" max="9737" width="6.42578125" style="974" customWidth="1"/>
    <col min="9738" max="9738" width="4.42578125" style="974" customWidth="1"/>
    <col min="9739" max="9739" width="6.42578125" style="974" bestFit="1" customWidth="1"/>
    <col min="9740" max="9741" width="7.85546875" style="974" bestFit="1" customWidth="1"/>
    <col min="9742" max="9742" width="8.7109375" style="974" bestFit="1" customWidth="1"/>
    <col min="9743" max="9743" width="6.28515625" style="974" bestFit="1" customWidth="1"/>
    <col min="9744" max="9744" width="5.140625" style="974" bestFit="1" customWidth="1"/>
    <col min="9745" max="9745" width="6.140625" style="974" bestFit="1" customWidth="1"/>
    <col min="9746" max="9746" width="5.42578125" style="974" bestFit="1" customWidth="1"/>
    <col min="9747" max="9747" width="5.5703125" style="974" bestFit="1" customWidth="1"/>
    <col min="9748" max="9748" width="5.42578125" style="974" bestFit="1" customWidth="1"/>
    <col min="9749" max="9749" width="5.85546875" style="974" bestFit="1" customWidth="1"/>
    <col min="9750" max="9751" width="5.28515625" style="974" bestFit="1" customWidth="1"/>
    <col min="9752" max="9752" width="6.42578125" style="974" bestFit="1" customWidth="1"/>
    <col min="9753" max="9753" width="5.42578125" style="974" bestFit="1" customWidth="1"/>
    <col min="9754" max="9754" width="5.5703125" style="974" bestFit="1" customWidth="1"/>
    <col min="9755" max="9755" width="4.5703125" style="974" customWidth="1"/>
    <col min="9756" max="9756" width="6.140625" style="974" bestFit="1" customWidth="1"/>
    <col min="9757" max="9757" width="8" style="974" bestFit="1" customWidth="1"/>
    <col min="9758" max="9758" width="6.5703125" style="974" bestFit="1" customWidth="1"/>
    <col min="9759" max="9761" width="5.5703125" style="974" bestFit="1" customWidth="1"/>
    <col min="9762" max="9762" width="6.5703125" style="974" bestFit="1" customWidth="1"/>
    <col min="9763" max="9763" width="6.42578125" style="974" bestFit="1" customWidth="1"/>
    <col min="9764" max="9764" width="4.7109375" style="974" bestFit="1" customWidth="1"/>
    <col min="9765" max="9765" width="6.140625" style="974" customWidth="1"/>
    <col min="9766" max="9766" width="8.140625" style="974" customWidth="1"/>
    <col min="9767" max="9767" width="10.42578125" style="974" bestFit="1" customWidth="1"/>
    <col min="9768" max="9768" width="9" style="974" bestFit="1" customWidth="1"/>
    <col min="9769" max="9772" width="0" style="974" hidden="1" customWidth="1"/>
    <col min="9773" max="9972" width="8.85546875" style="974"/>
    <col min="9973" max="9973" width="4.5703125" style="974" bestFit="1" customWidth="1"/>
    <col min="9974" max="9974" width="32" style="974" customWidth="1"/>
    <col min="9975" max="9975" width="5.7109375" style="974" customWidth="1"/>
    <col min="9976" max="9976" width="10" style="974" customWidth="1"/>
    <col min="9977" max="9978" width="7.85546875" style="974" customWidth="1"/>
    <col min="9979" max="9979" width="8.5703125" style="974" bestFit="1" customWidth="1"/>
    <col min="9980" max="9980" width="5.5703125" style="974" bestFit="1" customWidth="1"/>
    <col min="9981" max="9981" width="6.5703125" style="974" bestFit="1" customWidth="1"/>
    <col min="9982" max="9982" width="4.7109375" style="974" bestFit="1" customWidth="1"/>
    <col min="9983" max="9983" width="7.85546875" style="974" bestFit="1" customWidth="1"/>
    <col min="9984" max="9984" width="6.42578125" style="974" bestFit="1" customWidth="1"/>
    <col min="9985" max="9985" width="6.5703125" style="974" customWidth="1"/>
    <col min="9986" max="9986" width="8.85546875" style="974" customWidth="1"/>
    <col min="9987" max="9987" width="5.42578125" style="974" bestFit="1" customWidth="1"/>
    <col min="9988" max="9988" width="6.42578125" style="974" bestFit="1" customWidth="1"/>
    <col min="9989" max="9989" width="5.140625" style="974" bestFit="1" customWidth="1"/>
    <col min="9990" max="9990" width="0" style="974" hidden="1" customWidth="1"/>
    <col min="9991" max="9991" width="6.28515625" style="974" bestFit="1" customWidth="1"/>
    <col min="9992" max="9992" width="6.7109375" style="974" customWidth="1"/>
    <col min="9993" max="9993" width="6.42578125" style="974" customWidth="1"/>
    <col min="9994" max="9994" width="4.42578125" style="974" customWidth="1"/>
    <col min="9995" max="9995" width="6.42578125" style="974" bestFit="1" customWidth="1"/>
    <col min="9996" max="9997" width="7.85546875" style="974" bestFit="1" customWidth="1"/>
    <col min="9998" max="9998" width="8.7109375" style="974" bestFit="1" customWidth="1"/>
    <col min="9999" max="9999" width="6.28515625" style="974" bestFit="1" customWidth="1"/>
    <col min="10000" max="10000" width="5.140625" style="974" bestFit="1" customWidth="1"/>
    <col min="10001" max="10001" width="6.140625" style="974" bestFit="1" customWidth="1"/>
    <col min="10002" max="10002" width="5.42578125" style="974" bestFit="1" customWidth="1"/>
    <col min="10003" max="10003" width="5.5703125" style="974" bestFit="1" customWidth="1"/>
    <col min="10004" max="10004" width="5.42578125" style="974" bestFit="1" customWidth="1"/>
    <col min="10005" max="10005" width="5.85546875" style="974" bestFit="1" customWidth="1"/>
    <col min="10006" max="10007" width="5.28515625" style="974" bestFit="1" customWidth="1"/>
    <col min="10008" max="10008" width="6.42578125" style="974" bestFit="1" customWidth="1"/>
    <col min="10009" max="10009" width="5.42578125" style="974" bestFit="1" customWidth="1"/>
    <col min="10010" max="10010" width="5.5703125" style="974" bestFit="1" customWidth="1"/>
    <col min="10011" max="10011" width="4.5703125" style="974" customWidth="1"/>
    <col min="10012" max="10012" width="6.140625" style="974" bestFit="1" customWidth="1"/>
    <col min="10013" max="10013" width="8" style="974" bestFit="1" customWidth="1"/>
    <col min="10014" max="10014" width="6.5703125" style="974" bestFit="1" customWidth="1"/>
    <col min="10015" max="10017" width="5.5703125" style="974" bestFit="1" customWidth="1"/>
    <col min="10018" max="10018" width="6.5703125" style="974" bestFit="1" customWidth="1"/>
    <col min="10019" max="10019" width="6.42578125" style="974" bestFit="1" customWidth="1"/>
    <col min="10020" max="10020" width="4.7109375" style="974" bestFit="1" customWidth="1"/>
    <col min="10021" max="10021" width="6.140625" style="974" customWidth="1"/>
    <col min="10022" max="10022" width="8.140625" style="974" customWidth="1"/>
    <col min="10023" max="10023" width="10.42578125" style="974" bestFit="1" customWidth="1"/>
    <col min="10024" max="10024" width="9" style="974" bestFit="1" customWidth="1"/>
    <col min="10025" max="10028" width="0" style="974" hidden="1" customWidth="1"/>
    <col min="10029" max="10228" width="8.85546875" style="974"/>
    <col min="10229" max="10229" width="4.5703125" style="974" bestFit="1" customWidth="1"/>
    <col min="10230" max="10230" width="32" style="974" customWidth="1"/>
    <col min="10231" max="10231" width="5.7109375" style="974" customWidth="1"/>
    <col min="10232" max="10232" width="10" style="974" customWidth="1"/>
    <col min="10233" max="10234" width="7.85546875" style="974" customWidth="1"/>
    <col min="10235" max="10235" width="8.5703125" style="974" bestFit="1" customWidth="1"/>
    <col min="10236" max="10236" width="5.5703125" style="974" bestFit="1" customWidth="1"/>
    <col min="10237" max="10237" width="6.5703125" style="974" bestFit="1" customWidth="1"/>
    <col min="10238" max="10238" width="4.7109375" style="974" bestFit="1" customWidth="1"/>
    <col min="10239" max="10239" width="7.85546875" style="974" bestFit="1" customWidth="1"/>
    <col min="10240" max="10240" width="6.42578125" style="974" bestFit="1" customWidth="1"/>
    <col min="10241" max="10241" width="6.5703125" style="974" customWidth="1"/>
    <col min="10242" max="10242" width="8.85546875" style="974" customWidth="1"/>
    <col min="10243" max="10243" width="5.42578125" style="974" bestFit="1" customWidth="1"/>
    <col min="10244" max="10244" width="6.42578125" style="974" bestFit="1" customWidth="1"/>
    <col min="10245" max="10245" width="5.140625" style="974" bestFit="1" customWidth="1"/>
    <col min="10246" max="10246" width="0" style="974" hidden="1" customWidth="1"/>
    <col min="10247" max="10247" width="6.28515625" style="974" bestFit="1" customWidth="1"/>
    <col min="10248" max="10248" width="6.7109375" style="974" customWidth="1"/>
    <col min="10249" max="10249" width="6.42578125" style="974" customWidth="1"/>
    <col min="10250" max="10250" width="4.42578125" style="974" customWidth="1"/>
    <col min="10251" max="10251" width="6.42578125" style="974" bestFit="1" customWidth="1"/>
    <col min="10252" max="10253" width="7.85546875" style="974" bestFit="1" customWidth="1"/>
    <col min="10254" max="10254" width="8.7109375" style="974" bestFit="1" customWidth="1"/>
    <col min="10255" max="10255" width="6.28515625" style="974" bestFit="1" customWidth="1"/>
    <col min="10256" max="10256" width="5.140625" style="974" bestFit="1" customWidth="1"/>
    <col min="10257" max="10257" width="6.140625" style="974" bestFit="1" customWidth="1"/>
    <col min="10258" max="10258" width="5.42578125" style="974" bestFit="1" customWidth="1"/>
    <col min="10259" max="10259" width="5.5703125" style="974" bestFit="1" customWidth="1"/>
    <col min="10260" max="10260" width="5.42578125" style="974" bestFit="1" customWidth="1"/>
    <col min="10261" max="10261" width="5.85546875" style="974" bestFit="1" customWidth="1"/>
    <col min="10262" max="10263" width="5.28515625" style="974" bestFit="1" customWidth="1"/>
    <col min="10264" max="10264" width="6.42578125" style="974" bestFit="1" customWidth="1"/>
    <col min="10265" max="10265" width="5.42578125" style="974" bestFit="1" customWidth="1"/>
    <col min="10266" max="10266" width="5.5703125" style="974" bestFit="1" customWidth="1"/>
    <col min="10267" max="10267" width="4.5703125" style="974" customWidth="1"/>
    <col min="10268" max="10268" width="6.140625" style="974" bestFit="1" customWidth="1"/>
    <col min="10269" max="10269" width="8" style="974" bestFit="1" customWidth="1"/>
    <col min="10270" max="10270" width="6.5703125" style="974" bestFit="1" customWidth="1"/>
    <col min="10271" max="10273" width="5.5703125" style="974" bestFit="1" customWidth="1"/>
    <col min="10274" max="10274" width="6.5703125" style="974" bestFit="1" customWidth="1"/>
    <col min="10275" max="10275" width="6.42578125" style="974" bestFit="1" customWidth="1"/>
    <col min="10276" max="10276" width="4.7109375" style="974" bestFit="1" customWidth="1"/>
    <col min="10277" max="10277" width="6.140625" style="974" customWidth="1"/>
    <col min="10278" max="10278" width="8.140625" style="974" customWidth="1"/>
    <col min="10279" max="10279" width="10.42578125" style="974" bestFit="1" customWidth="1"/>
    <col min="10280" max="10280" width="9" style="974" bestFit="1" customWidth="1"/>
    <col min="10281" max="10284" width="0" style="974" hidden="1" customWidth="1"/>
    <col min="10285" max="10484" width="8.85546875" style="974"/>
    <col min="10485" max="10485" width="4.5703125" style="974" bestFit="1" customWidth="1"/>
    <col min="10486" max="10486" width="32" style="974" customWidth="1"/>
    <col min="10487" max="10487" width="5.7109375" style="974" customWidth="1"/>
    <col min="10488" max="10488" width="10" style="974" customWidth="1"/>
    <col min="10489" max="10490" width="7.85546875" style="974" customWidth="1"/>
    <col min="10491" max="10491" width="8.5703125" style="974" bestFit="1" customWidth="1"/>
    <col min="10492" max="10492" width="5.5703125" style="974" bestFit="1" customWidth="1"/>
    <col min="10493" max="10493" width="6.5703125" style="974" bestFit="1" customWidth="1"/>
    <col min="10494" max="10494" width="4.7109375" style="974" bestFit="1" customWidth="1"/>
    <col min="10495" max="10495" width="7.85546875" style="974" bestFit="1" customWidth="1"/>
    <col min="10496" max="10496" width="6.42578125" style="974" bestFit="1" customWidth="1"/>
    <col min="10497" max="10497" width="6.5703125" style="974" customWidth="1"/>
    <col min="10498" max="10498" width="8.85546875" style="974" customWidth="1"/>
    <col min="10499" max="10499" width="5.42578125" style="974" bestFit="1" customWidth="1"/>
    <col min="10500" max="10500" width="6.42578125" style="974" bestFit="1" customWidth="1"/>
    <col min="10501" max="10501" width="5.140625" style="974" bestFit="1" customWidth="1"/>
    <col min="10502" max="10502" width="0" style="974" hidden="1" customWidth="1"/>
    <col min="10503" max="10503" width="6.28515625" style="974" bestFit="1" customWidth="1"/>
    <col min="10504" max="10504" width="6.7109375" style="974" customWidth="1"/>
    <col min="10505" max="10505" width="6.42578125" style="974" customWidth="1"/>
    <col min="10506" max="10506" width="4.42578125" style="974" customWidth="1"/>
    <col min="10507" max="10507" width="6.42578125" style="974" bestFit="1" customWidth="1"/>
    <col min="10508" max="10509" width="7.85546875" style="974" bestFit="1" customWidth="1"/>
    <col min="10510" max="10510" width="8.7109375" style="974" bestFit="1" customWidth="1"/>
    <col min="10511" max="10511" width="6.28515625" style="974" bestFit="1" customWidth="1"/>
    <col min="10512" max="10512" width="5.140625" style="974" bestFit="1" customWidth="1"/>
    <col min="10513" max="10513" width="6.140625" style="974" bestFit="1" customWidth="1"/>
    <col min="10514" max="10514" width="5.42578125" style="974" bestFit="1" customWidth="1"/>
    <col min="10515" max="10515" width="5.5703125" style="974" bestFit="1" customWidth="1"/>
    <col min="10516" max="10516" width="5.42578125" style="974" bestFit="1" customWidth="1"/>
    <col min="10517" max="10517" width="5.85546875" style="974" bestFit="1" customWidth="1"/>
    <col min="10518" max="10519" width="5.28515625" style="974" bestFit="1" customWidth="1"/>
    <col min="10520" max="10520" width="6.42578125" style="974" bestFit="1" customWidth="1"/>
    <col min="10521" max="10521" width="5.42578125" style="974" bestFit="1" customWidth="1"/>
    <col min="10522" max="10522" width="5.5703125" style="974" bestFit="1" customWidth="1"/>
    <col min="10523" max="10523" width="4.5703125" style="974" customWidth="1"/>
    <col min="10524" max="10524" width="6.140625" style="974" bestFit="1" customWidth="1"/>
    <col min="10525" max="10525" width="8" style="974" bestFit="1" customWidth="1"/>
    <col min="10526" max="10526" width="6.5703125" style="974" bestFit="1" customWidth="1"/>
    <col min="10527" max="10529" width="5.5703125" style="974" bestFit="1" customWidth="1"/>
    <col min="10530" max="10530" width="6.5703125" style="974" bestFit="1" customWidth="1"/>
    <col min="10531" max="10531" width="6.42578125" style="974" bestFit="1" customWidth="1"/>
    <col min="10532" max="10532" width="4.7109375" style="974" bestFit="1" customWidth="1"/>
    <col min="10533" max="10533" width="6.140625" style="974" customWidth="1"/>
    <col min="10534" max="10534" width="8.140625" style="974" customWidth="1"/>
    <col min="10535" max="10535" width="10.42578125" style="974" bestFit="1" customWidth="1"/>
    <col min="10536" max="10536" width="9" style="974" bestFit="1" customWidth="1"/>
    <col min="10537" max="10540" width="0" style="974" hidden="1" customWidth="1"/>
    <col min="10541" max="10740" width="8.85546875" style="974"/>
    <col min="10741" max="10741" width="4.5703125" style="974" bestFit="1" customWidth="1"/>
    <col min="10742" max="10742" width="32" style="974" customWidth="1"/>
    <col min="10743" max="10743" width="5.7109375" style="974" customWidth="1"/>
    <col min="10744" max="10744" width="10" style="974" customWidth="1"/>
    <col min="10745" max="10746" width="7.85546875" style="974" customWidth="1"/>
    <col min="10747" max="10747" width="8.5703125" style="974" bestFit="1" customWidth="1"/>
    <col min="10748" max="10748" width="5.5703125" style="974" bestFit="1" customWidth="1"/>
    <col min="10749" max="10749" width="6.5703125" style="974" bestFit="1" customWidth="1"/>
    <col min="10750" max="10750" width="4.7109375" style="974" bestFit="1" customWidth="1"/>
    <col min="10751" max="10751" width="7.85546875" style="974" bestFit="1" customWidth="1"/>
    <col min="10752" max="10752" width="6.42578125" style="974" bestFit="1" customWidth="1"/>
    <col min="10753" max="10753" width="6.5703125" style="974" customWidth="1"/>
    <col min="10754" max="10754" width="8.85546875" style="974" customWidth="1"/>
    <col min="10755" max="10755" width="5.42578125" style="974" bestFit="1" customWidth="1"/>
    <col min="10756" max="10756" width="6.42578125" style="974" bestFit="1" customWidth="1"/>
    <col min="10757" max="10757" width="5.140625" style="974" bestFit="1" customWidth="1"/>
    <col min="10758" max="10758" width="0" style="974" hidden="1" customWidth="1"/>
    <col min="10759" max="10759" width="6.28515625" style="974" bestFit="1" customWidth="1"/>
    <col min="10760" max="10760" width="6.7109375" style="974" customWidth="1"/>
    <col min="10761" max="10761" width="6.42578125" style="974" customWidth="1"/>
    <col min="10762" max="10762" width="4.42578125" style="974" customWidth="1"/>
    <col min="10763" max="10763" width="6.42578125" style="974" bestFit="1" customWidth="1"/>
    <col min="10764" max="10765" width="7.85546875" style="974" bestFit="1" customWidth="1"/>
    <col min="10766" max="10766" width="8.7109375" style="974" bestFit="1" customWidth="1"/>
    <col min="10767" max="10767" width="6.28515625" style="974" bestFit="1" customWidth="1"/>
    <col min="10768" max="10768" width="5.140625" style="974" bestFit="1" customWidth="1"/>
    <col min="10769" max="10769" width="6.140625" style="974" bestFit="1" customWidth="1"/>
    <col min="10770" max="10770" width="5.42578125" style="974" bestFit="1" customWidth="1"/>
    <col min="10771" max="10771" width="5.5703125" style="974" bestFit="1" customWidth="1"/>
    <col min="10772" max="10772" width="5.42578125" style="974" bestFit="1" customWidth="1"/>
    <col min="10773" max="10773" width="5.85546875" style="974" bestFit="1" customWidth="1"/>
    <col min="10774" max="10775" width="5.28515625" style="974" bestFit="1" customWidth="1"/>
    <col min="10776" max="10776" width="6.42578125" style="974" bestFit="1" customWidth="1"/>
    <col min="10777" max="10777" width="5.42578125" style="974" bestFit="1" customWidth="1"/>
    <col min="10778" max="10778" width="5.5703125" style="974" bestFit="1" customWidth="1"/>
    <col min="10779" max="10779" width="4.5703125" style="974" customWidth="1"/>
    <col min="10780" max="10780" width="6.140625" style="974" bestFit="1" customWidth="1"/>
    <col min="10781" max="10781" width="8" style="974" bestFit="1" customWidth="1"/>
    <col min="10782" max="10782" width="6.5703125" style="974" bestFit="1" customWidth="1"/>
    <col min="10783" max="10785" width="5.5703125" style="974" bestFit="1" customWidth="1"/>
    <col min="10786" max="10786" width="6.5703125" style="974" bestFit="1" customWidth="1"/>
    <col min="10787" max="10787" width="6.42578125" style="974" bestFit="1" customWidth="1"/>
    <col min="10788" max="10788" width="4.7109375" style="974" bestFit="1" customWidth="1"/>
    <col min="10789" max="10789" width="6.140625" style="974" customWidth="1"/>
    <col min="10790" max="10790" width="8.140625" style="974" customWidth="1"/>
    <col min="10791" max="10791" width="10.42578125" style="974" bestFit="1" customWidth="1"/>
    <col min="10792" max="10792" width="9" style="974" bestFit="1" customWidth="1"/>
    <col min="10793" max="10796" width="0" style="974" hidden="1" customWidth="1"/>
    <col min="10797" max="10996" width="8.85546875" style="974"/>
    <col min="10997" max="10997" width="4.5703125" style="974" bestFit="1" customWidth="1"/>
    <col min="10998" max="10998" width="32" style="974" customWidth="1"/>
    <col min="10999" max="10999" width="5.7109375" style="974" customWidth="1"/>
    <col min="11000" max="11000" width="10" style="974" customWidth="1"/>
    <col min="11001" max="11002" width="7.85546875" style="974" customWidth="1"/>
    <col min="11003" max="11003" width="8.5703125" style="974" bestFit="1" customWidth="1"/>
    <col min="11004" max="11004" width="5.5703125" style="974" bestFit="1" customWidth="1"/>
    <col min="11005" max="11005" width="6.5703125" style="974" bestFit="1" customWidth="1"/>
    <col min="11006" max="11006" width="4.7109375" style="974" bestFit="1" customWidth="1"/>
    <col min="11007" max="11007" width="7.85546875" style="974" bestFit="1" customWidth="1"/>
    <col min="11008" max="11008" width="6.42578125" style="974" bestFit="1" customWidth="1"/>
    <col min="11009" max="11009" width="6.5703125" style="974" customWidth="1"/>
    <col min="11010" max="11010" width="8.85546875" style="974" customWidth="1"/>
    <col min="11011" max="11011" width="5.42578125" style="974" bestFit="1" customWidth="1"/>
    <col min="11012" max="11012" width="6.42578125" style="974" bestFit="1" customWidth="1"/>
    <col min="11013" max="11013" width="5.140625" style="974" bestFit="1" customWidth="1"/>
    <col min="11014" max="11014" width="0" style="974" hidden="1" customWidth="1"/>
    <col min="11015" max="11015" width="6.28515625" style="974" bestFit="1" customWidth="1"/>
    <col min="11016" max="11016" width="6.7109375" style="974" customWidth="1"/>
    <col min="11017" max="11017" width="6.42578125" style="974" customWidth="1"/>
    <col min="11018" max="11018" width="4.42578125" style="974" customWidth="1"/>
    <col min="11019" max="11019" width="6.42578125" style="974" bestFit="1" customWidth="1"/>
    <col min="11020" max="11021" width="7.85546875" style="974" bestFit="1" customWidth="1"/>
    <col min="11022" max="11022" width="8.7109375" style="974" bestFit="1" customWidth="1"/>
    <col min="11023" max="11023" width="6.28515625" style="974" bestFit="1" customWidth="1"/>
    <col min="11024" max="11024" width="5.140625" style="974" bestFit="1" customWidth="1"/>
    <col min="11025" max="11025" width="6.140625" style="974" bestFit="1" customWidth="1"/>
    <col min="11026" max="11026" width="5.42578125" style="974" bestFit="1" customWidth="1"/>
    <col min="11027" max="11027" width="5.5703125" style="974" bestFit="1" customWidth="1"/>
    <col min="11028" max="11028" width="5.42578125" style="974" bestFit="1" customWidth="1"/>
    <col min="11029" max="11029" width="5.85546875" style="974" bestFit="1" customWidth="1"/>
    <col min="11030" max="11031" width="5.28515625" style="974" bestFit="1" customWidth="1"/>
    <col min="11032" max="11032" width="6.42578125" style="974" bestFit="1" customWidth="1"/>
    <col min="11033" max="11033" width="5.42578125" style="974" bestFit="1" customWidth="1"/>
    <col min="11034" max="11034" width="5.5703125" style="974" bestFit="1" customWidth="1"/>
    <col min="11035" max="11035" width="4.5703125" style="974" customWidth="1"/>
    <col min="11036" max="11036" width="6.140625" style="974" bestFit="1" customWidth="1"/>
    <col min="11037" max="11037" width="8" style="974" bestFit="1" customWidth="1"/>
    <col min="11038" max="11038" width="6.5703125" style="974" bestFit="1" customWidth="1"/>
    <col min="11039" max="11041" width="5.5703125" style="974" bestFit="1" customWidth="1"/>
    <col min="11042" max="11042" width="6.5703125" style="974" bestFit="1" customWidth="1"/>
    <col min="11043" max="11043" width="6.42578125" style="974" bestFit="1" customWidth="1"/>
    <col min="11044" max="11044" width="4.7109375" style="974" bestFit="1" customWidth="1"/>
    <col min="11045" max="11045" width="6.140625" style="974" customWidth="1"/>
    <col min="11046" max="11046" width="8.140625" style="974" customWidth="1"/>
    <col min="11047" max="11047" width="10.42578125" style="974" bestFit="1" customWidth="1"/>
    <col min="11048" max="11048" width="9" style="974" bestFit="1" customWidth="1"/>
    <col min="11049" max="11052" width="0" style="974" hidden="1" customWidth="1"/>
    <col min="11053" max="11252" width="8.85546875" style="974"/>
    <col min="11253" max="11253" width="4.5703125" style="974" bestFit="1" customWidth="1"/>
    <col min="11254" max="11254" width="32" style="974" customWidth="1"/>
    <col min="11255" max="11255" width="5.7109375" style="974" customWidth="1"/>
    <col min="11256" max="11256" width="10" style="974" customWidth="1"/>
    <col min="11257" max="11258" width="7.85546875" style="974" customWidth="1"/>
    <col min="11259" max="11259" width="8.5703125" style="974" bestFit="1" customWidth="1"/>
    <col min="11260" max="11260" width="5.5703125" style="974" bestFit="1" customWidth="1"/>
    <col min="11261" max="11261" width="6.5703125" style="974" bestFit="1" customWidth="1"/>
    <col min="11262" max="11262" width="4.7109375" style="974" bestFit="1" customWidth="1"/>
    <col min="11263" max="11263" width="7.85546875" style="974" bestFit="1" customWidth="1"/>
    <col min="11264" max="11264" width="6.42578125" style="974" bestFit="1" customWidth="1"/>
    <col min="11265" max="11265" width="6.5703125" style="974" customWidth="1"/>
    <col min="11266" max="11266" width="8.85546875" style="974" customWidth="1"/>
    <col min="11267" max="11267" width="5.42578125" style="974" bestFit="1" customWidth="1"/>
    <col min="11268" max="11268" width="6.42578125" style="974" bestFit="1" customWidth="1"/>
    <col min="11269" max="11269" width="5.140625" style="974" bestFit="1" customWidth="1"/>
    <col min="11270" max="11270" width="0" style="974" hidden="1" customWidth="1"/>
    <col min="11271" max="11271" width="6.28515625" style="974" bestFit="1" customWidth="1"/>
    <col min="11272" max="11272" width="6.7109375" style="974" customWidth="1"/>
    <col min="11273" max="11273" width="6.42578125" style="974" customWidth="1"/>
    <col min="11274" max="11274" width="4.42578125" style="974" customWidth="1"/>
    <col min="11275" max="11275" width="6.42578125" style="974" bestFit="1" customWidth="1"/>
    <col min="11276" max="11277" width="7.85546875" style="974" bestFit="1" customWidth="1"/>
    <col min="11278" max="11278" width="8.7109375" style="974" bestFit="1" customWidth="1"/>
    <col min="11279" max="11279" width="6.28515625" style="974" bestFit="1" customWidth="1"/>
    <col min="11280" max="11280" width="5.140625" style="974" bestFit="1" customWidth="1"/>
    <col min="11281" max="11281" width="6.140625" style="974" bestFit="1" customWidth="1"/>
    <col min="11282" max="11282" width="5.42578125" style="974" bestFit="1" customWidth="1"/>
    <col min="11283" max="11283" width="5.5703125" style="974" bestFit="1" customWidth="1"/>
    <col min="11284" max="11284" width="5.42578125" style="974" bestFit="1" customWidth="1"/>
    <col min="11285" max="11285" width="5.85546875" style="974" bestFit="1" customWidth="1"/>
    <col min="11286" max="11287" width="5.28515625" style="974" bestFit="1" customWidth="1"/>
    <col min="11288" max="11288" width="6.42578125" style="974" bestFit="1" customWidth="1"/>
    <col min="11289" max="11289" width="5.42578125" style="974" bestFit="1" customWidth="1"/>
    <col min="11290" max="11290" width="5.5703125" style="974" bestFit="1" customWidth="1"/>
    <col min="11291" max="11291" width="4.5703125" style="974" customWidth="1"/>
    <col min="11292" max="11292" width="6.140625" style="974" bestFit="1" customWidth="1"/>
    <col min="11293" max="11293" width="8" style="974" bestFit="1" customWidth="1"/>
    <col min="11294" max="11294" width="6.5703125" style="974" bestFit="1" customWidth="1"/>
    <col min="11295" max="11297" width="5.5703125" style="974" bestFit="1" customWidth="1"/>
    <col min="11298" max="11298" width="6.5703125" style="974" bestFit="1" customWidth="1"/>
    <col min="11299" max="11299" width="6.42578125" style="974" bestFit="1" customWidth="1"/>
    <col min="11300" max="11300" width="4.7109375" style="974" bestFit="1" customWidth="1"/>
    <col min="11301" max="11301" width="6.140625" style="974" customWidth="1"/>
    <col min="11302" max="11302" width="8.140625" style="974" customWidth="1"/>
    <col min="11303" max="11303" width="10.42578125" style="974" bestFit="1" customWidth="1"/>
    <col min="11304" max="11304" width="9" style="974" bestFit="1" customWidth="1"/>
    <col min="11305" max="11308" width="0" style="974" hidden="1" customWidth="1"/>
    <col min="11309" max="11508" width="8.85546875" style="974"/>
    <col min="11509" max="11509" width="4.5703125" style="974" bestFit="1" customWidth="1"/>
    <col min="11510" max="11510" width="32" style="974" customWidth="1"/>
    <col min="11511" max="11511" width="5.7109375" style="974" customWidth="1"/>
    <col min="11512" max="11512" width="10" style="974" customWidth="1"/>
    <col min="11513" max="11514" width="7.85546875" style="974" customWidth="1"/>
    <col min="11515" max="11515" width="8.5703125" style="974" bestFit="1" customWidth="1"/>
    <col min="11516" max="11516" width="5.5703125" style="974" bestFit="1" customWidth="1"/>
    <col min="11517" max="11517" width="6.5703125" style="974" bestFit="1" customWidth="1"/>
    <col min="11518" max="11518" width="4.7109375" style="974" bestFit="1" customWidth="1"/>
    <col min="11519" max="11519" width="7.85546875" style="974" bestFit="1" customWidth="1"/>
    <col min="11520" max="11520" width="6.42578125" style="974" bestFit="1" customWidth="1"/>
    <col min="11521" max="11521" width="6.5703125" style="974" customWidth="1"/>
    <col min="11522" max="11522" width="8.85546875" style="974" customWidth="1"/>
    <col min="11523" max="11523" width="5.42578125" style="974" bestFit="1" customWidth="1"/>
    <col min="11524" max="11524" width="6.42578125" style="974" bestFit="1" customWidth="1"/>
    <col min="11525" max="11525" width="5.140625" style="974" bestFit="1" customWidth="1"/>
    <col min="11526" max="11526" width="0" style="974" hidden="1" customWidth="1"/>
    <col min="11527" max="11527" width="6.28515625" style="974" bestFit="1" customWidth="1"/>
    <col min="11528" max="11528" width="6.7109375" style="974" customWidth="1"/>
    <col min="11529" max="11529" width="6.42578125" style="974" customWidth="1"/>
    <col min="11530" max="11530" width="4.42578125" style="974" customWidth="1"/>
    <col min="11531" max="11531" width="6.42578125" style="974" bestFit="1" customWidth="1"/>
    <col min="11532" max="11533" width="7.85546875" style="974" bestFit="1" customWidth="1"/>
    <col min="11534" max="11534" width="8.7109375" style="974" bestFit="1" customWidth="1"/>
    <col min="11535" max="11535" width="6.28515625" style="974" bestFit="1" customWidth="1"/>
    <col min="11536" max="11536" width="5.140625" style="974" bestFit="1" customWidth="1"/>
    <col min="11537" max="11537" width="6.140625" style="974" bestFit="1" customWidth="1"/>
    <col min="11538" max="11538" width="5.42578125" style="974" bestFit="1" customWidth="1"/>
    <col min="11539" max="11539" width="5.5703125" style="974" bestFit="1" customWidth="1"/>
    <col min="11540" max="11540" width="5.42578125" style="974" bestFit="1" customWidth="1"/>
    <col min="11541" max="11541" width="5.85546875" style="974" bestFit="1" customWidth="1"/>
    <col min="11542" max="11543" width="5.28515625" style="974" bestFit="1" customWidth="1"/>
    <col min="11544" max="11544" width="6.42578125" style="974" bestFit="1" customWidth="1"/>
    <col min="11545" max="11545" width="5.42578125" style="974" bestFit="1" customWidth="1"/>
    <col min="11546" max="11546" width="5.5703125" style="974" bestFit="1" customWidth="1"/>
    <col min="11547" max="11547" width="4.5703125" style="974" customWidth="1"/>
    <col min="11548" max="11548" width="6.140625" style="974" bestFit="1" customWidth="1"/>
    <col min="11549" max="11549" width="8" style="974" bestFit="1" customWidth="1"/>
    <col min="11550" max="11550" width="6.5703125" style="974" bestFit="1" customWidth="1"/>
    <col min="11551" max="11553" width="5.5703125" style="974" bestFit="1" customWidth="1"/>
    <col min="11554" max="11554" width="6.5703125" style="974" bestFit="1" customWidth="1"/>
    <col min="11555" max="11555" width="6.42578125" style="974" bestFit="1" customWidth="1"/>
    <col min="11556" max="11556" width="4.7109375" style="974" bestFit="1" customWidth="1"/>
    <col min="11557" max="11557" width="6.140625" style="974" customWidth="1"/>
    <col min="11558" max="11558" width="8.140625" style="974" customWidth="1"/>
    <col min="11559" max="11559" width="10.42578125" style="974" bestFit="1" customWidth="1"/>
    <col min="11560" max="11560" width="9" style="974" bestFit="1" customWidth="1"/>
    <col min="11561" max="11564" width="0" style="974" hidden="1" customWidth="1"/>
    <col min="11565" max="11764" width="8.85546875" style="974"/>
    <col min="11765" max="11765" width="4.5703125" style="974" bestFit="1" customWidth="1"/>
    <col min="11766" max="11766" width="32" style="974" customWidth="1"/>
    <col min="11767" max="11767" width="5.7109375" style="974" customWidth="1"/>
    <col min="11768" max="11768" width="10" style="974" customWidth="1"/>
    <col min="11769" max="11770" width="7.85546875" style="974" customWidth="1"/>
    <col min="11771" max="11771" width="8.5703125" style="974" bestFit="1" customWidth="1"/>
    <col min="11772" max="11772" width="5.5703125" style="974" bestFit="1" customWidth="1"/>
    <col min="11773" max="11773" width="6.5703125" style="974" bestFit="1" customWidth="1"/>
    <col min="11774" max="11774" width="4.7109375" style="974" bestFit="1" customWidth="1"/>
    <col min="11775" max="11775" width="7.85546875" style="974" bestFit="1" customWidth="1"/>
    <col min="11776" max="11776" width="6.42578125" style="974" bestFit="1" customWidth="1"/>
    <col min="11777" max="11777" width="6.5703125" style="974" customWidth="1"/>
    <col min="11778" max="11778" width="8.85546875" style="974" customWidth="1"/>
    <col min="11779" max="11779" width="5.42578125" style="974" bestFit="1" customWidth="1"/>
    <col min="11780" max="11780" width="6.42578125" style="974" bestFit="1" customWidth="1"/>
    <col min="11781" max="11781" width="5.140625" style="974" bestFit="1" customWidth="1"/>
    <col min="11782" max="11782" width="0" style="974" hidden="1" customWidth="1"/>
    <col min="11783" max="11783" width="6.28515625" style="974" bestFit="1" customWidth="1"/>
    <col min="11784" max="11784" width="6.7109375" style="974" customWidth="1"/>
    <col min="11785" max="11785" width="6.42578125" style="974" customWidth="1"/>
    <col min="11786" max="11786" width="4.42578125" style="974" customWidth="1"/>
    <col min="11787" max="11787" width="6.42578125" style="974" bestFit="1" customWidth="1"/>
    <col min="11788" max="11789" width="7.85546875" style="974" bestFit="1" customWidth="1"/>
    <col min="11790" max="11790" width="8.7109375" style="974" bestFit="1" customWidth="1"/>
    <col min="11791" max="11791" width="6.28515625" style="974" bestFit="1" customWidth="1"/>
    <col min="11792" max="11792" width="5.140625" style="974" bestFit="1" customWidth="1"/>
    <col min="11793" max="11793" width="6.140625" style="974" bestFit="1" customWidth="1"/>
    <col min="11794" max="11794" width="5.42578125" style="974" bestFit="1" customWidth="1"/>
    <col min="11795" max="11795" width="5.5703125" style="974" bestFit="1" customWidth="1"/>
    <col min="11796" max="11796" width="5.42578125" style="974" bestFit="1" customWidth="1"/>
    <col min="11797" max="11797" width="5.85546875" style="974" bestFit="1" customWidth="1"/>
    <col min="11798" max="11799" width="5.28515625" style="974" bestFit="1" customWidth="1"/>
    <col min="11800" max="11800" width="6.42578125" style="974" bestFit="1" customWidth="1"/>
    <col min="11801" max="11801" width="5.42578125" style="974" bestFit="1" customWidth="1"/>
    <col min="11802" max="11802" width="5.5703125" style="974" bestFit="1" customWidth="1"/>
    <col min="11803" max="11803" width="4.5703125" style="974" customWidth="1"/>
    <col min="11804" max="11804" width="6.140625" style="974" bestFit="1" customWidth="1"/>
    <col min="11805" max="11805" width="8" style="974" bestFit="1" customWidth="1"/>
    <col min="11806" max="11806" width="6.5703125" style="974" bestFit="1" customWidth="1"/>
    <col min="11807" max="11809" width="5.5703125" style="974" bestFit="1" customWidth="1"/>
    <col min="11810" max="11810" width="6.5703125" style="974" bestFit="1" customWidth="1"/>
    <col min="11811" max="11811" width="6.42578125" style="974" bestFit="1" customWidth="1"/>
    <col min="11812" max="11812" width="4.7109375" style="974" bestFit="1" customWidth="1"/>
    <col min="11813" max="11813" width="6.140625" style="974" customWidth="1"/>
    <col min="11814" max="11814" width="8.140625" style="974" customWidth="1"/>
    <col min="11815" max="11815" width="10.42578125" style="974" bestFit="1" customWidth="1"/>
    <col min="11816" max="11816" width="9" style="974" bestFit="1" customWidth="1"/>
    <col min="11817" max="11820" width="0" style="974" hidden="1" customWidth="1"/>
    <col min="11821" max="12020" width="8.85546875" style="974"/>
    <col min="12021" max="12021" width="4.5703125" style="974" bestFit="1" customWidth="1"/>
    <col min="12022" max="12022" width="32" style="974" customWidth="1"/>
    <col min="12023" max="12023" width="5.7109375" style="974" customWidth="1"/>
    <col min="12024" max="12024" width="10" style="974" customWidth="1"/>
    <col min="12025" max="12026" width="7.85546875" style="974" customWidth="1"/>
    <col min="12027" max="12027" width="8.5703125" style="974" bestFit="1" customWidth="1"/>
    <col min="12028" max="12028" width="5.5703125" style="974" bestFit="1" customWidth="1"/>
    <col min="12029" max="12029" width="6.5703125" style="974" bestFit="1" customWidth="1"/>
    <col min="12030" max="12030" width="4.7109375" style="974" bestFit="1" customWidth="1"/>
    <col min="12031" max="12031" width="7.85546875" style="974" bestFit="1" customWidth="1"/>
    <col min="12032" max="12032" width="6.42578125" style="974" bestFit="1" customWidth="1"/>
    <col min="12033" max="12033" width="6.5703125" style="974" customWidth="1"/>
    <col min="12034" max="12034" width="8.85546875" style="974" customWidth="1"/>
    <col min="12035" max="12035" width="5.42578125" style="974" bestFit="1" customWidth="1"/>
    <col min="12036" max="12036" width="6.42578125" style="974" bestFit="1" customWidth="1"/>
    <col min="12037" max="12037" width="5.140625" style="974" bestFit="1" customWidth="1"/>
    <col min="12038" max="12038" width="0" style="974" hidden="1" customWidth="1"/>
    <col min="12039" max="12039" width="6.28515625" style="974" bestFit="1" customWidth="1"/>
    <col min="12040" max="12040" width="6.7109375" style="974" customWidth="1"/>
    <col min="12041" max="12041" width="6.42578125" style="974" customWidth="1"/>
    <col min="12042" max="12042" width="4.42578125" style="974" customWidth="1"/>
    <col min="12043" max="12043" width="6.42578125" style="974" bestFit="1" customWidth="1"/>
    <col min="12044" max="12045" width="7.85546875" style="974" bestFit="1" customWidth="1"/>
    <col min="12046" max="12046" width="8.7109375" style="974" bestFit="1" customWidth="1"/>
    <col min="12047" max="12047" width="6.28515625" style="974" bestFit="1" customWidth="1"/>
    <col min="12048" max="12048" width="5.140625" style="974" bestFit="1" customWidth="1"/>
    <col min="12049" max="12049" width="6.140625" style="974" bestFit="1" customWidth="1"/>
    <col min="12050" max="12050" width="5.42578125" style="974" bestFit="1" customWidth="1"/>
    <col min="12051" max="12051" width="5.5703125" style="974" bestFit="1" customWidth="1"/>
    <col min="12052" max="12052" width="5.42578125" style="974" bestFit="1" customWidth="1"/>
    <col min="12053" max="12053" width="5.85546875" style="974" bestFit="1" customWidth="1"/>
    <col min="12054" max="12055" width="5.28515625" style="974" bestFit="1" customWidth="1"/>
    <col min="12056" max="12056" width="6.42578125" style="974" bestFit="1" customWidth="1"/>
    <col min="12057" max="12057" width="5.42578125" style="974" bestFit="1" customWidth="1"/>
    <col min="12058" max="12058" width="5.5703125" style="974" bestFit="1" customWidth="1"/>
    <col min="12059" max="12059" width="4.5703125" style="974" customWidth="1"/>
    <col min="12060" max="12060" width="6.140625" style="974" bestFit="1" customWidth="1"/>
    <col min="12061" max="12061" width="8" style="974" bestFit="1" customWidth="1"/>
    <col min="12062" max="12062" width="6.5703125" style="974" bestFit="1" customWidth="1"/>
    <col min="12063" max="12065" width="5.5703125" style="974" bestFit="1" customWidth="1"/>
    <col min="12066" max="12066" width="6.5703125" style="974" bestFit="1" customWidth="1"/>
    <col min="12067" max="12067" width="6.42578125" style="974" bestFit="1" customWidth="1"/>
    <col min="12068" max="12068" width="4.7109375" style="974" bestFit="1" customWidth="1"/>
    <col min="12069" max="12069" width="6.140625" style="974" customWidth="1"/>
    <col min="12070" max="12070" width="8.140625" style="974" customWidth="1"/>
    <col min="12071" max="12071" width="10.42578125" style="974" bestFit="1" customWidth="1"/>
    <col min="12072" max="12072" width="9" style="974" bestFit="1" customWidth="1"/>
    <col min="12073" max="12076" width="0" style="974" hidden="1" customWidth="1"/>
    <col min="12077" max="12276" width="8.85546875" style="974"/>
    <col min="12277" max="12277" width="4.5703125" style="974" bestFit="1" customWidth="1"/>
    <col min="12278" max="12278" width="32" style="974" customWidth="1"/>
    <col min="12279" max="12279" width="5.7109375" style="974" customWidth="1"/>
    <col min="12280" max="12280" width="10" style="974" customWidth="1"/>
    <col min="12281" max="12282" width="7.85546875" style="974" customWidth="1"/>
    <col min="12283" max="12283" width="8.5703125" style="974" bestFit="1" customWidth="1"/>
    <col min="12284" max="12284" width="5.5703125" style="974" bestFit="1" customWidth="1"/>
    <col min="12285" max="12285" width="6.5703125" style="974" bestFit="1" customWidth="1"/>
    <col min="12286" max="12286" width="4.7109375" style="974" bestFit="1" customWidth="1"/>
    <col min="12287" max="12287" width="7.85546875" style="974" bestFit="1" customWidth="1"/>
    <col min="12288" max="12288" width="6.42578125" style="974" bestFit="1" customWidth="1"/>
    <col min="12289" max="12289" width="6.5703125" style="974" customWidth="1"/>
    <col min="12290" max="12290" width="8.85546875" style="974" customWidth="1"/>
    <col min="12291" max="12291" width="5.42578125" style="974" bestFit="1" customWidth="1"/>
    <col min="12292" max="12292" width="6.42578125" style="974" bestFit="1" customWidth="1"/>
    <col min="12293" max="12293" width="5.140625" style="974" bestFit="1" customWidth="1"/>
    <col min="12294" max="12294" width="0" style="974" hidden="1" customWidth="1"/>
    <col min="12295" max="12295" width="6.28515625" style="974" bestFit="1" customWidth="1"/>
    <col min="12296" max="12296" width="6.7109375" style="974" customWidth="1"/>
    <col min="12297" max="12297" width="6.42578125" style="974" customWidth="1"/>
    <col min="12298" max="12298" width="4.42578125" style="974" customWidth="1"/>
    <col min="12299" max="12299" width="6.42578125" style="974" bestFit="1" customWidth="1"/>
    <col min="12300" max="12301" width="7.85546875" style="974" bestFit="1" customWidth="1"/>
    <col min="12302" max="12302" width="8.7109375" style="974" bestFit="1" customWidth="1"/>
    <col min="12303" max="12303" width="6.28515625" style="974" bestFit="1" customWidth="1"/>
    <col min="12304" max="12304" width="5.140625" style="974" bestFit="1" customWidth="1"/>
    <col min="12305" max="12305" width="6.140625" style="974" bestFit="1" customWidth="1"/>
    <col min="12306" max="12306" width="5.42578125" style="974" bestFit="1" customWidth="1"/>
    <col min="12307" max="12307" width="5.5703125" style="974" bestFit="1" customWidth="1"/>
    <col min="12308" max="12308" width="5.42578125" style="974" bestFit="1" customWidth="1"/>
    <col min="12309" max="12309" width="5.85546875" style="974" bestFit="1" customWidth="1"/>
    <col min="12310" max="12311" width="5.28515625" style="974" bestFit="1" customWidth="1"/>
    <col min="12312" max="12312" width="6.42578125" style="974" bestFit="1" customWidth="1"/>
    <col min="12313" max="12313" width="5.42578125" style="974" bestFit="1" customWidth="1"/>
    <col min="12314" max="12314" width="5.5703125" style="974" bestFit="1" customWidth="1"/>
    <col min="12315" max="12315" width="4.5703125" style="974" customWidth="1"/>
    <col min="12316" max="12316" width="6.140625" style="974" bestFit="1" customWidth="1"/>
    <col min="12317" max="12317" width="8" style="974" bestFit="1" customWidth="1"/>
    <col min="12318" max="12318" width="6.5703125" style="974" bestFit="1" customWidth="1"/>
    <col min="12319" max="12321" width="5.5703125" style="974" bestFit="1" customWidth="1"/>
    <col min="12322" max="12322" width="6.5703125" style="974" bestFit="1" customWidth="1"/>
    <col min="12323" max="12323" width="6.42578125" style="974" bestFit="1" customWidth="1"/>
    <col min="12324" max="12324" width="4.7109375" style="974" bestFit="1" customWidth="1"/>
    <col min="12325" max="12325" width="6.140625" style="974" customWidth="1"/>
    <col min="12326" max="12326" width="8.140625" style="974" customWidth="1"/>
    <col min="12327" max="12327" width="10.42578125" style="974" bestFit="1" customWidth="1"/>
    <col min="12328" max="12328" width="9" style="974" bestFit="1" customWidth="1"/>
    <col min="12329" max="12332" width="0" style="974" hidden="1" customWidth="1"/>
    <col min="12333" max="12532" width="8.85546875" style="974"/>
    <col min="12533" max="12533" width="4.5703125" style="974" bestFit="1" customWidth="1"/>
    <col min="12534" max="12534" width="32" style="974" customWidth="1"/>
    <col min="12535" max="12535" width="5.7109375" style="974" customWidth="1"/>
    <col min="12536" max="12536" width="10" style="974" customWidth="1"/>
    <col min="12537" max="12538" width="7.85546875" style="974" customWidth="1"/>
    <col min="12539" max="12539" width="8.5703125" style="974" bestFit="1" customWidth="1"/>
    <col min="12540" max="12540" width="5.5703125" style="974" bestFit="1" customWidth="1"/>
    <col min="12541" max="12541" width="6.5703125" style="974" bestFit="1" customWidth="1"/>
    <col min="12542" max="12542" width="4.7109375" style="974" bestFit="1" customWidth="1"/>
    <col min="12543" max="12543" width="7.85546875" style="974" bestFit="1" customWidth="1"/>
    <col min="12544" max="12544" width="6.42578125" style="974" bestFit="1" customWidth="1"/>
    <col min="12545" max="12545" width="6.5703125" style="974" customWidth="1"/>
    <col min="12546" max="12546" width="8.85546875" style="974" customWidth="1"/>
    <col min="12547" max="12547" width="5.42578125" style="974" bestFit="1" customWidth="1"/>
    <col min="12548" max="12548" width="6.42578125" style="974" bestFit="1" customWidth="1"/>
    <col min="12549" max="12549" width="5.140625" style="974" bestFit="1" customWidth="1"/>
    <col min="12550" max="12550" width="0" style="974" hidden="1" customWidth="1"/>
    <col min="12551" max="12551" width="6.28515625" style="974" bestFit="1" customWidth="1"/>
    <col min="12552" max="12552" width="6.7109375" style="974" customWidth="1"/>
    <col min="12553" max="12553" width="6.42578125" style="974" customWidth="1"/>
    <col min="12554" max="12554" width="4.42578125" style="974" customWidth="1"/>
    <col min="12555" max="12555" width="6.42578125" style="974" bestFit="1" customWidth="1"/>
    <col min="12556" max="12557" width="7.85546875" style="974" bestFit="1" customWidth="1"/>
    <col min="12558" max="12558" width="8.7109375" style="974" bestFit="1" customWidth="1"/>
    <col min="12559" max="12559" width="6.28515625" style="974" bestFit="1" customWidth="1"/>
    <col min="12560" max="12560" width="5.140625" style="974" bestFit="1" customWidth="1"/>
    <col min="12561" max="12561" width="6.140625" style="974" bestFit="1" customWidth="1"/>
    <col min="12562" max="12562" width="5.42578125" style="974" bestFit="1" customWidth="1"/>
    <col min="12563" max="12563" width="5.5703125" style="974" bestFit="1" customWidth="1"/>
    <col min="12564" max="12564" width="5.42578125" style="974" bestFit="1" customWidth="1"/>
    <col min="12565" max="12565" width="5.85546875" style="974" bestFit="1" customWidth="1"/>
    <col min="12566" max="12567" width="5.28515625" style="974" bestFit="1" customWidth="1"/>
    <col min="12568" max="12568" width="6.42578125" style="974" bestFit="1" customWidth="1"/>
    <col min="12569" max="12569" width="5.42578125" style="974" bestFit="1" customWidth="1"/>
    <col min="12570" max="12570" width="5.5703125" style="974" bestFit="1" customWidth="1"/>
    <col min="12571" max="12571" width="4.5703125" style="974" customWidth="1"/>
    <col min="12572" max="12572" width="6.140625" style="974" bestFit="1" customWidth="1"/>
    <col min="12573" max="12573" width="8" style="974" bestFit="1" customWidth="1"/>
    <col min="12574" max="12574" width="6.5703125" style="974" bestFit="1" customWidth="1"/>
    <col min="12575" max="12577" width="5.5703125" style="974" bestFit="1" customWidth="1"/>
    <col min="12578" max="12578" width="6.5703125" style="974" bestFit="1" customWidth="1"/>
    <col min="12579" max="12579" width="6.42578125" style="974" bestFit="1" customWidth="1"/>
    <col min="12580" max="12580" width="4.7109375" style="974" bestFit="1" customWidth="1"/>
    <col min="12581" max="12581" width="6.140625" style="974" customWidth="1"/>
    <col min="12582" max="12582" width="8.140625" style="974" customWidth="1"/>
    <col min="12583" max="12583" width="10.42578125" style="974" bestFit="1" customWidth="1"/>
    <col min="12584" max="12584" width="9" style="974" bestFit="1" customWidth="1"/>
    <col min="12585" max="12588" width="0" style="974" hidden="1" customWidth="1"/>
    <col min="12589" max="12788" width="8.85546875" style="974"/>
    <col min="12789" max="12789" width="4.5703125" style="974" bestFit="1" customWidth="1"/>
    <col min="12790" max="12790" width="32" style="974" customWidth="1"/>
    <col min="12791" max="12791" width="5.7109375" style="974" customWidth="1"/>
    <col min="12792" max="12792" width="10" style="974" customWidth="1"/>
    <col min="12793" max="12794" width="7.85546875" style="974" customWidth="1"/>
    <col min="12795" max="12795" width="8.5703125" style="974" bestFit="1" customWidth="1"/>
    <col min="12796" max="12796" width="5.5703125" style="974" bestFit="1" customWidth="1"/>
    <col min="12797" max="12797" width="6.5703125" style="974" bestFit="1" customWidth="1"/>
    <col min="12798" max="12798" width="4.7109375" style="974" bestFit="1" customWidth="1"/>
    <col min="12799" max="12799" width="7.85546875" style="974" bestFit="1" customWidth="1"/>
    <col min="12800" max="12800" width="6.42578125" style="974" bestFit="1" customWidth="1"/>
    <col min="12801" max="12801" width="6.5703125" style="974" customWidth="1"/>
    <col min="12802" max="12802" width="8.85546875" style="974" customWidth="1"/>
    <col min="12803" max="12803" width="5.42578125" style="974" bestFit="1" customWidth="1"/>
    <col min="12804" max="12804" width="6.42578125" style="974" bestFit="1" customWidth="1"/>
    <col min="12805" max="12805" width="5.140625" style="974" bestFit="1" customWidth="1"/>
    <col min="12806" max="12806" width="0" style="974" hidden="1" customWidth="1"/>
    <col min="12807" max="12807" width="6.28515625" style="974" bestFit="1" customWidth="1"/>
    <col min="12808" max="12808" width="6.7109375" style="974" customWidth="1"/>
    <col min="12809" max="12809" width="6.42578125" style="974" customWidth="1"/>
    <col min="12810" max="12810" width="4.42578125" style="974" customWidth="1"/>
    <col min="12811" max="12811" width="6.42578125" style="974" bestFit="1" customWidth="1"/>
    <col min="12812" max="12813" width="7.85546875" style="974" bestFit="1" customWidth="1"/>
    <col min="12814" max="12814" width="8.7109375" style="974" bestFit="1" customWidth="1"/>
    <col min="12815" max="12815" width="6.28515625" style="974" bestFit="1" customWidth="1"/>
    <col min="12816" max="12816" width="5.140625" style="974" bestFit="1" customWidth="1"/>
    <col min="12817" max="12817" width="6.140625" style="974" bestFit="1" customWidth="1"/>
    <col min="12818" max="12818" width="5.42578125" style="974" bestFit="1" customWidth="1"/>
    <col min="12819" max="12819" width="5.5703125" style="974" bestFit="1" customWidth="1"/>
    <col min="12820" max="12820" width="5.42578125" style="974" bestFit="1" customWidth="1"/>
    <col min="12821" max="12821" width="5.85546875" style="974" bestFit="1" customWidth="1"/>
    <col min="12822" max="12823" width="5.28515625" style="974" bestFit="1" customWidth="1"/>
    <col min="12824" max="12824" width="6.42578125" style="974" bestFit="1" customWidth="1"/>
    <col min="12825" max="12825" width="5.42578125" style="974" bestFit="1" customWidth="1"/>
    <col min="12826" max="12826" width="5.5703125" style="974" bestFit="1" customWidth="1"/>
    <col min="12827" max="12827" width="4.5703125" style="974" customWidth="1"/>
    <col min="12828" max="12828" width="6.140625" style="974" bestFit="1" customWidth="1"/>
    <col min="12829" max="12829" width="8" style="974" bestFit="1" customWidth="1"/>
    <col min="12830" max="12830" width="6.5703125" style="974" bestFit="1" customWidth="1"/>
    <col min="12831" max="12833" width="5.5703125" style="974" bestFit="1" customWidth="1"/>
    <col min="12834" max="12834" width="6.5703125" style="974" bestFit="1" customWidth="1"/>
    <col min="12835" max="12835" width="6.42578125" style="974" bestFit="1" customWidth="1"/>
    <col min="12836" max="12836" width="4.7109375" style="974" bestFit="1" customWidth="1"/>
    <col min="12837" max="12837" width="6.140625" style="974" customWidth="1"/>
    <col min="12838" max="12838" width="8.140625" style="974" customWidth="1"/>
    <col min="12839" max="12839" width="10.42578125" style="974" bestFit="1" customWidth="1"/>
    <col min="12840" max="12840" width="9" style="974" bestFit="1" customWidth="1"/>
    <col min="12841" max="12844" width="0" style="974" hidden="1" customWidth="1"/>
    <col min="12845" max="13044" width="8.85546875" style="974"/>
    <col min="13045" max="13045" width="4.5703125" style="974" bestFit="1" customWidth="1"/>
    <col min="13046" max="13046" width="32" style="974" customWidth="1"/>
    <col min="13047" max="13047" width="5.7109375" style="974" customWidth="1"/>
    <col min="13048" max="13048" width="10" style="974" customWidth="1"/>
    <col min="13049" max="13050" width="7.85546875" style="974" customWidth="1"/>
    <col min="13051" max="13051" width="8.5703125" style="974" bestFit="1" customWidth="1"/>
    <col min="13052" max="13052" width="5.5703125" style="974" bestFit="1" customWidth="1"/>
    <col min="13053" max="13053" width="6.5703125" style="974" bestFit="1" customWidth="1"/>
    <col min="13054" max="13054" width="4.7109375" style="974" bestFit="1" customWidth="1"/>
    <col min="13055" max="13055" width="7.85546875" style="974" bestFit="1" customWidth="1"/>
    <col min="13056" max="13056" width="6.42578125" style="974" bestFit="1" customWidth="1"/>
    <col min="13057" max="13057" width="6.5703125" style="974" customWidth="1"/>
    <col min="13058" max="13058" width="8.85546875" style="974" customWidth="1"/>
    <col min="13059" max="13059" width="5.42578125" style="974" bestFit="1" customWidth="1"/>
    <col min="13060" max="13060" width="6.42578125" style="974" bestFit="1" customWidth="1"/>
    <col min="13061" max="13061" width="5.140625" style="974" bestFit="1" customWidth="1"/>
    <col min="13062" max="13062" width="0" style="974" hidden="1" customWidth="1"/>
    <col min="13063" max="13063" width="6.28515625" style="974" bestFit="1" customWidth="1"/>
    <col min="13064" max="13064" width="6.7109375" style="974" customWidth="1"/>
    <col min="13065" max="13065" width="6.42578125" style="974" customWidth="1"/>
    <col min="13066" max="13066" width="4.42578125" style="974" customWidth="1"/>
    <col min="13067" max="13067" width="6.42578125" style="974" bestFit="1" customWidth="1"/>
    <col min="13068" max="13069" width="7.85546875" style="974" bestFit="1" customWidth="1"/>
    <col min="13070" max="13070" width="8.7109375" style="974" bestFit="1" customWidth="1"/>
    <col min="13071" max="13071" width="6.28515625" style="974" bestFit="1" customWidth="1"/>
    <col min="13072" max="13072" width="5.140625" style="974" bestFit="1" customWidth="1"/>
    <col min="13073" max="13073" width="6.140625" style="974" bestFit="1" customWidth="1"/>
    <col min="13074" max="13074" width="5.42578125" style="974" bestFit="1" customWidth="1"/>
    <col min="13075" max="13075" width="5.5703125" style="974" bestFit="1" customWidth="1"/>
    <col min="13076" max="13076" width="5.42578125" style="974" bestFit="1" customWidth="1"/>
    <col min="13077" max="13077" width="5.85546875" style="974" bestFit="1" customWidth="1"/>
    <col min="13078" max="13079" width="5.28515625" style="974" bestFit="1" customWidth="1"/>
    <col min="13080" max="13080" width="6.42578125" style="974" bestFit="1" customWidth="1"/>
    <col min="13081" max="13081" width="5.42578125" style="974" bestFit="1" customWidth="1"/>
    <col min="13082" max="13082" width="5.5703125" style="974" bestFit="1" customWidth="1"/>
    <col min="13083" max="13083" width="4.5703125" style="974" customWidth="1"/>
    <col min="13084" max="13084" width="6.140625" style="974" bestFit="1" customWidth="1"/>
    <col min="13085" max="13085" width="8" style="974" bestFit="1" customWidth="1"/>
    <col min="13086" max="13086" width="6.5703125" style="974" bestFit="1" customWidth="1"/>
    <col min="13087" max="13089" width="5.5703125" style="974" bestFit="1" customWidth="1"/>
    <col min="13090" max="13090" width="6.5703125" style="974" bestFit="1" customWidth="1"/>
    <col min="13091" max="13091" width="6.42578125" style="974" bestFit="1" customWidth="1"/>
    <col min="13092" max="13092" width="4.7109375" style="974" bestFit="1" customWidth="1"/>
    <col min="13093" max="13093" width="6.140625" style="974" customWidth="1"/>
    <col min="13094" max="13094" width="8.140625" style="974" customWidth="1"/>
    <col min="13095" max="13095" width="10.42578125" style="974" bestFit="1" customWidth="1"/>
    <col min="13096" max="13096" width="9" style="974" bestFit="1" customWidth="1"/>
    <col min="13097" max="13100" width="0" style="974" hidden="1" customWidth="1"/>
    <col min="13101" max="13300" width="8.85546875" style="974"/>
    <col min="13301" max="13301" width="4.5703125" style="974" bestFit="1" customWidth="1"/>
    <col min="13302" max="13302" width="32" style="974" customWidth="1"/>
    <col min="13303" max="13303" width="5.7109375" style="974" customWidth="1"/>
    <col min="13304" max="13304" width="10" style="974" customWidth="1"/>
    <col min="13305" max="13306" width="7.85546875" style="974" customWidth="1"/>
    <col min="13307" max="13307" width="8.5703125" style="974" bestFit="1" customWidth="1"/>
    <col min="13308" max="13308" width="5.5703125" style="974" bestFit="1" customWidth="1"/>
    <col min="13309" max="13309" width="6.5703125" style="974" bestFit="1" customWidth="1"/>
    <col min="13310" max="13310" width="4.7109375" style="974" bestFit="1" customWidth="1"/>
    <col min="13311" max="13311" width="7.85546875" style="974" bestFit="1" customWidth="1"/>
    <col min="13312" max="13312" width="6.42578125" style="974" bestFit="1" customWidth="1"/>
    <col min="13313" max="13313" width="6.5703125" style="974" customWidth="1"/>
    <col min="13314" max="13314" width="8.85546875" style="974" customWidth="1"/>
    <col min="13315" max="13315" width="5.42578125" style="974" bestFit="1" customWidth="1"/>
    <col min="13316" max="13316" width="6.42578125" style="974" bestFit="1" customWidth="1"/>
    <col min="13317" max="13317" width="5.140625" style="974" bestFit="1" customWidth="1"/>
    <col min="13318" max="13318" width="0" style="974" hidden="1" customWidth="1"/>
    <col min="13319" max="13319" width="6.28515625" style="974" bestFit="1" customWidth="1"/>
    <col min="13320" max="13320" width="6.7109375" style="974" customWidth="1"/>
    <col min="13321" max="13321" width="6.42578125" style="974" customWidth="1"/>
    <col min="13322" max="13322" width="4.42578125" style="974" customWidth="1"/>
    <col min="13323" max="13323" width="6.42578125" style="974" bestFit="1" customWidth="1"/>
    <col min="13324" max="13325" width="7.85546875" style="974" bestFit="1" customWidth="1"/>
    <col min="13326" max="13326" width="8.7109375" style="974" bestFit="1" customWidth="1"/>
    <col min="13327" max="13327" width="6.28515625" style="974" bestFit="1" customWidth="1"/>
    <col min="13328" max="13328" width="5.140625" style="974" bestFit="1" customWidth="1"/>
    <col min="13329" max="13329" width="6.140625" style="974" bestFit="1" customWidth="1"/>
    <col min="13330" max="13330" width="5.42578125" style="974" bestFit="1" customWidth="1"/>
    <col min="13331" max="13331" width="5.5703125" style="974" bestFit="1" customWidth="1"/>
    <col min="13332" max="13332" width="5.42578125" style="974" bestFit="1" customWidth="1"/>
    <col min="13333" max="13333" width="5.85546875" style="974" bestFit="1" customWidth="1"/>
    <col min="13334" max="13335" width="5.28515625" style="974" bestFit="1" customWidth="1"/>
    <col min="13336" max="13336" width="6.42578125" style="974" bestFit="1" customWidth="1"/>
    <col min="13337" max="13337" width="5.42578125" style="974" bestFit="1" customWidth="1"/>
    <col min="13338" max="13338" width="5.5703125" style="974" bestFit="1" customWidth="1"/>
    <col min="13339" max="13339" width="4.5703125" style="974" customWidth="1"/>
    <col min="13340" max="13340" width="6.140625" style="974" bestFit="1" customWidth="1"/>
    <col min="13341" max="13341" width="8" style="974" bestFit="1" customWidth="1"/>
    <col min="13342" max="13342" width="6.5703125" style="974" bestFit="1" customWidth="1"/>
    <col min="13343" max="13345" width="5.5703125" style="974" bestFit="1" customWidth="1"/>
    <col min="13346" max="13346" width="6.5703125" style="974" bestFit="1" customWidth="1"/>
    <col min="13347" max="13347" width="6.42578125" style="974" bestFit="1" customWidth="1"/>
    <col min="13348" max="13348" width="4.7109375" style="974" bestFit="1" customWidth="1"/>
    <col min="13349" max="13349" width="6.140625" style="974" customWidth="1"/>
    <col min="13350" max="13350" width="8.140625" style="974" customWidth="1"/>
    <col min="13351" max="13351" width="10.42578125" style="974" bestFit="1" customWidth="1"/>
    <col min="13352" max="13352" width="9" style="974" bestFit="1" customWidth="1"/>
    <col min="13353" max="13356" width="0" style="974" hidden="1" customWidth="1"/>
    <col min="13357" max="13556" width="8.85546875" style="974"/>
    <col min="13557" max="13557" width="4.5703125" style="974" bestFit="1" customWidth="1"/>
    <col min="13558" max="13558" width="32" style="974" customWidth="1"/>
    <col min="13559" max="13559" width="5.7109375" style="974" customWidth="1"/>
    <col min="13560" max="13560" width="10" style="974" customWidth="1"/>
    <col min="13561" max="13562" width="7.85546875" style="974" customWidth="1"/>
    <col min="13563" max="13563" width="8.5703125" style="974" bestFit="1" customWidth="1"/>
    <col min="13564" max="13564" width="5.5703125" style="974" bestFit="1" customWidth="1"/>
    <col min="13565" max="13565" width="6.5703125" style="974" bestFit="1" customWidth="1"/>
    <col min="13566" max="13566" width="4.7109375" style="974" bestFit="1" customWidth="1"/>
    <col min="13567" max="13567" width="7.85546875" style="974" bestFit="1" customWidth="1"/>
    <col min="13568" max="13568" width="6.42578125" style="974" bestFit="1" customWidth="1"/>
    <col min="13569" max="13569" width="6.5703125" style="974" customWidth="1"/>
    <col min="13570" max="13570" width="8.85546875" style="974" customWidth="1"/>
    <col min="13571" max="13571" width="5.42578125" style="974" bestFit="1" customWidth="1"/>
    <col min="13572" max="13572" width="6.42578125" style="974" bestFit="1" customWidth="1"/>
    <col min="13573" max="13573" width="5.140625" style="974" bestFit="1" customWidth="1"/>
    <col min="13574" max="13574" width="0" style="974" hidden="1" customWidth="1"/>
    <col min="13575" max="13575" width="6.28515625" style="974" bestFit="1" customWidth="1"/>
    <col min="13576" max="13576" width="6.7109375" style="974" customWidth="1"/>
    <col min="13577" max="13577" width="6.42578125" style="974" customWidth="1"/>
    <col min="13578" max="13578" width="4.42578125" style="974" customWidth="1"/>
    <col min="13579" max="13579" width="6.42578125" style="974" bestFit="1" customWidth="1"/>
    <col min="13580" max="13581" width="7.85546875" style="974" bestFit="1" customWidth="1"/>
    <col min="13582" max="13582" width="8.7109375" style="974" bestFit="1" customWidth="1"/>
    <col min="13583" max="13583" width="6.28515625" style="974" bestFit="1" customWidth="1"/>
    <col min="13584" max="13584" width="5.140625" style="974" bestFit="1" customWidth="1"/>
    <col min="13585" max="13585" width="6.140625" style="974" bestFit="1" customWidth="1"/>
    <col min="13586" max="13586" width="5.42578125" style="974" bestFit="1" customWidth="1"/>
    <col min="13587" max="13587" width="5.5703125" style="974" bestFit="1" customWidth="1"/>
    <col min="13588" max="13588" width="5.42578125" style="974" bestFit="1" customWidth="1"/>
    <col min="13589" max="13589" width="5.85546875" style="974" bestFit="1" customWidth="1"/>
    <col min="13590" max="13591" width="5.28515625" style="974" bestFit="1" customWidth="1"/>
    <col min="13592" max="13592" width="6.42578125" style="974" bestFit="1" customWidth="1"/>
    <col min="13593" max="13593" width="5.42578125" style="974" bestFit="1" customWidth="1"/>
    <col min="13594" max="13594" width="5.5703125" style="974" bestFit="1" customWidth="1"/>
    <col min="13595" max="13595" width="4.5703125" style="974" customWidth="1"/>
    <col min="13596" max="13596" width="6.140625" style="974" bestFit="1" customWidth="1"/>
    <col min="13597" max="13597" width="8" style="974" bestFit="1" customWidth="1"/>
    <col min="13598" max="13598" width="6.5703125" style="974" bestFit="1" customWidth="1"/>
    <col min="13599" max="13601" width="5.5703125" style="974" bestFit="1" customWidth="1"/>
    <col min="13602" max="13602" width="6.5703125" style="974" bestFit="1" customWidth="1"/>
    <col min="13603" max="13603" width="6.42578125" style="974" bestFit="1" customWidth="1"/>
    <col min="13604" max="13604" width="4.7109375" style="974" bestFit="1" customWidth="1"/>
    <col min="13605" max="13605" width="6.140625" style="974" customWidth="1"/>
    <col min="13606" max="13606" width="8.140625" style="974" customWidth="1"/>
    <col min="13607" max="13607" width="10.42578125" style="974" bestFit="1" customWidth="1"/>
    <col min="13608" max="13608" width="9" style="974" bestFit="1" customWidth="1"/>
    <col min="13609" max="13612" width="0" style="974" hidden="1" customWidth="1"/>
    <col min="13613" max="13812" width="8.85546875" style="974"/>
    <col min="13813" max="13813" width="4.5703125" style="974" bestFit="1" customWidth="1"/>
    <col min="13814" max="13814" width="32" style="974" customWidth="1"/>
    <col min="13815" max="13815" width="5.7109375" style="974" customWidth="1"/>
    <col min="13816" max="13816" width="10" style="974" customWidth="1"/>
    <col min="13817" max="13818" width="7.85546875" style="974" customWidth="1"/>
    <col min="13819" max="13819" width="8.5703125" style="974" bestFit="1" customWidth="1"/>
    <col min="13820" max="13820" width="5.5703125" style="974" bestFit="1" customWidth="1"/>
    <col min="13821" max="13821" width="6.5703125" style="974" bestFit="1" customWidth="1"/>
    <col min="13822" max="13822" width="4.7109375" style="974" bestFit="1" customWidth="1"/>
    <col min="13823" max="13823" width="7.85546875" style="974" bestFit="1" customWidth="1"/>
    <col min="13824" max="13824" width="6.42578125" style="974" bestFit="1" customWidth="1"/>
    <col min="13825" max="13825" width="6.5703125" style="974" customWidth="1"/>
    <col min="13826" max="13826" width="8.85546875" style="974" customWidth="1"/>
    <col min="13827" max="13827" width="5.42578125" style="974" bestFit="1" customWidth="1"/>
    <col min="13828" max="13828" width="6.42578125" style="974" bestFit="1" customWidth="1"/>
    <col min="13829" max="13829" width="5.140625" style="974" bestFit="1" customWidth="1"/>
    <col min="13830" max="13830" width="0" style="974" hidden="1" customWidth="1"/>
    <col min="13831" max="13831" width="6.28515625" style="974" bestFit="1" customWidth="1"/>
    <col min="13832" max="13832" width="6.7109375" style="974" customWidth="1"/>
    <col min="13833" max="13833" width="6.42578125" style="974" customWidth="1"/>
    <col min="13834" max="13834" width="4.42578125" style="974" customWidth="1"/>
    <col min="13835" max="13835" width="6.42578125" style="974" bestFit="1" customWidth="1"/>
    <col min="13836" max="13837" width="7.85546875" style="974" bestFit="1" customWidth="1"/>
    <col min="13838" max="13838" width="8.7109375" style="974" bestFit="1" customWidth="1"/>
    <col min="13839" max="13839" width="6.28515625" style="974" bestFit="1" customWidth="1"/>
    <col min="13840" max="13840" width="5.140625" style="974" bestFit="1" customWidth="1"/>
    <col min="13841" max="13841" width="6.140625" style="974" bestFit="1" customWidth="1"/>
    <col min="13842" max="13842" width="5.42578125" style="974" bestFit="1" customWidth="1"/>
    <col min="13843" max="13843" width="5.5703125" style="974" bestFit="1" customWidth="1"/>
    <col min="13844" max="13844" width="5.42578125" style="974" bestFit="1" customWidth="1"/>
    <col min="13845" max="13845" width="5.85546875" style="974" bestFit="1" customWidth="1"/>
    <col min="13846" max="13847" width="5.28515625" style="974" bestFit="1" customWidth="1"/>
    <col min="13848" max="13848" width="6.42578125" style="974" bestFit="1" customWidth="1"/>
    <col min="13849" max="13849" width="5.42578125" style="974" bestFit="1" customWidth="1"/>
    <col min="13850" max="13850" width="5.5703125" style="974" bestFit="1" customWidth="1"/>
    <col min="13851" max="13851" width="4.5703125" style="974" customWidth="1"/>
    <col min="13852" max="13852" width="6.140625" style="974" bestFit="1" customWidth="1"/>
    <col min="13853" max="13853" width="8" style="974" bestFit="1" customWidth="1"/>
    <col min="13854" max="13854" width="6.5703125" style="974" bestFit="1" customWidth="1"/>
    <col min="13855" max="13857" width="5.5703125" style="974" bestFit="1" customWidth="1"/>
    <col min="13858" max="13858" width="6.5703125" style="974" bestFit="1" customWidth="1"/>
    <col min="13859" max="13859" width="6.42578125" style="974" bestFit="1" customWidth="1"/>
    <col min="13860" max="13860" width="4.7109375" style="974" bestFit="1" customWidth="1"/>
    <col min="13861" max="13861" width="6.140625" style="974" customWidth="1"/>
    <col min="13862" max="13862" width="8.140625" style="974" customWidth="1"/>
    <col min="13863" max="13863" width="10.42578125" style="974" bestFit="1" customWidth="1"/>
    <col min="13864" max="13864" width="9" style="974" bestFit="1" customWidth="1"/>
    <col min="13865" max="13868" width="0" style="974" hidden="1" customWidth="1"/>
    <col min="13869" max="14068" width="8.85546875" style="974"/>
    <col min="14069" max="14069" width="4.5703125" style="974" bestFit="1" customWidth="1"/>
    <col min="14070" max="14070" width="32" style="974" customWidth="1"/>
    <col min="14071" max="14071" width="5.7109375" style="974" customWidth="1"/>
    <col min="14072" max="14072" width="10" style="974" customWidth="1"/>
    <col min="14073" max="14074" width="7.85546875" style="974" customWidth="1"/>
    <col min="14075" max="14075" width="8.5703125" style="974" bestFit="1" customWidth="1"/>
    <col min="14076" max="14076" width="5.5703125" style="974" bestFit="1" customWidth="1"/>
    <col min="14077" max="14077" width="6.5703125" style="974" bestFit="1" customWidth="1"/>
    <col min="14078" max="14078" width="4.7109375" style="974" bestFit="1" customWidth="1"/>
    <col min="14079" max="14079" width="7.85546875" style="974" bestFit="1" customWidth="1"/>
    <col min="14080" max="14080" width="6.42578125" style="974" bestFit="1" customWidth="1"/>
    <col min="14081" max="14081" width="6.5703125" style="974" customWidth="1"/>
    <col min="14082" max="14082" width="8.85546875" style="974" customWidth="1"/>
    <col min="14083" max="14083" width="5.42578125" style="974" bestFit="1" customWidth="1"/>
    <col min="14084" max="14084" width="6.42578125" style="974" bestFit="1" customWidth="1"/>
    <col min="14085" max="14085" width="5.140625" style="974" bestFit="1" customWidth="1"/>
    <col min="14086" max="14086" width="0" style="974" hidden="1" customWidth="1"/>
    <col min="14087" max="14087" width="6.28515625" style="974" bestFit="1" customWidth="1"/>
    <col min="14088" max="14088" width="6.7109375" style="974" customWidth="1"/>
    <col min="14089" max="14089" width="6.42578125" style="974" customWidth="1"/>
    <col min="14090" max="14090" width="4.42578125" style="974" customWidth="1"/>
    <col min="14091" max="14091" width="6.42578125" style="974" bestFit="1" customWidth="1"/>
    <col min="14092" max="14093" width="7.85546875" style="974" bestFit="1" customWidth="1"/>
    <col min="14094" max="14094" width="8.7109375" style="974" bestFit="1" customWidth="1"/>
    <col min="14095" max="14095" width="6.28515625" style="974" bestFit="1" customWidth="1"/>
    <col min="14096" max="14096" width="5.140625" style="974" bestFit="1" customWidth="1"/>
    <col min="14097" max="14097" width="6.140625" style="974" bestFit="1" customWidth="1"/>
    <col min="14098" max="14098" width="5.42578125" style="974" bestFit="1" customWidth="1"/>
    <col min="14099" max="14099" width="5.5703125" style="974" bestFit="1" customWidth="1"/>
    <col min="14100" max="14100" width="5.42578125" style="974" bestFit="1" customWidth="1"/>
    <col min="14101" max="14101" width="5.85546875" style="974" bestFit="1" customWidth="1"/>
    <col min="14102" max="14103" width="5.28515625" style="974" bestFit="1" customWidth="1"/>
    <col min="14104" max="14104" width="6.42578125" style="974" bestFit="1" customWidth="1"/>
    <col min="14105" max="14105" width="5.42578125" style="974" bestFit="1" customWidth="1"/>
    <col min="14106" max="14106" width="5.5703125" style="974" bestFit="1" customWidth="1"/>
    <col min="14107" max="14107" width="4.5703125" style="974" customWidth="1"/>
    <col min="14108" max="14108" width="6.140625" style="974" bestFit="1" customWidth="1"/>
    <col min="14109" max="14109" width="8" style="974" bestFit="1" customWidth="1"/>
    <col min="14110" max="14110" width="6.5703125" style="974" bestFit="1" customWidth="1"/>
    <col min="14111" max="14113" width="5.5703125" style="974" bestFit="1" customWidth="1"/>
    <col min="14114" max="14114" width="6.5703125" style="974" bestFit="1" customWidth="1"/>
    <col min="14115" max="14115" width="6.42578125" style="974" bestFit="1" customWidth="1"/>
    <col min="14116" max="14116" width="4.7109375" style="974" bestFit="1" customWidth="1"/>
    <col min="14117" max="14117" width="6.140625" style="974" customWidth="1"/>
    <col min="14118" max="14118" width="8.140625" style="974" customWidth="1"/>
    <col min="14119" max="14119" width="10.42578125" style="974" bestFit="1" customWidth="1"/>
    <col min="14120" max="14120" width="9" style="974" bestFit="1" customWidth="1"/>
    <col min="14121" max="14124" width="0" style="974" hidden="1" customWidth="1"/>
    <col min="14125" max="14324" width="8.85546875" style="974"/>
    <col min="14325" max="14325" width="4.5703125" style="974" bestFit="1" customWidth="1"/>
    <col min="14326" max="14326" width="32" style="974" customWidth="1"/>
    <col min="14327" max="14327" width="5.7109375" style="974" customWidth="1"/>
    <col min="14328" max="14328" width="10" style="974" customWidth="1"/>
    <col min="14329" max="14330" width="7.85546875" style="974" customWidth="1"/>
    <col min="14331" max="14331" width="8.5703125" style="974" bestFit="1" customWidth="1"/>
    <col min="14332" max="14332" width="5.5703125" style="974" bestFit="1" customWidth="1"/>
    <col min="14333" max="14333" width="6.5703125" style="974" bestFit="1" customWidth="1"/>
    <col min="14334" max="14334" width="4.7109375" style="974" bestFit="1" customWidth="1"/>
    <col min="14335" max="14335" width="7.85546875" style="974" bestFit="1" customWidth="1"/>
    <col min="14336" max="14336" width="6.42578125" style="974" bestFit="1" customWidth="1"/>
    <col min="14337" max="14337" width="6.5703125" style="974" customWidth="1"/>
    <col min="14338" max="14338" width="8.85546875" style="974" customWidth="1"/>
    <col min="14339" max="14339" width="5.42578125" style="974" bestFit="1" customWidth="1"/>
    <col min="14340" max="14340" width="6.42578125" style="974" bestFit="1" customWidth="1"/>
    <col min="14341" max="14341" width="5.140625" style="974" bestFit="1" customWidth="1"/>
    <col min="14342" max="14342" width="0" style="974" hidden="1" customWidth="1"/>
    <col min="14343" max="14343" width="6.28515625" style="974" bestFit="1" customWidth="1"/>
    <col min="14344" max="14344" width="6.7109375" style="974" customWidth="1"/>
    <col min="14345" max="14345" width="6.42578125" style="974" customWidth="1"/>
    <col min="14346" max="14346" width="4.42578125" style="974" customWidth="1"/>
    <col min="14347" max="14347" width="6.42578125" style="974" bestFit="1" customWidth="1"/>
    <col min="14348" max="14349" width="7.85546875" style="974" bestFit="1" customWidth="1"/>
    <col min="14350" max="14350" width="8.7109375" style="974" bestFit="1" customWidth="1"/>
    <col min="14351" max="14351" width="6.28515625" style="974" bestFit="1" customWidth="1"/>
    <col min="14352" max="14352" width="5.140625" style="974" bestFit="1" customWidth="1"/>
    <col min="14353" max="14353" width="6.140625" style="974" bestFit="1" customWidth="1"/>
    <col min="14354" max="14354" width="5.42578125" style="974" bestFit="1" customWidth="1"/>
    <col min="14355" max="14355" width="5.5703125" style="974" bestFit="1" customWidth="1"/>
    <col min="14356" max="14356" width="5.42578125" style="974" bestFit="1" customWidth="1"/>
    <col min="14357" max="14357" width="5.85546875" style="974" bestFit="1" customWidth="1"/>
    <col min="14358" max="14359" width="5.28515625" style="974" bestFit="1" customWidth="1"/>
    <col min="14360" max="14360" width="6.42578125" style="974" bestFit="1" customWidth="1"/>
    <col min="14361" max="14361" width="5.42578125" style="974" bestFit="1" customWidth="1"/>
    <col min="14362" max="14362" width="5.5703125" style="974" bestFit="1" customWidth="1"/>
    <col min="14363" max="14363" width="4.5703125" style="974" customWidth="1"/>
    <col min="14364" max="14364" width="6.140625" style="974" bestFit="1" customWidth="1"/>
    <col min="14365" max="14365" width="8" style="974" bestFit="1" customWidth="1"/>
    <col min="14366" max="14366" width="6.5703125" style="974" bestFit="1" customWidth="1"/>
    <col min="14367" max="14369" width="5.5703125" style="974" bestFit="1" customWidth="1"/>
    <col min="14370" max="14370" width="6.5703125" style="974" bestFit="1" customWidth="1"/>
    <col min="14371" max="14371" width="6.42578125" style="974" bestFit="1" customWidth="1"/>
    <col min="14372" max="14372" width="4.7109375" style="974" bestFit="1" customWidth="1"/>
    <col min="14373" max="14373" width="6.140625" style="974" customWidth="1"/>
    <col min="14374" max="14374" width="8.140625" style="974" customWidth="1"/>
    <col min="14375" max="14375" width="10.42578125" style="974" bestFit="1" customWidth="1"/>
    <col min="14376" max="14376" width="9" style="974" bestFit="1" customWidth="1"/>
    <col min="14377" max="14380" width="0" style="974" hidden="1" customWidth="1"/>
    <col min="14381" max="14580" width="8.85546875" style="974"/>
    <col min="14581" max="14581" width="4.5703125" style="974" bestFit="1" customWidth="1"/>
    <col min="14582" max="14582" width="32" style="974" customWidth="1"/>
    <col min="14583" max="14583" width="5.7109375" style="974" customWidth="1"/>
    <col min="14584" max="14584" width="10" style="974" customWidth="1"/>
    <col min="14585" max="14586" width="7.85546875" style="974" customWidth="1"/>
    <col min="14587" max="14587" width="8.5703125" style="974" bestFit="1" customWidth="1"/>
    <col min="14588" max="14588" width="5.5703125" style="974" bestFit="1" customWidth="1"/>
    <col min="14589" max="14589" width="6.5703125" style="974" bestFit="1" customWidth="1"/>
    <col min="14590" max="14590" width="4.7109375" style="974" bestFit="1" customWidth="1"/>
    <col min="14591" max="14591" width="7.85546875" style="974" bestFit="1" customWidth="1"/>
    <col min="14592" max="14592" width="6.42578125" style="974" bestFit="1" customWidth="1"/>
    <col min="14593" max="14593" width="6.5703125" style="974" customWidth="1"/>
    <col min="14594" max="14594" width="8.85546875" style="974" customWidth="1"/>
    <col min="14595" max="14595" width="5.42578125" style="974" bestFit="1" customWidth="1"/>
    <col min="14596" max="14596" width="6.42578125" style="974" bestFit="1" customWidth="1"/>
    <col min="14597" max="14597" width="5.140625" style="974" bestFit="1" customWidth="1"/>
    <col min="14598" max="14598" width="0" style="974" hidden="1" customWidth="1"/>
    <col min="14599" max="14599" width="6.28515625" style="974" bestFit="1" customWidth="1"/>
    <col min="14600" max="14600" width="6.7109375" style="974" customWidth="1"/>
    <col min="14601" max="14601" width="6.42578125" style="974" customWidth="1"/>
    <col min="14602" max="14602" width="4.42578125" style="974" customWidth="1"/>
    <col min="14603" max="14603" width="6.42578125" style="974" bestFit="1" customWidth="1"/>
    <col min="14604" max="14605" width="7.85546875" style="974" bestFit="1" customWidth="1"/>
    <col min="14606" max="14606" width="8.7109375" style="974" bestFit="1" customWidth="1"/>
    <col min="14607" max="14607" width="6.28515625" style="974" bestFit="1" customWidth="1"/>
    <col min="14608" max="14608" width="5.140625" style="974" bestFit="1" customWidth="1"/>
    <col min="14609" max="14609" width="6.140625" style="974" bestFit="1" customWidth="1"/>
    <col min="14610" max="14610" width="5.42578125" style="974" bestFit="1" customWidth="1"/>
    <col min="14611" max="14611" width="5.5703125" style="974" bestFit="1" customWidth="1"/>
    <col min="14612" max="14612" width="5.42578125" style="974" bestFit="1" customWidth="1"/>
    <col min="14613" max="14613" width="5.85546875" style="974" bestFit="1" customWidth="1"/>
    <col min="14614" max="14615" width="5.28515625" style="974" bestFit="1" customWidth="1"/>
    <col min="14616" max="14616" width="6.42578125" style="974" bestFit="1" customWidth="1"/>
    <col min="14617" max="14617" width="5.42578125" style="974" bestFit="1" customWidth="1"/>
    <col min="14618" max="14618" width="5.5703125" style="974" bestFit="1" customWidth="1"/>
    <col min="14619" max="14619" width="4.5703125" style="974" customWidth="1"/>
    <col min="14620" max="14620" width="6.140625" style="974" bestFit="1" customWidth="1"/>
    <col min="14621" max="14621" width="8" style="974" bestFit="1" customWidth="1"/>
    <col min="14622" max="14622" width="6.5703125" style="974" bestFit="1" customWidth="1"/>
    <col min="14623" max="14625" width="5.5703125" style="974" bestFit="1" customWidth="1"/>
    <col min="14626" max="14626" width="6.5703125" style="974" bestFit="1" customWidth="1"/>
    <col min="14627" max="14627" width="6.42578125" style="974" bestFit="1" customWidth="1"/>
    <col min="14628" max="14628" width="4.7109375" style="974" bestFit="1" customWidth="1"/>
    <col min="14629" max="14629" width="6.140625" style="974" customWidth="1"/>
    <col min="14630" max="14630" width="8.140625" style="974" customWidth="1"/>
    <col min="14631" max="14631" width="10.42578125" style="974" bestFit="1" customWidth="1"/>
    <col min="14632" max="14632" width="9" style="974" bestFit="1" customWidth="1"/>
    <col min="14633" max="14636" width="0" style="974" hidden="1" customWidth="1"/>
    <col min="14637" max="14836" width="8.85546875" style="974"/>
    <col min="14837" max="14837" width="4.5703125" style="974" bestFit="1" customWidth="1"/>
    <col min="14838" max="14838" width="32" style="974" customWidth="1"/>
    <col min="14839" max="14839" width="5.7109375" style="974" customWidth="1"/>
    <col min="14840" max="14840" width="10" style="974" customWidth="1"/>
    <col min="14841" max="14842" width="7.85546875" style="974" customWidth="1"/>
    <col min="14843" max="14843" width="8.5703125" style="974" bestFit="1" customWidth="1"/>
    <col min="14844" max="14844" width="5.5703125" style="974" bestFit="1" customWidth="1"/>
    <col min="14845" max="14845" width="6.5703125" style="974" bestFit="1" customWidth="1"/>
    <col min="14846" max="14846" width="4.7109375" style="974" bestFit="1" customWidth="1"/>
    <col min="14847" max="14847" width="7.85546875" style="974" bestFit="1" customWidth="1"/>
    <col min="14848" max="14848" width="6.42578125" style="974" bestFit="1" customWidth="1"/>
    <col min="14849" max="14849" width="6.5703125" style="974" customWidth="1"/>
    <col min="14850" max="14850" width="8.85546875" style="974" customWidth="1"/>
    <col min="14851" max="14851" width="5.42578125" style="974" bestFit="1" customWidth="1"/>
    <col min="14852" max="14852" width="6.42578125" style="974" bestFit="1" customWidth="1"/>
    <col min="14853" max="14853" width="5.140625" style="974" bestFit="1" customWidth="1"/>
    <col min="14854" max="14854" width="0" style="974" hidden="1" customWidth="1"/>
    <col min="14855" max="14855" width="6.28515625" style="974" bestFit="1" customWidth="1"/>
    <col min="14856" max="14856" width="6.7109375" style="974" customWidth="1"/>
    <col min="14857" max="14857" width="6.42578125" style="974" customWidth="1"/>
    <col min="14858" max="14858" width="4.42578125" style="974" customWidth="1"/>
    <col min="14859" max="14859" width="6.42578125" style="974" bestFit="1" customWidth="1"/>
    <col min="14860" max="14861" width="7.85546875" style="974" bestFit="1" customWidth="1"/>
    <col min="14862" max="14862" width="8.7109375" style="974" bestFit="1" customWidth="1"/>
    <col min="14863" max="14863" width="6.28515625" style="974" bestFit="1" customWidth="1"/>
    <col min="14864" max="14864" width="5.140625" style="974" bestFit="1" customWidth="1"/>
    <col min="14865" max="14865" width="6.140625" style="974" bestFit="1" customWidth="1"/>
    <col min="14866" max="14866" width="5.42578125" style="974" bestFit="1" customWidth="1"/>
    <col min="14867" max="14867" width="5.5703125" style="974" bestFit="1" customWidth="1"/>
    <col min="14868" max="14868" width="5.42578125" style="974" bestFit="1" customWidth="1"/>
    <col min="14869" max="14869" width="5.85546875" style="974" bestFit="1" customWidth="1"/>
    <col min="14870" max="14871" width="5.28515625" style="974" bestFit="1" customWidth="1"/>
    <col min="14872" max="14872" width="6.42578125" style="974" bestFit="1" customWidth="1"/>
    <col min="14873" max="14873" width="5.42578125" style="974" bestFit="1" customWidth="1"/>
    <col min="14874" max="14874" width="5.5703125" style="974" bestFit="1" customWidth="1"/>
    <col min="14875" max="14875" width="4.5703125" style="974" customWidth="1"/>
    <col min="14876" max="14876" width="6.140625" style="974" bestFit="1" customWidth="1"/>
    <col min="14877" max="14877" width="8" style="974" bestFit="1" customWidth="1"/>
    <col min="14878" max="14878" width="6.5703125" style="974" bestFit="1" customWidth="1"/>
    <col min="14879" max="14881" width="5.5703125" style="974" bestFit="1" customWidth="1"/>
    <col min="14882" max="14882" width="6.5703125" style="974" bestFit="1" customWidth="1"/>
    <col min="14883" max="14883" width="6.42578125" style="974" bestFit="1" customWidth="1"/>
    <col min="14884" max="14884" width="4.7109375" style="974" bestFit="1" customWidth="1"/>
    <col min="14885" max="14885" width="6.140625" style="974" customWidth="1"/>
    <col min="14886" max="14886" width="8.140625" style="974" customWidth="1"/>
    <col min="14887" max="14887" width="10.42578125" style="974" bestFit="1" customWidth="1"/>
    <col min="14888" max="14888" width="9" style="974" bestFit="1" customWidth="1"/>
    <col min="14889" max="14892" width="0" style="974" hidden="1" customWidth="1"/>
    <col min="14893" max="15092" width="8.85546875" style="974"/>
    <col min="15093" max="15093" width="4.5703125" style="974" bestFit="1" customWidth="1"/>
    <col min="15094" max="15094" width="32" style="974" customWidth="1"/>
    <col min="15095" max="15095" width="5.7109375" style="974" customWidth="1"/>
    <col min="15096" max="15096" width="10" style="974" customWidth="1"/>
    <col min="15097" max="15098" width="7.85546875" style="974" customWidth="1"/>
    <col min="15099" max="15099" width="8.5703125" style="974" bestFit="1" customWidth="1"/>
    <col min="15100" max="15100" width="5.5703125" style="974" bestFit="1" customWidth="1"/>
    <col min="15101" max="15101" width="6.5703125" style="974" bestFit="1" customWidth="1"/>
    <col min="15102" max="15102" width="4.7109375" style="974" bestFit="1" customWidth="1"/>
    <col min="15103" max="15103" width="7.85546875" style="974" bestFit="1" customWidth="1"/>
    <col min="15104" max="15104" width="6.42578125" style="974" bestFit="1" customWidth="1"/>
    <col min="15105" max="15105" width="6.5703125" style="974" customWidth="1"/>
    <col min="15106" max="15106" width="8.85546875" style="974" customWidth="1"/>
    <col min="15107" max="15107" width="5.42578125" style="974" bestFit="1" customWidth="1"/>
    <col min="15108" max="15108" width="6.42578125" style="974" bestFit="1" customWidth="1"/>
    <col min="15109" max="15109" width="5.140625" style="974" bestFit="1" customWidth="1"/>
    <col min="15110" max="15110" width="0" style="974" hidden="1" customWidth="1"/>
    <col min="15111" max="15111" width="6.28515625" style="974" bestFit="1" customWidth="1"/>
    <col min="15112" max="15112" width="6.7109375" style="974" customWidth="1"/>
    <col min="15113" max="15113" width="6.42578125" style="974" customWidth="1"/>
    <col min="15114" max="15114" width="4.42578125" style="974" customWidth="1"/>
    <col min="15115" max="15115" width="6.42578125" style="974" bestFit="1" customWidth="1"/>
    <col min="15116" max="15117" width="7.85546875" style="974" bestFit="1" customWidth="1"/>
    <col min="15118" max="15118" width="8.7109375" style="974" bestFit="1" customWidth="1"/>
    <col min="15119" max="15119" width="6.28515625" style="974" bestFit="1" customWidth="1"/>
    <col min="15120" max="15120" width="5.140625" style="974" bestFit="1" customWidth="1"/>
    <col min="15121" max="15121" width="6.140625" style="974" bestFit="1" customWidth="1"/>
    <col min="15122" max="15122" width="5.42578125" style="974" bestFit="1" customWidth="1"/>
    <col min="15123" max="15123" width="5.5703125" style="974" bestFit="1" customWidth="1"/>
    <col min="15124" max="15124" width="5.42578125" style="974" bestFit="1" customWidth="1"/>
    <col min="15125" max="15125" width="5.85546875" style="974" bestFit="1" customWidth="1"/>
    <col min="15126" max="15127" width="5.28515625" style="974" bestFit="1" customWidth="1"/>
    <col min="15128" max="15128" width="6.42578125" style="974" bestFit="1" customWidth="1"/>
    <col min="15129" max="15129" width="5.42578125" style="974" bestFit="1" customWidth="1"/>
    <col min="15130" max="15130" width="5.5703125" style="974" bestFit="1" customWidth="1"/>
    <col min="15131" max="15131" width="4.5703125" style="974" customWidth="1"/>
    <col min="15132" max="15132" width="6.140625" style="974" bestFit="1" customWidth="1"/>
    <col min="15133" max="15133" width="8" style="974" bestFit="1" customWidth="1"/>
    <col min="15134" max="15134" width="6.5703125" style="974" bestFit="1" customWidth="1"/>
    <col min="15135" max="15137" width="5.5703125" style="974" bestFit="1" customWidth="1"/>
    <col min="15138" max="15138" width="6.5703125" style="974" bestFit="1" customWidth="1"/>
    <col min="15139" max="15139" width="6.42578125" style="974" bestFit="1" customWidth="1"/>
    <col min="15140" max="15140" width="4.7109375" style="974" bestFit="1" customWidth="1"/>
    <col min="15141" max="15141" width="6.140625" style="974" customWidth="1"/>
    <col min="15142" max="15142" width="8.140625" style="974" customWidth="1"/>
    <col min="15143" max="15143" width="10.42578125" style="974" bestFit="1" customWidth="1"/>
    <col min="15144" max="15144" width="9" style="974" bestFit="1" customWidth="1"/>
    <col min="15145" max="15148" width="0" style="974" hidden="1" customWidth="1"/>
    <col min="15149" max="15348" width="8.85546875" style="974"/>
    <col min="15349" max="15349" width="4.5703125" style="974" bestFit="1" customWidth="1"/>
    <col min="15350" max="15350" width="32" style="974" customWidth="1"/>
    <col min="15351" max="15351" width="5.7109375" style="974" customWidth="1"/>
    <col min="15352" max="15352" width="10" style="974" customWidth="1"/>
    <col min="15353" max="15354" width="7.85546875" style="974" customWidth="1"/>
    <col min="15355" max="15355" width="8.5703125" style="974" bestFit="1" customWidth="1"/>
    <col min="15356" max="15356" width="5.5703125" style="974" bestFit="1" customWidth="1"/>
    <col min="15357" max="15357" width="6.5703125" style="974" bestFit="1" customWidth="1"/>
    <col min="15358" max="15358" width="4.7109375" style="974" bestFit="1" customWidth="1"/>
    <col min="15359" max="15359" width="7.85546875" style="974" bestFit="1" customWidth="1"/>
    <col min="15360" max="15360" width="6.42578125" style="974" bestFit="1" customWidth="1"/>
    <col min="15361" max="15361" width="6.5703125" style="974" customWidth="1"/>
    <col min="15362" max="15362" width="8.85546875" style="974" customWidth="1"/>
    <col min="15363" max="15363" width="5.42578125" style="974" bestFit="1" customWidth="1"/>
    <col min="15364" max="15364" width="6.42578125" style="974" bestFit="1" customWidth="1"/>
    <col min="15365" max="15365" width="5.140625" style="974" bestFit="1" customWidth="1"/>
    <col min="15366" max="15366" width="0" style="974" hidden="1" customWidth="1"/>
    <col min="15367" max="15367" width="6.28515625" style="974" bestFit="1" customWidth="1"/>
    <col min="15368" max="15368" width="6.7109375" style="974" customWidth="1"/>
    <col min="15369" max="15369" width="6.42578125" style="974" customWidth="1"/>
    <col min="15370" max="15370" width="4.42578125" style="974" customWidth="1"/>
    <col min="15371" max="15371" width="6.42578125" style="974" bestFit="1" customWidth="1"/>
    <col min="15372" max="15373" width="7.85546875" style="974" bestFit="1" customWidth="1"/>
    <col min="15374" max="15374" width="8.7109375" style="974" bestFit="1" customWidth="1"/>
    <col min="15375" max="15375" width="6.28515625" style="974" bestFit="1" customWidth="1"/>
    <col min="15376" max="15376" width="5.140625" style="974" bestFit="1" customWidth="1"/>
    <col min="15377" max="15377" width="6.140625" style="974" bestFit="1" customWidth="1"/>
    <col min="15378" max="15378" width="5.42578125" style="974" bestFit="1" customWidth="1"/>
    <col min="15379" max="15379" width="5.5703125" style="974" bestFit="1" customWidth="1"/>
    <col min="15380" max="15380" width="5.42578125" style="974" bestFit="1" customWidth="1"/>
    <col min="15381" max="15381" width="5.85546875" style="974" bestFit="1" customWidth="1"/>
    <col min="15382" max="15383" width="5.28515625" style="974" bestFit="1" customWidth="1"/>
    <col min="15384" max="15384" width="6.42578125" style="974" bestFit="1" customWidth="1"/>
    <col min="15385" max="15385" width="5.42578125" style="974" bestFit="1" customWidth="1"/>
    <col min="15386" max="15386" width="5.5703125" style="974" bestFit="1" customWidth="1"/>
    <col min="15387" max="15387" width="4.5703125" style="974" customWidth="1"/>
    <col min="15388" max="15388" width="6.140625" style="974" bestFit="1" customWidth="1"/>
    <col min="15389" max="15389" width="8" style="974" bestFit="1" customWidth="1"/>
    <col min="15390" max="15390" width="6.5703125" style="974" bestFit="1" customWidth="1"/>
    <col min="15391" max="15393" width="5.5703125" style="974" bestFit="1" customWidth="1"/>
    <col min="15394" max="15394" width="6.5703125" style="974" bestFit="1" customWidth="1"/>
    <col min="15395" max="15395" width="6.42578125" style="974" bestFit="1" customWidth="1"/>
    <col min="15396" max="15396" width="4.7109375" style="974" bestFit="1" customWidth="1"/>
    <col min="15397" max="15397" width="6.140625" style="974" customWidth="1"/>
    <col min="15398" max="15398" width="8.140625" style="974" customWidth="1"/>
    <col min="15399" max="15399" width="10.42578125" style="974" bestFit="1" customWidth="1"/>
    <col min="15400" max="15400" width="9" style="974" bestFit="1" customWidth="1"/>
    <col min="15401" max="15404" width="0" style="974" hidden="1" customWidth="1"/>
    <col min="15405" max="15604" width="8.85546875" style="974"/>
    <col min="15605" max="15605" width="4.5703125" style="974" bestFit="1" customWidth="1"/>
    <col min="15606" max="15606" width="32" style="974" customWidth="1"/>
    <col min="15607" max="15607" width="5.7109375" style="974" customWidth="1"/>
    <col min="15608" max="15608" width="10" style="974" customWidth="1"/>
    <col min="15609" max="15610" width="7.85546875" style="974" customWidth="1"/>
    <col min="15611" max="15611" width="8.5703125" style="974" bestFit="1" customWidth="1"/>
    <col min="15612" max="15612" width="5.5703125" style="974" bestFit="1" customWidth="1"/>
    <col min="15613" max="15613" width="6.5703125" style="974" bestFit="1" customWidth="1"/>
    <col min="15614" max="15614" width="4.7109375" style="974" bestFit="1" customWidth="1"/>
    <col min="15615" max="15615" width="7.85546875" style="974" bestFit="1" customWidth="1"/>
    <col min="15616" max="15616" width="6.42578125" style="974" bestFit="1" customWidth="1"/>
    <col min="15617" max="15617" width="6.5703125" style="974" customWidth="1"/>
    <col min="15618" max="15618" width="8.85546875" style="974" customWidth="1"/>
    <col min="15619" max="15619" width="5.42578125" style="974" bestFit="1" customWidth="1"/>
    <col min="15620" max="15620" width="6.42578125" style="974" bestFit="1" customWidth="1"/>
    <col min="15621" max="15621" width="5.140625" style="974" bestFit="1" customWidth="1"/>
    <col min="15622" max="15622" width="0" style="974" hidden="1" customWidth="1"/>
    <col min="15623" max="15623" width="6.28515625" style="974" bestFit="1" customWidth="1"/>
    <col min="15624" max="15624" width="6.7109375" style="974" customWidth="1"/>
    <col min="15625" max="15625" width="6.42578125" style="974" customWidth="1"/>
    <col min="15626" max="15626" width="4.42578125" style="974" customWidth="1"/>
    <col min="15627" max="15627" width="6.42578125" style="974" bestFit="1" customWidth="1"/>
    <col min="15628" max="15629" width="7.85546875" style="974" bestFit="1" customWidth="1"/>
    <col min="15630" max="15630" width="8.7109375" style="974" bestFit="1" customWidth="1"/>
    <col min="15631" max="15631" width="6.28515625" style="974" bestFit="1" customWidth="1"/>
    <col min="15632" max="15632" width="5.140625" style="974" bestFit="1" customWidth="1"/>
    <col min="15633" max="15633" width="6.140625" style="974" bestFit="1" customWidth="1"/>
    <col min="15634" max="15634" width="5.42578125" style="974" bestFit="1" customWidth="1"/>
    <col min="15635" max="15635" width="5.5703125" style="974" bestFit="1" customWidth="1"/>
    <col min="15636" max="15636" width="5.42578125" style="974" bestFit="1" customWidth="1"/>
    <col min="15637" max="15637" width="5.85546875" style="974" bestFit="1" customWidth="1"/>
    <col min="15638" max="15639" width="5.28515625" style="974" bestFit="1" customWidth="1"/>
    <col min="15640" max="15640" width="6.42578125" style="974" bestFit="1" customWidth="1"/>
    <col min="15641" max="15641" width="5.42578125" style="974" bestFit="1" customWidth="1"/>
    <col min="15642" max="15642" width="5.5703125" style="974" bestFit="1" customWidth="1"/>
    <col min="15643" max="15643" width="4.5703125" style="974" customWidth="1"/>
    <col min="15644" max="15644" width="6.140625" style="974" bestFit="1" customWidth="1"/>
    <col min="15645" max="15645" width="8" style="974" bestFit="1" customWidth="1"/>
    <col min="15646" max="15646" width="6.5703125" style="974" bestFit="1" customWidth="1"/>
    <col min="15647" max="15649" width="5.5703125" style="974" bestFit="1" customWidth="1"/>
    <col min="15650" max="15650" width="6.5703125" style="974" bestFit="1" customWidth="1"/>
    <col min="15651" max="15651" width="6.42578125" style="974" bestFit="1" customWidth="1"/>
    <col min="15652" max="15652" width="4.7109375" style="974" bestFit="1" customWidth="1"/>
    <col min="15653" max="15653" width="6.140625" style="974" customWidth="1"/>
    <col min="15654" max="15654" width="8.140625" style="974" customWidth="1"/>
    <col min="15655" max="15655" width="10.42578125" style="974" bestFit="1" customWidth="1"/>
    <col min="15656" max="15656" width="9" style="974" bestFit="1" customWidth="1"/>
    <col min="15657" max="15660" width="0" style="974" hidden="1" customWidth="1"/>
    <col min="15661" max="15860" width="8.85546875" style="974"/>
    <col min="15861" max="15861" width="4.5703125" style="974" bestFit="1" customWidth="1"/>
    <col min="15862" max="15862" width="32" style="974" customWidth="1"/>
    <col min="15863" max="15863" width="5.7109375" style="974" customWidth="1"/>
    <col min="15864" max="15864" width="10" style="974" customWidth="1"/>
    <col min="15865" max="15866" width="7.85546875" style="974" customWidth="1"/>
    <col min="15867" max="15867" width="8.5703125" style="974" bestFit="1" customWidth="1"/>
    <col min="15868" max="15868" width="5.5703125" style="974" bestFit="1" customWidth="1"/>
    <col min="15869" max="15869" width="6.5703125" style="974" bestFit="1" customWidth="1"/>
    <col min="15870" max="15870" width="4.7109375" style="974" bestFit="1" customWidth="1"/>
    <col min="15871" max="15871" width="7.85546875" style="974" bestFit="1" customWidth="1"/>
    <col min="15872" max="15872" width="6.42578125" style="974" bestFit="1" customWidth="1"/>
    <col min="15873" max="15873" width="6.5703125" style="974" customWidth="1"/>
    <col min="15874" max="15874" width="8.85546875" style="974" customWidth="1"/>
    <col min="15875" max="15875" width="5.42578125" style="974" bestFit="1" customWidth="1"/>
    <col min="15876" max="15876" width="6.42578125" style="974" bestFit="1" customWidth="1"/>
    <col min="15877" max="15877" width="5.140625" style="974" bestFit="1" customWidth="1"/>
    <col min="15878" max="15878" width="0" style="974" hidden="1" customWidth="1"/>
    <col min="15879" max="15879" width="6.28515625" style="974" bestFit="1" customWidth="1"/>
    <col min="15880" max="15880" width="6.7109375" style="974" customWidth="1"/>
    <col min="15881" max="15881" width="6.42578125" style="974" customWidth="1"/>
    <col min="15882" max="15882" width="4.42578125" style="974" customWidth="1"/>
    <col min="15883" max="15883" width="6.42578125" style="974" bestFit="1" customWidth="1"/>
    <col min="15884" max="15885" width="7.85546875" style="974" bestFit="1" customWidth="1"/>
    <col min="15886" max="15886" width="8.7109375" style="974" bestFit="1" customWidth="1"/>
    <col min="15887" max="15887" width="6.28515625" style="974" bestFit="1" customWidth="1"/>
    <col min="15888" max="15888" width="5.140625" style="974" bestFit="1" customWidth="1"/>
    <col min="15889" max="15889" width="6.140625" style="974" bestFit="1" customWidth="1"/>
    <col min="15890" max="15890" width="5.42578125" style="974" bestFit="1" customWidth="1"/>
    <col min="15891" max="15891" width="5.5703125" style="974" bestFit="1" customWidth="1"/>
    <col min="15892" max="15892" width="5.42578125" style="974" bestFit="1" customWidth="1"/>
    <col min="15893" max="15893" width="5.85546875" style="974" bestFit="1" customWidth="1"/>
    <col min="15894" max="15895" width="5.28515625" style="974" bestFit="1" customWidth="1"/>
    <col min="15896" max="15896" width="6.42578125" style="974" bestFit="1" customWidth="1"/>
    <col min="15897" max="15897" width="5.42578125" style="974" bestFit="1" customWidth="1"/>
    <col min="15898" max="15898" width="5.5703125" style="974" bestFit="1" customWidth="1"/>
    <col min="15899" max="15899" width="4.5703125" style="974" customWidth="1"/>
    <col min="15900" max="15900" width="6.140625" style="974" bestFit="1" customWidth="1"/>
    <col min="15901" max="15901" width="8" style="974" bestFit="1" customWidth="1"/>
    <col min="15902" max="15902" width="6.5703125" style="974" bestFit="1" customWidth="1"/>
    <col min="15903" max="15905" width="5.5703125" style="974" bestFit="1" customWidth="1"/>
    <col min="15906" max="15906" width="6.5703125" style="974" bestFit="1" customWidth="1"/>
    <col min="15907" max="15907" width="6.42578125" style="974" bestFit="1" customWidth="1"/>
    <col min="15908" max="15908" width="4.7109375" style="974" bestFit="1" customWidth="1"/>
    <col min="15909" max="15909" width="6.140625" style="974" customWidth="1"/>
    <col min="15910" max="15910" width="8.140625" style="974" customWidth="1"/>
    <col min="15911" max="15911" width="10.42578125" style="974" bestFit="1" customWidth="1"/>
    <col min="15912" max="15912" width="9" style="974" bestFit="1" customWidth="1"/>
    <col min="15913" max="15916" width="0" style="974" hidden="1" customWidth="1"/>
    <col min="15917" max="16116" width="8.85546875" style="974"/>
    <col min="16117" max="16117" width="4.5703125" style="974" bestFit="1" customWidth="1"/>
    <col min="16118" max="16118" width="32" style="974" customWidth="1"/>
    <col min="16119" max="16119" width="5.7109375" style="974" customWidth="1"/>
    <col min="16120" max="16120" width="10" style="974" customWidth="1"/>
    <col min="16121" max="16122" width="7.85546875" style="974" customWidth="1"/>
    <col min="16123" max="16123" width="8.5703125" style="974" bestFit="1" customWidth="1"/>
    <col min="16124" max="16124" width="5.5703125" style="974" bestFit="1" customWidth="1"/>
    <col min="16125" max="16125" width="6.5703125" style="974" bestFit="1" customWidth="1"/>
    <col min="16126" max="16126" width="4.7109375" style="974" bestFit="1" customWidth="1"/>
    <col min="16127" max="16127" width="7.85546875" style="974" bestFit="1" customWidth="1"/>
    <col min="16128" max="16128" width="6.42578125" style="974" bestFit="1" customWidth="1"/>
    <col min="16129" max="16129" width="6.5703125" style="974" customWidth="1"/>
    <col min="16130" max="16130" width="8.85546875" style="974" customWidth="1"/>
    <col min="16131" max="16131" width="5.42578125" style="974" bestFit="1" customWidth="1"/>
    <col min="16132" max="16132" width="6.42578125" style="974" bestFit="1" customWidth="1"/>
    <col min="16133" max="16133" width="5.140625" style="974" bestFit="1" customWidth="1"/>
    <col min="16134" max="16134" width="0" style="974" hidden="1" customWidth="1"/>
    <col min="16135" max="16135" width="6.28515625" style="974" bestFit="1" customWidth="1"/>
    <col min="16136" max="16136" width="6.7109375" style="974" customWidth="1"/>
    <col min="16137" max="16137" width="6.42578125" style="974" customWidth="1"/>
    <col min="16138" max="16138" width="4.42578125" style="974" customWidth="1"/>
    <col min="16139" max="16139" width="6.42578125" style="974" bestFit="1" customWidth="1"/>
    <col min="16140" max="16141" width="7.85546875" style="974" bestFit="1" customWidth="1"/>
    <col min="16142" max="16142" width="8.7109375" style="974" bestFit="1" customWidth="1"/>
    <col min="16143" max="16143" width="6.28515625" style="974" bestFit="1" customWidth="1"/>
    <col min="16144" max="16144" width="5.140625" style="974" bestFit="1" customWidth="1"/>
    <col min="16145" max="16145" width="6.140625" style="974" bestFit="1" customWidth="1"/>
    <col min="16146" max="16146" width="5.42578125" style="974" bestFit="1" customWidth="1"/>
    <col min="16147" max="16147" width="5.5703125" style="974" bestFit="1" customWidth="1"/>
    <col min="16148" max="16148" width="5.42578125" style="974" bestFit="1" customWidth="1"/>
    <col min="16149" max="16149" width="5.85546875" style="974" bestFit="1" customWidth="1"/>
    <col min="16150" max="16151" width="5.28515625" style="974" bestFit="1" customWidth="1"/>
    <col min="16152" max="16152" width="6.42578125" style="974" bestFit="1" customWidth="1"/>
    <col min="16153" max="16153" width="5.42578125" style="974" bestFit="1" customWidth="1"/>
    <col min="16154" max="16154" width="5.5703125" style="974" bestFit="1" customWidth="1"/>
    <col min="16155" max="16155" width="4.5703125" style="974" customWidth="1"/>
    <col min="16156" max="16156" width="6.140625" style="974" bestFit="1" customWidth="1"/>
    <col min="16157" max="16157" width="8" style="974" bestFit="1" customWidth="1"/>
    <col min="16158" max="16158" width="6.5703125" style="974" bestFit="1" customWidth="1"/>
    <col min="16159" max="16161" width="5.5703125" style="974" bestFit="1" customWidth="1"/>
    <col min="16162" max="16162" width="6.5703125" style="974" bestFit="1" customWidth="1"/>
    <col min="16163" max="16163" width="6.42578125" style="974" bestFit="1" customWidth="1"/>
    <col min="16164" max="16164" width="4.7109375" style="974" bestFit="1" customWidth="1"/>
    <col min="16165" max="16165" width="6.140625" style="974" customWidth="1"/>
    <col min="16166" max="16166" width="8.140625" style="974" customWidth="1"/>
    <col min="16167" max="16167" width="10.42578125" style="974" bestFit="1" customWidth="1"/>
    <col min="16168" max="16168" width="9" style="974" bestFit="1" customWidth="1"/>
    <col min="16169" max="16172" width="0" style="974" hidden="1" customWidth="1"/>
    <col min="16173" max="16384" width="8.85546875" style="974"/>
  </cols>
  <sheetData>
    <row r="1" spans="1:45">
      <c r="A1" s="1415" t="s">
        <v>1316</v>
      </c>
      <c r="B1" s="1415"/>
      <c r="C1" s="1415"/>
      <c r="D1" s="1415"/>
      <c r="E1" s="1415"/>
      <c r="F1" s="1415"/>
      <c r="G1" s="1415"/>
      <c r="H1" s="1415"/>
      <c r="I1" s="1415"/>
      <c r="J1" s="1415"/>
      <c r="K1" s="1415"/>
      <c r="L1" s="1415"/>
      <c r="M1" s="1415"/>
      <c r="N1" s="1415"/>
      <c r="O1" s="1415"/>
      <c r="P1" s="1415"/>
      <c r="Q1" s="1415"/>
      <c r="R1" s="1415"/>
      <c r="S1" s="1415"/>
      <c r="T1" s="1415"/>
      <c r="U1" s="1415"/>
      <c r="V1" s="1415"/>
      <c r="W1" s="1415"/>
      <c r="X1" s="1415"/>
      <c r="Y1" s="1415"/>
      <c r="Z1" s="1415"/>
      <c r="AA1" s="1415"/>
      <c r="AB1" s="1415"/>
      <c r="AC1" s="1415"/>
      <c r="AD1" s="1415"/>
      <c r="AE1" s="1415"/>
      <c r="AF1" s="1415"/>
      <c r="AG1" s="1415"/>
      <c r="AH1" s="1415"/>
      <c r="AI1" s="1415"/>
      <c r="AJ1" s="1415"/>
      <c r="AK1" s="1415"/>
      <c r="AL1" s="1415"/>
      <c r="AM1" s="1415"/>
      <c r="AN1" s="1415"/>
      <c r="AO1" s="1415"/>
      <c r="AP1" s="1415"/>
      <c r="AQ1" s="1415"/>
      <c r="AR1" s="1415"/>
      <c r="AS1" s="1415"/>
    </row>
    <row r="2" spans="1:45">
      <c r="A2" s="1416" t="s">
        <v>1317</v>
      </c>
      <c r="B2" s="1417"/>
      <c r="C2" s="1417"/>
      <c r="D2" s="1417"/>
      <c r="E2" s="1417"/>
      <c r="F2" s="1417"/>
      <c r="G2" s="1417"/>
      <c r="H2" s="1417"/>
      <c r="I2" s="1417"/>
      <c r="J2" s="1417"/>
      <c r="K2" s="1417"/>
      <c r="L2" s="1417"/>
      <c r="M2" s="1417"/>
      <c r="N2" s="1417"/>
      <c r="O2" s="1417"/>
      <c r="P2" s="1417"/>
      <c r="Q2" s="1417"/>
      <c r="R2" s="1417"/>
      <c r="S2" s="1417"/>
      <c r="T2" s="1417"/>
      <c r="U2" s="1417"/>
      <c r="V2" s="1417"/>
      <c r="W2" s="1417"/>
      <c r="X2" s="1417"/>
      <c r="Y2" s="1417"/>
      <c r="Z2" s="1417"/>
      <c r="AA2" s="1417"/>
      <c r="AB2" s="1417"/>
      <c r="AC2" s="1417"/>
      <c r="AD2" s="1417"/>
      <c r="AE2" s="1417"/>
      <c r="AF2" s="1417"/>
      <c r="AG2" s="1417"/>
      <c r="AH2" s="1417"/>
      <c r="AI2" s="1417"/>
      <c r="AJ2" s="1417"/>
      <c r="AK2" s="1417"/>
      <c r="AL2" s="1417"/>
      <c r="AM2" s="1417"/>
      <c r="AN2" s="1417"/>
      <c r="AO2" s="1417"/>
      <c r="AP2" s="1417"/>
      <c r="AQ2" s="1417"/>
      <c r="AR2" s="1417"/>
      <c r="AS2" s="1417"/>
    </row>
    <row r="3" spans="1:45">
      <c r="A3" s="1425" t="s">
        <v>1318</v>
      </c>
      <c r="B3" s="1425"/>
      <c r="C3" s="1425"/>
      <c r="D3" s="1425"/>
      <c r="E3" s="1425"/>
      <c r="F3" s="1425"/>
      <c r="G3" s="1425"/>
      <c r="H3" s="1425"/>
      <c r="I3" s="1425"/>
      <c r="J3" s="1425"/>
      <c r="K3" s="1425"/>
      <c r="L3" s="1425"/>
      <c r="M3" s="1425"/>
      <c r="N3" s="1425"/>
      <c r="O3" s="1425"/>
      <c r="P3" s="1425"/>
      <c r="Q3" s="1425"/>
      <c r="R3" s="1425"/>
      <c r="S3" s="1425"/>
      <c r="T3" s="1425"/>
      <c r="U3" s="1425"/>
      <c r="V3" s="1425"/>
      <c r="W3" s="1425"/>
      <c r="X3" s="1425"/>
      <c r="Y3" s="1425"/>
      <c r="Z3" s="1425"/>
      <c r="AA3" s="1425"/>
      <c r="AB3" s="1425"/>
      <c r="AC3" s="1425"/>
      <c r="AD3" s="1425"/>
      <c r="AE3" s="1425"/>
      <c r="AF3" s="1425"/>
      <c r="AG3" s="1425"/>
      <c r="AH3" s="1425"/>
      <c r="AI3" s="1425"/>
      <c r="AJ3" s="1425"/>
      <c r="AK3" s="1425"/>
      <c r="AL3" s="1425"/>
      <c r="AM3" s="1425"/>
      <c r="AN3" s="1425"/>
      <c r="AO3" s="1425"/>
      <c r="AP3" s="1425"/>
      <c r="AQ3" s="1425"/>
      <c r="AR3" s="1425"/>
      <c r="AS3" s="1425"/>
    </row>
    <row r="4" spans="1:45">
      <c r="A4" s="1406" t="s">
        <v>145</v>
      </c>
      <c r="B4" s="1413" t="s">
        <v>1416</v>
      </c>
      <c r="C4" s="1406" t="s">
        <v>143</v>
      </c>
      <c r="D4" s="1413" t="s">
        <v>1319</v>
      </c>
      <c r="E4" s="1418" t="s">
        <v>1355</v>
      </c>
      <c r="F4" s="1419"/>
      <c r="G4" s="1419"/>
      <c r="H4" s="1419"/>
      <c r="I4" s="1419"/>
      <c r="J4" s="1419"/>
      <c r="K4" s="1419"/>
      <c r="L4" s="1419"/>
      <c r="M4" s="1419"/>
      <c r="N4" s="1419"/>
      <c r="O4" s="1419"/>
      <c r="P4" s="1419"/>
      <c r="Q4" s="1419"/>
      <c r="R4" s="1419"/>
      <c r="S4" s="1419"/>
      <c r="T4" s="1419"/>
      <c r="U4" s="1419"/>
      <c r="V4" s="1419"/>
      <c r="W4" s="1419"/>
      <c r="X4" s="1419"/>
      <c r="Y4" s="1419"/>
      <c r="Z4" s="1419"/>
      <c r="AA4" s="1419"/>
      <c r="AB4" s="1419"/>
      <c r="AC4" s="1419"/>
      <c r="AD4" s="1419"/>
      <c r="AE4" s="1419"/>
      <c r="AF4" s="1419"/>
      <c r="AG4" s="1419"/>
      <c r="AH4" s="1419"/>
      <c r="AI4" s="1419"/>
      <c r="AJ4" s="1419"/>
      <c r="AK4" s="1419"/>
      <c r="AL4" s="1419"/>
      <c r="AM4" s="1419"/>
      <c r="AN4" s="1419"/>
      <c r="AO4" s="1419"/>
      <c r="AP4" s="1419"/>
      <c r="AQ4" s="1420"/>
      <c r="AR4" s="1421" t="s">
        <v>1320</v>
      </c>
      <c r="AS4" s="1423" t="s">
        <v>1356</v>
      </c>
    </row>
    <row r="5" spans="1:45">
      <c r="A5" s="1407"/>
      <c r="B5" s="1414"/>
      <c r="C5" s="1407"/>
      <c r="D5" s="1414"/>
      <c r="E5" s="977" t="s">
        <v>127</v>
      </c>
      <c r="F5" s="977" t="s">
        <v>124</v>
      </c>
      <c r="G5" s="977" t="s">
        <v>122</v>
      </c>
      <c r="H5" s="977" t="s">
        <v>119</v>
      </c>
      <c r="I5" s="977" t="s">
        <v>116</v>
      </c>
      <c r="J5" s="977" t="s">
        <v>113</v>
      </c>
      <c r="K5" s="977" t="s">
        <v>110</v>
      </c>
      <c r="L5" s="977" t="s">
        <v>107</v>
      </c>
      <c r="M5" s="977" t="s">
        <v>104</v>
      </c>
      <c r="N5" s="977" t="s">
        <v>102</v>
      </c>
      <c r="O5" s="977" t="s">
        <v>99</v>
      </c>
      <c r="P5" s="977" t="s">
        <v>96</v>
      </c>
      <c r="Q5" s="977" t="s">
        <v>92</v>
      </c>
      <c r="R5" s="977" t="s">
        <v>89</v>
      </c>
      <c r="S5" s="977" t="s">
        <v>86</v>
      </c>
      <c r="T5" s="977" t="s">
        <v>26</v>
      </c>
      <c r="U5" s="977" t="s">
        <v>80</v>
      </c>
      <c r="V5" s="923" t="s">
        <v>78</v>
      </c>
      <c r="W5" s="923" t="s">
        <v>76</v>
      </c>
      <c r="X5" s="923" t="s">
        <v>69</v>
      </c>
      <c r="Y5" s="923" t="s">
        <v>67</v>
      </c>
      <c r="Z5" s="923" t="s">
        <v>65</v>
      </c>
      <c r="AA5" s="923" t="s">
        <v>63</v>
      </c>
      <c r="AB5" s="924" t="s">
        <v>74</v>
      </c>
      <c r="AC5" s="924" t="s">
        <v>71</v>
      </c>
      <c r="AD5" s="1198" t="s">
        <v>54</v>
      </c>
      <c r="AE5" s="926" t="s">
        <v>48</v>
      </c>
      <c r="AF5" s="926" t="s">
        <v>32</v>
      </c>
      <c r="AG5" s="926" t="s">
        <v>29</v>
      </c>
      <c r="AH5" s="926" t="s">
        <v>59</v>
      </c>
      <c r="AI5" s="923" t="s">
        <v>57</v>
      </c>
      <c r="AJ5" s="978" t="s">
        <v>20</v>
      </c>
      <c r="AK5" s="977" t="s">
        <v>45</v>
      </c>
      <c r="AL5" s="977" t="s">
        <v>42</v>
      </c>
      <c r="AM5" s="977" t="s">
        <v>39</v>
      </c>
      <c r="AN5" s="977" t="s">
        <v>17</v>
      </c>
      <c r="AO5" s="978" t="s">
        <v>14</v>
      </c>
      <c r="AP5" s="977" t="s">
        <v>11</v>
      </c>
      <c r="AQ5" s="977" t="s">
        <v>6</v>
      </c>
      <c r="AR5" s="1422"/>
      <c r="AS5" s="1424"/>
    </row>
    <row r="6" spans="1:45" s="1003" customFormat="1" ht="18.600000000000001" customHeight="1">
      <c r="A6" s="1076"/>
      <c r="B6" s="1077" t="s">
        <v>1321</v>
      </c>
      <c r="C6" s="1211"/>
      <c r="D6" s="982">
        <v>10348.665267999999</v>
      </c>
      <c r="E6" s="1001"/>
      <c r="F6" s="1001"/>
      <c r="G6" s="1001"/>
      <c r="H6" s="1001"/>
      <c r="I6" s="1001"/>
      <c r="J6" s="1001"/>
      <c r="K6" s="1001"/>
      <c r="L6" s="1001"/>
      <c r="M6" s="1001"/>
      <c r="N6" s="1001"/>
      <c r="O6" s="1001"/>
      <c r="P6" s="1001"/>
      <c r="Q6" s="1001"/>
      <c r="R6" s="1001"/>
      <c r="S6" s="1001"/>
      <c r="T6" s="1001"/>
      <c r="U6" s="1001"/>
      <c r="V6" s="1001"/>
      <c r="W6" s="1001"/>
      <c r="X6" s="1001"/>
      <c r="Y6" s="1001"/>
      <c r="Z6" s="1001"/>
      <c r="AA6" s="1001"/>
      <c r="AB6" s="1001"/>
      <c r="AC6" s="1001"/>
      <c r="AD6" s="1001"/>
      <c r="AE6" s="1001"/>
      <c r="AF6" s="1001"/>
      <c r="AG6" s="1001"/>
      <c r="AH6" s="1001"/>
      <c r="AI6" s="1001"/>
      <c r="AJ6" s="1001"/>
      <c r="AK6" s="1001"/>
      <c r="AL6" s="1001"/>
      <c r="AM6" s="1001"/>
      <c r="AN6" s="1001"/>
      <c r="AO6" s="1001"/>
      <c r="AP6" s="1001"/>
      <c r="AQ6" s="1001"/>
      <c r="AR6" s="983"/>
      <c r="AS6" s="982">
        <v>10348.665268000001</v>
      </c>
    </row>
    <row r="7" spans="1:45" ht="28.15" customHeight="1">
      <c r="A7" s="977">
        <v>1</v>
      </c>
      <c r="B7" s="959" t="s">
        <v>128</v>
      </c>
      <c r="C7" s="958" t="s">
        <v>127</v>
      </c>
      <c r="D7" s="979">
        <v>6341.3574049999997</v>
      </c>
      <c r="E7" s="994">
        <f>D7-AR7</f>
        <v>6060.3374049999993</v>
      </c>
      <c r="F7" s="980"/>
      <c r="G7" s="979">
        <v>2236.1684600000003</v>
      </c>
      <c r="H7" s="979">
        <v>35.659894999999999</v>
      </c>
      <c r="I7" s="979">
        <v>188.12228300000001</v>
      </c>
      <c r="J7" s="979"/>
      <c r="K7" s="979"/>
      <c r="L7" s="979">
        <v>211.72417999999996</v>
      </c>
      <c r="M7" s="979">
        <v>22.630860000000002</v>
      </c>
      <c r="N7" s="979">
        <v>276.47000000000003</v>
      </c>
      <c r="O7" s="979">
        <v>0.4</v>
      </c>
      <c r="P7" s="979"/>
      <c r="Q7" s="979">
        <v>5.08</v>
      </c>
      <c r="R7" s="979">
        <v>29.09</v>
      </c>
      <c r="S7" s="979"/>
      <c r="T7" s="979"/>
      <c r="U7" s="979">
        <v>117.69000000000001</v>
      </c>
      <c r="V7" s="979">
        <v>91.330000000000013</v>
      </c>
      <c r="W7" s="979">
        <v>12.98</v>
      </c>
      <c r="X7" s="979">
        <v>1.2299999999999998</v>
      </c>
      <c r="Y7" s="979">
        <v>1.56</v>
      </c>
      <c r="Z7" s="979">
        <v>4.92</v>
      </c>
      <c r="AA7" s="979">
        <v>2.62</v>
      </c>
      <c r="AB7" s="979">
        <v>2.2499999999999996</v>
      </c>
      <c r="AC7" s="979"/>
      <c r="AD7" s="979">
        <v>0.3</v>
      </c>
      <c r="AE7" s="979"/>
      <c r="AF7" s="979"/>
      <c r="AG7" s="979">
        <v>0.5</v>
      </c>
      <c r="AH7" s="979"/>
      <c r="AI7" s="979"/>
      <c r="AJ7" s="979">
        <v>13.580000000000002</v>
      </c>
      <c r="AK7" s="979">
        <v>67.599999999999994</v>
      </c>
      <c r="AL7" s="979">
        <v>7.2900000000000009</v>
      </c>
      <c r="AM7" s="979">
        <v>2.25</v>
      </c>
      <c r="AN7" s="979"/>
      <c r="AO7" s="979">
        <v>24.76</v>
      </c>
      <c r="AP7" s="979">
        <v>8.73</v>
      </c>
      <c r="AQ7" s="980"/>
      <c r="AR7" s="983">
        <v>281.0200000000001</v>
      </c>
      <c r="AS7" s="982">
        <v>6065.2774049999998</v>
      </c>
    </row>
    <row r="8" spans="1:45" ht="28.15" customHeight="1">
      <c r="A8" s="977" t="s">
        <v>126</v>
      </c>
      <c r="B8" s="984" t="s">
        <v>125</v>
      </c>
      <c r="C8" s="985" t="s">
        <v>124</v>
      </c>
      <c r="D8" s="979">
        <v>3092.4504099999995</v>
      </c>
      <c r="E8" s="980"/>
      <c r="F8" s="994">
        <f>D8-AR8</f>
        <v>2841.6204099999995</v>
      </c>
      <c r="G8" s="979">
        <v>2236.1684600000003</v>
      </c>
      <c r="H8" s="979"/>
      <c r="I8" s="979"/>
      <c r="J8" s="979"/>
      <c r="K8" s="979"/>
      <c r="L8" s="979"/>
      <c r="M8" s="979">
        <v>4.55</v>
      </c>
      <c r="N8" s="979">
        <v>246.28</v>
      </c>
      <c r="O8" s="979"/>
      <c r="P8" s="979"/>
      <c r="Q8" s="979">
        <v>5.07</v>
      </c>
      <c r="R8" s="979">
        <v>28.22</v>
      </c>
      <c r="S8" s="979"/>
      <c r="T8" s="979"/>
      <c r="U8" s="986">
        <v>104.62000000000002</v>
      </c>
      <c r="V8" s="979">
        <v>79.540000000000006</v>
      </c>
      <c r="W8" s="979">
        <v>11.73</v>
      </c>
      <c r="X8" s="979">
        <v>1.2299999999999998</v>
      </c>
      <c r="Y8" s="979">
        <v>1.56</v>
      </c>
      <c r="Z8" s="979">
        <v>4.92</v>
      </c>
      <c r="AA8" s="979">
        <v>2.62</v>
      </c>
      <c r="AB8" s="979">
        <v>2.2199999999999998</v>
      </c>
      <c r="AC8" s="979"/>
      <c r="AD8" s="979">
        <v>0.3</v>
      </c>
      <c r="AE8" s="979"/>
      <c r="AF8" s="979"/>
      <c r="AG8" s="979">
        <v>0.5</v>
      </c>
      <c r="AH8" s="979"/>
      <c r="AI8" s="979"/>
      <c r="AJ8" s="979">
        <v>13.580000000000002</v>
      </c>
      <c r="AK8" s="979">
        <v>56.23</v>
      </c>
      <c r="AL8" s="979">
        <v>4.91</v>
      </c>
      <c r="AM8" s="979">
        <v>2.25</v>
      </c>
      <c r="AN8" s="980"/>
      <c r="AO8" s="981">
        <v>22.67</v>
      </c>
      <c r="AP8" s="981">
        <v>8.73</v>
      </c>
      <c r="AQ8" s="980"/>
      <c r="AR8" s="981">
        <v>250.83000000000004</v>
      </c>
      <c r="AS8" s="979">
        <v>2841.6204099999995</v>
      </c>
    </row>
    <row r="9" spans="1:45" s="993" customFormat="1" ht="28.15" customHeight="1">
      <c r="A9" s="987"/>
      <c r="B9" s="988" t="s">
        <v>123</v>
      </c>
      <c r="C9" s="989" t="s">
        <v>122</v>
      </c>
      <c r="D9" s="986">
        <v>2474.5084600000005</v>
      </c>
      <c r="E9" s="990"/>
      <c r="F9" s="990"/>
      <c r="G9" s="991">
        <v>2236.1684600000003</v>
      </c>
      <c r="H9" s="992"/>
      <c r="I9" s="992"/>
      <c r="J9" s="990"/>
      <c r="K9" s="990"/>
      <c r="L9" s="986"/>
      <c r="M9" s="992">
        <v>4.55</v>
      </c>
      <c r="N9" s="986">
        <v>233.78999999999996</v>
      </c>
      <c r="O9" s="992"/>
      <c r="P9" s="986"/>
      <c r="Q9" s="992">
        <v>5.07</v>
      </c>
      <c r="R9" s="986">
        <v>28.22</v>
      </c>
      <c r="S9" s="986"/>
      <c r="T9" s="990"/>
      <c r="U9" s="986">
        <v>99.13000000000001</v>
      </c>
      <c r="V9" s="986">
        <v>76.48</v>
      </c>
      <c r="W9" s="986">
        <v>9.36</v>
      </c>
      <c r="X9" s="986">
        <v>1.2299999999999998</v>
      </c>
      <c r="Y9" s="986">
        <v>1.56</v>
      </c>
      <c r="Z9" s="986">
        <v>4.92</v>
      </c>
      <c r="AA9" s="986">
        <v>2.62</v>
      </c>
      <c r="AB9" s="986">
        <v>2.1599999999999997</v>
      </c>
      <c r="AC9" s="986"/>
      <c r="AD9" s="986">
        <v>0.3</v>
      </c>
      <c r="AE9" s="986"/>
      <c r="AF9" s="986"/>
      <c r="AG9" s="986">
        <v>0.5</v>
      </c>
      <c r="AH9" s="986"/>
      <c r="AI9" s="986"/>
      <c r="AJ9" s="986">
        <v>13.580000000000002</v>
      </c>
      <c r="AK9" s="986">
        <v>56.129999999999995</v>
      </c>
      <c r="AL9" s="986">
        <v>4.71</v>
      </c>
      <c r="AM9" s="986">
        <v>2.25</v>
      </c>
      <c r="AN9" s="992"/>
      <c r="AO9" s="992">
        <v>15.97</v>
      </c>
      <c r="AP9" s="992">
        <v>8.73</v>
      </c>
      <c r="AQ9" s="990"/>
      <c r="AR9" s="992">
        <v>238.34000000000003</v>
      </c>
      <c r="AS9" s="986">
        <v>2236.1684600000003</v>
      </c>
    </row>
    <row r="10" spans="1:45" ht="28.15" customHeight="1">
      <c r="A10" s="977" t="s">
        <v>121</v>
      </c>
      <c r="B10" s="984" t="s">
        <v>120</v>
      </c>
      <c r="C10" s="985" t="s">
        <v>119</v>
      </c>
      <c r="D10" s="979">
        <v>37.469895000000001</v>
      </c>
      <c r="E10" s="980"/>
      <c r="F10" s="980"/>
      <c r="G10" s="980"/>
      <c r="H10" s="994">
        <v>35.659894999999999</v>
      </c>
      <c r="I10" s="980"/>
      <c r="J10" s="980"/>
      <c r="K10" s="980"/>
      <c r="L10" s="980"/>
      <c r="M10" s="980"/>
      <c r="N10" s="986">
        <v>1.8099999999999998</v>
      </c>
      <c r="O10" s="980"/>
      <c r="P10" s="980"/>
      <c r="Q10" s="981">
        <v>0.01</v>
      </c>
      <c r="R10" s="981"/>
      <c r="S10" s="979"/>
      <c r="T10" s="995"/>
      <c r="U10" s="986">
        <v>1.27</v>
      </c>
      <c r="V10" s="1230">
        <v>0.66999999999999993</v>
      </c>
      <c r="W10" s="1231">
        <v>0.6</v>
      </c>
      <c r="X10" s="976"/>
      <c r="Y10" s="996"/>
      <c r="Z10" s="996"/>
      <c r="AA10" s="996"/>
      <c r="AB10" s="996"/>
      <c r="AC10" s="996"/>
      <c r="AD10" s="996"/>
      <c r="AE10" s="996"/>
      <c r="AF10" s="996"/>
      <c r="AG10" s="996"/>
      <c r="AH10" s="996"/>
      <c r="AI10" s="996"/>
      <c r="AJ10" s="981"/>
      <c r="AK10" s="981">
        <v>0.53</v>
      </c>
      <c r="AL10" s="981"/>
      <c r="AM10" s="981"/>
      <c r="AN10" s="980"/>
      <c r="AO10" s="980"/>
      <c r="AP10" s="981"/>
      <c r="AQ10" s="980"/>
      <c r="AR10" s="981">
        <v>1.81</v>
      </c>
      <c r="AS10" s="979">
        <v>35.659894999999999</v>
      </c>
    </row>
    <row r="11" spans="1:45" ht="28.15" customHeight="1">
      <c r="A11" s="985" t="s">
        <v>118</v>
      </c>
      <c r="B11" s="984" t="s">
        <v>117</v>
      </c>
      <c r="C11" s="985" t="s">
        <v>116</v>
      </c>
      <c r="D11" s="979">
        <v>198.15228300000001</v>
      </c>
      <c r="E11" s="980"/>
      <c r="F11" s="980"/>
      <c r="G11" s="980"/>
      <c r="H11" s="980"/>
      <c r="I11" s="994">
        <v>188.12228300000001</v>
      </c>
      <c r="J11" s="980"/>
      <c r="K11" s="980"/>
      <c r="L11" s="980"/>
      <c r="M11" s="980"/>
      <c r="N11" s="986">
        <v>9.6300000000000008</v>
      </c>
      <c r="O11" s="981">
        <v>0.4</v>
      </c>
      <c r="P11" s="981"/>
      <c r="Q11" s="981"/>
      <c r="R11" s="981"/>
      <c r="S11" s="981"/>
      <c r="T11" s="980"/>
      <c r="U11" s="986">
        <v>4.1000000000000005</v>
      </c>
      <c r="V11" s="979">
        <v>3.7900000000000005</v>
      </c>
      <c r="W11" s="979">
        <v>0.3</v>
      </c>
      <c r="X11" s="979"/>
      <c r="Y11" s="979"/>
      <c r="Z11" s="979"/>
      <c r="AA11" s="979"/>
      <c r="AB11" s="979">
        <v>0.01</v>
      </c>
      <c r="AC11" s="979"/>
      <c r="AD11" s="979"/>
      <c r="AE11" s="979"/>
      <c r="AF11" s="979"/>
      <c r="AG11" s="979"/>
      <c r="AH11" s="979"/>
      <c r="AI11" s="979"/>
      <c r="AJ11" s="980"/>
      <c r="AK11" s="979">
        <v>4.04</v>
      </c>
      <c r="AL11" s="981">
        <v>0.4</v>
      </c>
      <c r="AM11" s="980"/>
      <c r="AN11" s="981"/>
      <c r="AO11" s="981">
        <v>1.0900000000000001</v>
      </c>
      <c r="AP11" s="981"/>
      <c r="AQ11" s="980"/>
      <c r="AR11" s="981">
        <v>10.030000000000001</v>
      </c>
      <c r="AS11" s="979">
        <v>188.12228300000001</v>
      </c>
    </row>
    <row r="12" spans="1:45" ht="28.15" customHeight="1">
      <c r="A12" s="977" t="s">
        <v>115</v>
      </c>
      <c r="B12" s="984" t="s">
        <v>114</v>
      </c>
      <c r="C12" s="985" t="s">
        <v>113</v>
      </c>
      <c r="D12" s="979">
        <v>1.3500449999999999</v>
      </c>
      <c r="E12" s="980"/>
      <c r="F12" s="980"/>
      <c r="G12" s="980"/>
      <c r="H12" s="980"/>
      <c r="I12" s="980"/>
      <c r="J12" s="994">
        <v>1.3500449999999999</v>
      </c>
      <c r="K12" s="980"/>
      <c r="L12" s="980"/>
      <c r="M12" s="980"/>
      <c r="N12" s="986"/>
      <c r="O12" s="980"/>
      <c r="P12" s="980"/>
      <c r="Q12" s="980"/>
      <c r="R12" s="980"/>
      <c r="S12" s="980"/>
      <c r="T12" s="980"/>
      <c r="U12" s="986"/>
      <c r="V12" s="980"/>
      <c r="W12" s="980"/>
      <c r="X12" s="980"/>
      <c r="Y12" s="980"/>
      <c r="Z12" s="980"/>
      <c r="AA12" s="980"/>
      <c r="AB12" s="980"/>
      <c r="AC12" s="980"/>
      <c r="AD12" s="980"/>
      <c r="AE12" s="980"/>
      <c r="AF12" s="980"/>
      <c r="AG12" s="980"/>
      <c r="AH12" s="980"/>
      <c r="AI12" s="980"/>
      <c r="AJ12" s="980"/>
      <c r="AK12" s="980"/>
      <c r="AL12" s="980"/>
      <c r="AM12" s="980"/>
      <c r="AN12" s="980"/>
      <c r="AO12" s="980"/>
      <c r="AP12" s="980"/>
      <c r="AQ12" s="980"/>
      <c r="AR12" s="981"/>
      <c r="AS12" s="979">
        <v>1.3500449999999999</v>
      </c>
    </row>
    <row r="13" spans="1:45" ht="28.15" customHeight="1">
      <c r="A13" s="985" t="s">
        <v>112</v>
      </c>
      <c r="B13" s="984" t="s">
        <v>111</v>
      </c>
      <c r="C13" s="985" t="s">
        <v>110</v>
      </c>
      <c r="D13" s="979">
        <v>2763.779732</v>
      </c>
      <c r="E13" s="980"/>
      <c r="F13" s="980"/>
      <c r="G13" s="980"/>
      <c r="H13" s="980"/>
      <c r="I13" s="980"/>
      <c r="J13" s="980"/>
      <c r="K13" s="994">
        <v>2763.779732</v>
      </c>
      <c r="L13" s="980"/>
      <c r="M13" s="980"/>
      <c r="N13" s="986"/>
      <c r="O13" s="980"/>
      <c r="P13" s="980"/>
      <c r="Q13" s="980"/>
      <c r="R13" s="980"/>
      <c r="S13" s="980"/>
      <c r="T13" s="980"/>
      <c r="U13" s="986"/>
      <c r="V13" s="980"/>
      <c r="W13" s="980"/>
      <c r="X13" s="980"/>
      <c r="Y13" s="980"/>
      <c r="Z13" s="980"/>
      <c r="AA13" s="980"/>
      <c r="AB13" s="980"/>
      <c r="AC13" s="980"/>
      <c r="AD13" s="980"/>
      <c r="AE13" s="980"/>
      <c r="AF13" s="980"/>
      <c r="AG13" s="980"/>
      <c r="AH13" s="980"/>
      <c r="AI13" s="980"/>
      <c r="AJ13" s="980"/>
      <c r="AK13" s="980"/>
      <c r="AL13" s="980"/>
      <c r="AM13" s="980"/>
      <c r="AN13" s="980"/>
      <c r="AO13" s="980"/>
      <c r="AP13" s="980"/>
      <c r="AQ13" s="980"/>
      <c r="AR13" s="981"/>
      <c r="AS13" s="979">
        <v>2763.779732</v>
      </c>
    </row>
    <row r="14" spans="1:45" ht="28.15" customHeight="1">
      <c r="A14" s="977" t="s">
        <v>109</v>
      </c>
      <c r="B14" s="984" t="s">
        <v>108</v>
      </c>
      <c r="C14" s="985" t="s">
        <v>107</v>
      </c>
      <c r="D14" s="979">
        <v>228.44417999999996</v>
      </c>
      <c r="E14" s="980"/>
      <c r="F14" s="980"/>
      <c r="G14" s="980"/>
      <c r="H14" s="980"/>
      <c r="I14" s="980"/>
      <c r="J14" s="980"/>
      <c r="K14" s="980"/>
      <c r="L14" s="994">
        <v>211.72417999999996</v>
      </c>
      <c r="M14" s="981"/>
      <c r="N14" s="986">
        <v>16.72</v>
      </c>
      <c r="O14" s="981"/>
      <c r="P14" s="981"/>
      <c r="Q14" s="980"/>
      <c r="R14" s="979">
        <v>0.87</v>
      </c>
      <c r="S14" s="979"/>
      <c r="T14" s="980"/>
      <c r="U14" s="986">
        <v>6.8699999999999992</v>
      </c>
      <c r="V14" s="979">
        <v>6.5</v>
      </c>
      <c r="W14" s="979">
        <v>0.35</v>
      </c>
      <c r="X14" s="979"/>
      <c r="Y14" s="979"/>
      <c r="Z14" s="979"/>
      <c r="AA14" s="979"/>
      <c r="AB14" s="979">
        <v>0.02</v>
      </c>
      <c r="AC14" s="979"/>
      <c r="AD14" s="979"/>
      <c r="AE14" s="979"/>
      <c r="AF14" s="979"/>
      <c r="AG14" s="979"/>
      <c r="AH14" s="979"/>
      <c r="AI14" s="979"/>
      <c r="AJ14" s="979"/>
      <c r="AK14" s="1232">
        <v>6</v>
      </c>
      <c r="AL14" s="979">
        <v>1.98</v>
      </c>
      <c r="AM14" s="981"/>
      <c r="AN14" s="981"/>
      <c r="AO14" s="981">
        <v>1</v>
      </c>
      <c r="AP14" s="981"/>
      <c r="AQ14" s="980"/>
      <c r="AR14" s="981">
        <v>16.72</v>
      </c>
      <c r="AS14" s="979">
        <v>211.72417999999996</v>
      </c>
    </row>
    <row r="15" spans="1:45" ht="28.15" customHeight="1">
      <c r="A15" s="985" t="s">
        <v>106</v>
      </c>
      <c r="B15" s="984" t="s">
        <v>105</v>
      </c>
      <c r="C15" s="985" t="s">
        <v>104</v>
      </c>
      <c r="D15" s="979">
        <v>19.71086</v>
      </c>
      <c r="E15" s="980"/>
      <c r="F15" s="980"/>
      <c r="G15" s="980"/>
      <c r="H15" s="980"/>
      <c r="I15" s="980"/>
      <c r="J15" s="980"/>
      <c r="K15" s="980"/>
      <c r="L15" s="980"/>
      <c r="M15" s="994">
        <v>18.080860000000001</v>
      </c>
      <c r="N15" s="986"/>
      <c r="O15" s="980"/>
      <c r="P15" s="980"/>
      <c r="Q15" s="980"/>
      <c r="R15" s="980"/>
      <c r="S15" s="980"/>
      <c r="T15" s="980"/>
      <c r="U15" s="986">
        <v>0.83</v>
      </c>
      <c r="V15" s="981">
        <v>0.83</v>
      </c>
      <c r="W15" s="981"/>
      <c r="X15" s="981"/>
      <c r="Y15" s="981"/>
      <c r="Z15" s="981"/>
      <c r="AA15" s="981"/>
      <c r="AB15" s="981"/>
      <c r="AC15" s="981"/>
      <c r="AD15" s="981"/>
      <c r="AE15" s="981"/>
      <c r="AF15" s="981"/>
      <c r="AG15" s="981"/>
      <c r="AH15" s="981"/>
      <c r="AI15" s="981"/>
      <c r="AJ15" s="979"/>
      <c r="AK15" s="981">
        <v>0.8</v>
      </c>
      <c r="AL15" s="980"/>
      <c r="AM15" s="980"/>
      <c r="AN15" s="980"/>
      <c r="AO15" s="981"/>
      <c r="AP15" s="980"/>
      <c r="AQ15" s="980"/>
      <c r="AR15" s="981">
        <v>1.63</v>
      </c>
      <c r="AS15" s="979">
        <v>23.020860000000003</v>
      </c>
    </row>
    <row r="16" spans="1:45" ht="28.15" customHeight="1">
      <c r="A16" s="958">
        <v>2</v>
      </c>
      <c r="B16" s="959" t="s">
        <v>103</v>
      </c>
      <c r="C16" s="958" t="s">
        <v>102</v>
      </c>
      <c r="D16" s="982">
        <v>3495.2146149999999</v>
      </c>
      <c r="E16" s="980"/>
      <c r="F16" s="980"/>
      <c r="G16" s="980"/>
      <c r="H16" s="980"/>
      <c r="I16" s="980"/>
      <c r="J16" s="980"/>
      <c r="K16" s="980"/>
      <c r="L16" s="980"/>
      <c r="M16" s="981">
        <v>0.08</v>
      </c>
      <c r="N16" s="994">
        <v>3449.1096149999998</v>
      </c>
      <c r="O16" s="980"/>
      <c r="P16" s="980">
        <v>0</v>
      </c>
      <c r="Q16" s="981">
        <v>0.27</v>
      </c>
      <c r="R16" s="979">
        <v>3.5000000000000004</v>
      </c>
      <c r="S16" s="979"/>
      <c r="T16" s="980"/>
      <c r="U16" s="981">
        <v>19.015000000000001</v>
      </c>
      <c r="V16" s="981">
        <v>12.745000000000001</v>
      </c>
      <c r="W16" s="981">
        <v>5.74</v>
      </c>
      <c r="X16" s="981">
        <v>7.0000000000000007E-2</v>
      </c>
      <c r="Y16" s="979">
        <v>0.02</v>
      </c>
      <c r="Z16" s="979">
        <v>0.33</v>
      </c>
      <c r="AA16" s="979">
        <v>0.05</v>
      </c>
      <c r="AB16" s="981">
        <v>6.9999999999999993E-2</v>
      </c>
      <c r="AC16" s="980"/>
      <c r="AD16" s="980"/>
      <c r="AE16" s="979"/>
      <c r="AF16" s="979"/>
      <c r="AG16" s="979">
        <v>0.1</v>
      </c>
      <c r="AH16" s="980"/>
      <c r="AI16" s="980"/>
      <c r="AJ16" s="979">
        <v>1.43</v>
      </c>
      <c r="AK16" s="981">
        <v>7.669999999999999</v>
      </c>
      <c r="AL16" s="979">
        <v>1.65</v>
      </c>
      <c r="AM16" s="979"/>
      <c r="AN16" s="979">
        <v>0.8</v>
      </c>
      <c r="AO16" s="979">
        <v>11.370000000000001</v>
      </c>
      <c r="AP16" s="981">
        <v>7.0000000000000007E-2</v>
      </c>
      <c r="AQ16" s="980"/>
      <c r="AR16" s="983">
        <v>46.105000000000004</v>
      </c>
      <c r="AS16" s="982">
        <v>3794.2446150000014</v>
      </c>
    </row>
    <row r="17" spans="1:45" ht="28.15" customHeight="1">
      <c r="A17" s="972" t="s">
        <v>101</v>
      </c>
      <c r="B17" s="984" t="s">
        <v>100</v>
      </c>
      <c r="C17" s="985" t="s">
        <v>99</v>
      </c>
      <c r="D17" s="979">
        <v>16.297139999999999</v>
      </c>
      <c r="E17" s="980"/>
      <c r="F17" s="980"/>
      <c r="G17" s="980"/>
      <c r="H17" s="980"/>
      <c r="I17" s="980"/>
      <c r="J17" s="980"/>
      <c r="K17" s="980"/>
      <c r="L17" s="980"/>
      <c r="M17" s="980"/>
      <c r="N17" s="980"/>
      <c r="O17" s="994">
        <v>16.297139999999999</v>
      </c>
      <c r="P17" s="980"/>
      <c r="Q17" s="980"/>
      <c r="R17" s="980"/>
      <c r="S17" s="980"/>
      <c r="T17" s="980"/>
      <c r="U17" s="980"/>
      <c r="V17" s="980"/>
      <c r="W17" s="980"/>
      <c r="X17" s="980"/>
      <c r="Y17" s="980"/>
      <c r="Z17" s="980"/>
      <c r="AA17" s="980"/>
      <c r="AB17" s="980"/>
      <c r="AC17" s="980"/>
      <c r="AD17" s="980"/>
      <c r="AE17" s="980"/>
      <c r="AF17" s="980"/>
      <c r="AG17" s="980"/>
      <c r="AH17" s="980"/>
      <c r="AI17" s="980"/>
      <c r="AJ17" s="980"/>
      <c r="AK17" s="980"/>
      <c r="AL17" s="980"/>
      <c r="AM17" s="980"/>
      <c r="AN17" s="980"/>
      <c r="AO17" s="980"/>
      <c r="AP17" s="980"/>
      <c r="AQ17" s="980"/>
      <c r="AR17" s="981"/>
      <c r="AS17" s="979">
        <v>19.527139999999999</v>
      </c>
    </row>
    <row r="18" spans="1:45" ht="28.15" customHeight="1">
      <c r="A18" s="972" t="s">
        <v>98</v>
      </c>
      <c r="B18" s="984" t="s">
        <v>97</v>
      </c>
      <c r="C18" s="985" t="s">
        <v>96</v>
      </c>
      <c r="D18" s="979">
        <v>242.02414999999999</v>
      </c>
      <c r="E18" s="980"/>
      <c r="F18" s="980"/>
      <c r="G18" s="980"/>
      <c r="H18" s="980"/>
      <c r="I18" s="980"/>
      <c r="J18" s="980"/>
      <c r="K18" s="980"/>
      <c r="L18" s="980"/>
      <c r="M18" s="980"/>
      <c r="N18" s="980"/>
      <c r="O18" s="980"/>
      <c r="P18" s="994">
        <v>242.02414999999999</v>
      </c>
      <c r="Q18" s="980"/>
      <c r="R18" s="980"/>
      <c r="S18" s="980"/>
      <c r="T18" s="980"/>
      <c r="U18" s="980"/>
      <c r="V18" s="980"/>
      <c r="W18" s="980"/>
      <c r="X18" s="980"/>
      <c r="Y18" s="980"/>
      <c r="Z18" s="980"/>
      <c r="AA18" s="980"/>
      <c r="AB18" s="980"/>
      <c r="AC18" s="980"/>
      <c r="AD18" s="980"/>
      <c r="AE18" s="980"/>
      <c r="AF18" s="980"/>
      <c r="AG18" s="980"/>
      <c r="AH18" s="980"/>
      <c r="AI18" s="980"/>
      <c r="AJ18" s="980"/>
      <c r="AK18" s="980"/>
      <c r="AL18" s="980"/>
      <c r="AM18" s="980"/>
      <c r="AN18" s="980"/>
      <c r="AO18" s="980"/>
      <c r="AP18" s="980"/>
      <c r="AQ18" s="980"/>
      <c r="AR18" s="981"/>
      <c r="AS18" s="979">
        <v>242.02414999999999</v>
      </c>
    </row>
    <row r="19" spans="1:45" ht="28.15" customHeight="1">
      <c r="A19" s="972" t="s">
        <v>94</v>
      </c>
      <c r="B19" s="984" t="s">
        <v>93</v>
      </c>
      <c r="C19" s="985" t="s">
        <v>92</v>
      </c>
      <c r="D19" s="979">
        <v>11.4603</v>
      </c>
      <c r="E19" s="980"/>
      <c r="F19" s="980"/>
      <c r="G19" s="980"/>
      <c r="H19" s="980"/>
      <c r="I19" s="980"/>
      <c r="J19" s="980"/>
      <c r="K19" s="980"/>
      <c r="L19" s="980"/>
      <c r="M19" s="980"/>
      <c r="N19" s="980"/>
      <c r="O19" s="980"/>
      <c r="P19" s="980"/>
      <c r="Q19" s="994">
        <v>11.4603</v>
      </c>
      <c r="R19" s="980"/>
      <c r="S19" s="980"/>
      <c r="T19" s="980"/>
      <c r="U19" s="981"/>
      <c r="V19" s="980"/>
      <c r="W19" s="980"/>
      <c r="X19" s="980"/>
      <c r="Y19" s="980"/>
      <c r="Z19" s="980"/>
      <c r="AA19" s="980"/>
      <c r="AB19" s="981"/>
      <c r="AC19" s="980"/>
      <c r="AD19" s="980"/>
      <c r="AE19" s="980"/>
      <c r="AF19" s="980"/>
      <c r="AG19" s="980"/>
      <c r="AH19" s="980"/>
      <c r="AI19" s="980"/>
      <c r="AJ19" s="980"/>
      <c r="AK19" s="980"/>
      <c r="AL19" s="980"/>
      <c r="AM19" s="980"/>
      <c r="AN19" s="980"/>
      <c r="AO19" s="980"/>
      <c r="AP19" s="980"/>
      <c r="AQ19" s="980"/>
      <c r="AR19" s="981">
        <v>0</v>
      </c>
      <c r="AS19" s="979">
        <v>16.830300000000001</v>
      </c>
    </row>
    <row r="20" spans="1:45" ht="28.15" customHeight="1">
      <c r="A20" s="972" t="s">
        <v>91</v>
      </c>
      <c r="B20" s="984" t="s">
        <v>90</v>
      </c>
      <c r="C20" s="985" t="s">
        <v>89</v>
      </c>
      <c r="D20" s="979">
        <v>400.4039600000001</v>
      </c>
      <c r="E20" s="980"/>
      <c r="F20" s="980"/>
      <c r="G20" s="980"/>
      <c r="H20" s="980"/>
      <c r="I20" s="980"/>
      <c r="J20" s="980"/>
      <c r="K20" s="980"/>
      <c r="L20" s="980"/>
      <c r="M20" s="980"/>
      <c r="N20" s="980"/>
      <c r="O20" s="980"/>
      <c r="P20" s="980"/>
      <c r="Q20" s="981"/>
      <c r="R20" s="994">
        <v>400.28396000000009</v>
      </c>
      <c r="S20" s="980"/>
      <c r="T20" s="980"/>
      <c r="U20" s="981">
        <v>7.0000000000000007E-2</v>
      </c>
      <c r="V20" s="981">
        <v>7.0000000000000007E-2</v>
      </c>
      <c r="W20" s="981"/>
      <c r="X20" s="981"/>
      <c r="Y20" s="981"/>
      <c r="Z20" s="981"/>
      <c r="AA20" s="981"/>
      <c r="AB20" s="981"/>
      <c r="AC20" s="981"/>
      <c r="AD20" s="981"/>
      <c r="AE20" s="981"/>
      <c r="AF20" s="981"/>
      <c r="AG20" s="981"/>
      <c r="AH20" s="981"/>
      <c r="AI20" s="981"/>
      <c r="AJ20" s="980"/>
      <c r="AK20" s="981">
        <v>0.05</v>
      </c>
      <c r="AL20" s="980"/>
      <c r="AM20" s="980"/>
      <c r="AN20" s="980"/>
      <c r="AO20" s="980"/>
      <c r="AP20" s="980"/>
      <c r="AQ20" s="980"/>
      <c r="AR20" s="981">
        <v>0.12000000000000001</v>
      </c>
      <c r="AS20" s="979">
        <v>434.43396000000007</v>
      </c>
    </row>
    <row r="21" spans="1:45" ht="28.15" customHeight="1">
      <c r="A21" s="972" t="s">
        <v>88</v>
      </c>
      <c r="B21" s="984" t="s">
        <v>87</v>
      </c>
      <c r="C21" s="985" t="s">
        <v>86</v>
      </c>
      <c r="D21" s="979">
        <v>175.22485999999998</v>
      </c>
      <c r="E21" s="980"/>
      <c r="F21" s="980"/>
      <c r="G21" s="980"/>
      <c r="H21" s="980"/>
      <c r="I21" s="980"/>
      <c r="J21" s="980"/>
      <c r="K21" s="980"/>
      <c r="L21" s="980"/>
      <c r="M21" s="980"/>
      <c r="N21" s="980"/>
      <c r="O21" s="980"/>
      <c r="P21" s="980"/>
      <c r="Q21" s="981"/>
      <c r="R21" s="980"/>
      <c r="S21" s="994">
        <v>174.06485999999998</v>
      </c>
      <c r="T21" s="980"/>
      <c r="U21" s="981">
        <v>1.1599999999999999</v>
      </c>
      <c r="V21" s="981">
        <v>0.02</v>
      </c>
      <c r="W21" s="981">
        <v>1.1399999999999999</v>
      </c>
      <c r="X21" s="981"/>
      <c r="Y21" s="981"/>
      <c r="Z21" s="981"/>
      <c r="AA21" s="981"/>
      <c r="AB21" s="981"/>
      <c r="AC21" s="981"/>
      <c r="AD21" s="981"/>
      <c r="AE21" s="981"/>
      <c r="AF21" s="981"/>
      <c r="AG21" s="981"/>
      <c r="AH21" s="981"/>
      <c r="AI21" s="981"/>
      <c r="AJ21" s="980"/>
      <c r="AK21" s="981"/>
      <c r="AL21" s="980"/>
      <c r="AM21" s="980"/>
      <c r="AN21" s="980"/>
      <c r="AO21" s="980"/>
      <c r="AP21" s="980"/>
      <c r="AQ21" s="980"/>
      <c r="AR21" s="981">
        <v>1.1599999999999999</v>
      </c>
      <c r="AS21" s="979">
        <v>174.06485999999998</v>
      </c>
    </row>
    <row r="22" spans="1:45" ht="25.5">
      <c r="A22" s="972" t="s">
        <v>85</v>
      </c>
      <c r="B22" s="984" t="s">
        <v>27</v>
      </c>
      <c r="C22" s="985" t="s">
        <v>26</v>
      </c>
      <c r="D22" s="979">
        <v>197.44560000000001</v>
      </c>
      <c r="E22" s="980"/>
      <c r="F22" s="980"/>
      <c r="G22" s="980"/>
      <c r="H22" s="980"/>
      <c r="I22" s="980"/>
      <c r="J22" s="980"/>
      <c r="K22" s="980"/>
      <c r="L22" s="980"/>
      <c r="M22" s="980"/>
      <c r="N22" s="980"/>
      <c r="O22" s="980"/>
      <c r="P22" s="980"/>
      <c r="Q22" s="980"/>
      <c r="R22" s="980"/>
      <c r="S22" s="981"/>
      <c r="T22" s="994">
        <v>194.09560000000002</v>
      </c>
      <c r="U22" s="981">
        <v>3.35</v>
      </c>
      <c r="V22" s="981"/>
      <c r="W22" s="981">
        <v>3.35</v>
      </c>
      <c r="X22" s="981"/>
      <c r="Y22" s="981"/>
      <c r="Z22" s="981"/>
      <c r="AA22" s="981"/>
      <c r="AB22" s="981"/>
      <c r="AC22" s="981"/>
      <c r="AD22" s="981"/>
      <c r="AE22" s="981"/>
      <c r="AF22" s="981"/>
      <c r="AG22" s="981"/>
      <c r="AH22" s="981"/>
      <c r="AI22" s="981"/>
      <c r="AJ22" s="980"/>
      <c r="AK22" s="980"/>
      <c r="AL22" s="980"/>
      <c r="AM22" s="980"/>
      <c r="AN22" s="980"/>
      <c r="AO22" s="980"/>
      <c r="AP22" s="980"/>
      <c r="AQ22" s="980"/>
      <c r="AR22" s="981">
        <v>3.35</v>
      </c>
      <c r="AS22" s="979">
        <v>194.09560000000002</v>
      </c>
    </row>
    <row r="23" spans="1:45" ht="19.899999999999999" customHeight="1">
      <c r="A23" s="972" t="s">
        <v>82</v>
      </c>
      <c r="B23" s="998" t="s">
        <v>1374</v>
      </c>
      <c r="C23" s="985" t="s">
        <v>80</v>
      </c>
      <c r="D23" s="979">
        <v>1306.2959799999999</v>
      </c>
      <c r="E23" s="980"/>
      <c r="F23" s="980"/>
      <c r="G23" s="980"/>
      <c r="H23" s="980"/>
      <c r="I23" s="980"/>
      <c r="J23" s="980"/>
      <c r="K23" s="980"/>
      <c r="L23" s="980"/>
      <c r="M23" s="981">
        <v>0.08</v>
      </c>
      <c r="N23" s="980"/>
      <c r="O23" s="981"/>
      <c r="P23" s="981"/>
      <c r="Q23" s="981">
        <v>0.27</v>
      </c>
      <c r="R23" s="979">
        <v>3.5000000000000004</v>
      </c>
      <c r="S23" s="979"/>
      <c r="T23" s="980"/>
      <c r="U23" s="994">
        <v>1274.0159799999999</v>
      </c>
      <c r="V23" s="979">
        <v>7.1999999999999993</v>
      </c>
      <c r="W23" s="979">
        <v>0.95</v>
      </c>
      <c r="X23" s="979">
        <v>7.0000000000000007E-2</v>
      </c>
      <c r="Y23" s="979">
        <v>0.02</v>
      </c>
      <c r="Z23" s="979">
        <v>0.33</v>
      </c>
      <c r="AA23" s="979">
        <v>0.05</v>
      </c>
      <c r="AB23" s="979">
        <v>6.9999999999999993E-2</v>
      </c>
      <c r="AC23" s="979"/>
      <c r="AD23" s="979"/>
      <c r="AE23" s="979"/>
      <c r="AF23" s="979"/>
      <c r="AG23" s="979">
        <v>0.1</v>
      </c>
      <c r="AH23" s="979"/>
      <c r="AI23" s="979"/>
      <c r="AJ23" s="979">
        <v>1.43</v>
      </c>
      <c r="AK23" s="979">
        <v>7.6199999999999992</v>
      </c>
      <c r="AL23" s="979">
        <v>1.65</v>
      </c>
      <c r="AM23" s="979"/>
      <c r="AN23" s="979"/>
      <c r="AO23" s="979">
        <v>8.870000000000001</v>
      </c>
      <c r="AP23" s="981">
        <v>7.0000000000000007E-2</v>
      </c>
      <c r="AQ23" s="980"/>
      <c r="AR23" s="981">
        <v>32.28</v>
      </c>
      <c r="AS23" s="979">
        <v>1420.55098</v>
      </c>
    </row>
    <row r="24" spans="1:45" s="993" customFormat="1" ht="19.899999999999999" customHeight="1">
      <c r="A24" s="1225"/>
      <c r="B24" s="922" t="s">
        <v>334</v>
      </c>
      <c r="C24" s="1237" t="s">
        <v>78</v>
      </c>
      <c r="D24" s="986">
        <v>726.90906000000007</v>
      </c>
      <c r="E24" s="990"/>
      <c r="F24" s="990"/>
      <c r="G24" s="990"/>
      <c r="H24" s="990"/>
      <c r="I24" s="990"/>
      <c r="J24" s="990"/>
      <c r="K24" s="990"/>
      <c r="L24" s="990"/>
      <c r="M24" s="992">
        <v>0.06</v>
      </c>
      <c r="N24" s="990"/>
      <c r="O24" s="992"/>
      <c r="P24" s="992"/>
      <c r="Q24" s="992">
        <v>0.22</v>
      </c>
      <c r="R24" s="986">
        <v>2.4900000000000002</v>
      </c>
      <c r="S24" s="986"/>
      <c r="T24" s="990"/>
      <c r="U24" s="986">
        <v>1.06</v>
      </c>
      <c r="V24" s="991">
        <v>710.76906000000008</v>
      </c>
      <c r="W24" s="986">
        <v>0.64999999999999991</v>
      </c>
      <c r="X24" s="986">
        <v>0.04</v>
      </c>
      <c r="Y24" s="986">
        <v>0.01</v>
      </c>
      <c r="Z24" s="986">
        <v>0.23</v>
      </c>
      <c r="AA24" s="986">
        <v>0.03</v>
      </c>
      <c r="AB24" s="986">
        <v>0.06</v>
      </c>
      <c r="AC24" s="986"/>
      <c r="AD24" s="986"/>
      <c r="AE24" s="986"/>
      <c r="AF24" s="986"/>
      <c r="AG24" s="986">
        <v>0.05</v>
      </c>
      <c r="AH24" s="986"/>
      <c r="AI24" s="986"/>
      <c r="AJ24" s="986">
        <v>0.8899999999999999</v>
      </c>
      <c r="AK24" s="986">
        <v>3.7899999999999996</v>
      </c>
      <c r="AL24" s="986">
        <v>0.71</v>
      </c>
      <c r="AM24" s="986"/>
      <c r="AN24" s="992"/>
      <c r="AO24" s="992">
        <v>6.87</v>
      </c>
      <c r="AP24" s="992">
        <v>0.04</v>
      </c>
      <c r="AQ24" s="990"/>
      <c r="AR24" s="992">
        <v>16.14</v>
      </c>
      <c r="AS24" s="986">
        <v>820.86406000000011</v>
      </c>
    </row>
    <row r="25" spans="1:45" s="993" customFormat="1" ht="19.899999999999999" customHeight="1">
      <c r="A25" s="1225"/>
      <c r="B25" s="922" t="s">
        <v>887</v>
      </c>
      <c r="C25" s="1237" t="s">
        <v>76</v>
      </c>
      <c r="D25" s="986">
        <v>348.12842000000006</v>
      </c>
      <c r="E25" s="990"/>
      <c r="F25" s="990"/>
      <c r="G25" s="990"/>
      <c r="H25" s="990"/>
      <c r="I25" s="990"/>
      <c r="J25" s="990"/>
      <c r="K25" s="990"/>
      <c r="L25" s="990"/>
      <c r="M25" s="992">
        <v>0.02</v>
      </c>
      <c r="N25" s="990"/>
      <c r="O25" s="992"/>
      <c r="P25" s="992"/>
      <c r="Q25" s="992">
        <v>0.05</v>
      </c>
      <c r="R25" s="986">
        <v>1.0100000000000002</v>
      </c>
      <c r="S25" s="986"/>
      <c r="T25" s="990"/>
      <c r="U25" s="986">
        <v>6.9999999999999991</v>
      </c>
      <c r="V25" s="986">
        <v>6.78</v>
      </c>
      <c r="W25" s="991">
        <v>335.24842000000007</v>
      </c>
      <c r="X25" s="986">
        <v>0.03</v>
      </c>
      <c r="Y25" s="986">
        <v>0.01</v>
      </c>
      <c r="Z25" s="986">
        <v>0.1</v>
      </c>
      <c r="AA25" s="986">
        <v>0.02</v>
      </c>
      <c r="AB25" s="986">
        <v>0.01</v>
      </c>
      <c r="AC25" s="986"/>
      <c r="AD25" s="986"/>
      <c r="AE25" s="986"/>
      <c r="AF25" s="986"/>
      <c r="AG25" s="986">
        <v>0.05</v>
      </c>
      <c r="AH25" s="986"/>
      <c r="AI25" s="986"/>
      <c r="AJ25" s="986">
        <v>0.54</v>
      </c>
      <c r="AK25" s="986">
        <v>3.66</v>
      </c>
      <c r="AL25" s="986">
        <v>0.56999999999999995</v>
      </c>
      <c r="AM25" s="986"/>
      <c r="AN25" s="992"/>
      <c r="AO25" s="992"/>
      <c r="AP25" s="992">
        <v>0.03</v>
      </c>
      <c r="AQ25" s="990"/>
      <c r="AR25" s="992">
        <v>12.88</v>
      </c>
      <c r="AS25" s="986">
        <v>357.65842000000009</v>
      </c>
    </row>
    <row r="26" spans="1:45" s="993" customFormat="1" ht="19.899999999999999" customHeight="1">
      <c r="A26" s="1225"/>
      <c r="B26" s="922" t="s">
        <v>1250</v>
      </c>
      <c r="C26" s="1237" t="s">
        <v>69</v>
      </c>
      <c r="D26" s="986">
        <v>13.500159999999999</v>
      </c>
      <c r="E26" s="990"/>
      <c r="F26" s="990"/>
      <c r="G26" s="990"/>
      <c r="H26" s="990"/>
      <c r="I26" s="990"/>
      <c r="J26" s="990"/>
      <c r="K26" s="990"/>
      <c r="L26" s="990"/>
      <c r="M26" s="992"/>
      <c r="N26" s="990"/>
      <c r="O26" s="992"/>
      <c r="P26" s="992"/>
      <c r="Q26" s="992"/>
      <c r="R26" s="986"/>
      <c r="S26" s="986"/>
      <c r="T26" s="990"/>
      <c r="U26" s="986"/>
      <c r="V26" s="986"/>
      <c r="W26" s="986"/>
      <c r="X26" s="991">
        <v>13.500159999999999</v>
      </c>
      <c r="Y26" s="986"/>
      <c r="Z26" s="986"/>
      <c r="AA26" s="986"/>
      <c r="AB26" s="986"/>
      <c r="AC26" s="986"/>
      <c r="AD26" s="986"/>
      <c r="AE26" s="986"/>
      <c r="AF26" s="986"/>
      <c r="AG26" s="986"/>
      <c r="AH26" s="986"/>
      <c r="AI26" s="986"/>
      <c r="AJ26" s="986"/>
      <c r="AK26" s="986"/>
      <c r="AL26" s="986"/>
      <c r="AM26" s="986"/>
      <c r="AN26" s="992"/>
      <c r="AO26" s="992"/>
      <c r="AP26" s="990"/>
      <c r="AQ26" s="990"/>
      <c r="AR26" s="992"/>
      <c r="AS26" s="986">
        <v>14.800159999999998</v>
      </c>
    </row>
    <row r="27" spans="1:45" s="993" customFormat="1" ht="19.899999999999999" customHeight="1">
      <c r="A27" s="1225"/>
      <c r="B27" s="922" t="s">
        <v>1251</v>
      </c>
      <c r="C27" s="1237" t="s">
        <v>67</v>
      </c>
      <c r="D27" s="986">
        <v>4.40869</v>
      </c>
      <c r="E27" s="990"/>
      <c r="F27" s="990"/>
      <c r="G27" s="990"/>
      <c r="H27" s="990"/>
      <c r="I27" s="990"/>
      <c r="J27" s="990"/>
      <c r="K27" s="990"/>
      <c r="L27" s="990"/>
      <c r="M27" s="992"/>
      <c r="N27" s="990"/>
      <c r="O27" s="992"/>
      <c r="P27" s="992"/>
      <c r="Q27" s="992"/>
      <c r="R27" s="986"/>
      <c r="S27" s="986"/>
      <c r="T27" s="990"/>
      <c r="U27" s="986"/>
      <c r="V27" s="986"/>
      <c r="W27" s="986"/>
      <c r="X27" s="986"/>
      <c r="Y27" s="991">
        <v>4.40869</v>
      </c>
      <c r="Z27" s="986"/>
      <c r="AA27" s="986"/>
      <c r="AB27" s="986"/>
      <c r="AC27" s="986"/>
      <c r="AD27" s="986"/>
      <c r="AE27" s="986"/>
      <c r="AF27" s="986"/>
      <c r="AG27" s="986"/>
      <c r="AH27" s="986"/>
      <c r="AI27" s="986"/>
      <c r="AJ27" s="986"/>
      <c r="AK27" s="986"/>
      <c r="AL27" s="986"/>
      <c r="AM27" s="986"/>
      <c r="AN27" s="992"/>
      <c r="AO27" s="992"/>
      <c r="AP27" s="990"/>
      <c r="AQ27" s="990"/>
      <c r="AR27" s="992"/>
      <c r="AS27" s="986">
        <v>5.9886900000000001</v>
      </c>
    </row>
    <row r="28" spans="1:45" s="993" customFormat="1" ht="19.899999999999999" customHeight="1">
      <c r="A28" s="1225"/>
      <c r="B28" s="922" t="s">
        <v>1252</v>
      </c>
      <c r="C28" s="1237" t="s">
        <v>65</v>
      </c>
      <c r="D28" s="986">
        <v>32.081589999999998</v>
      </c>
      <c r="E28" s="990"/>
      <c r="F28" s="990"/>
      <c r="G28" s="990"/>
      <c r="H28" s="990"/>
      <c r="I28" s="990"/>
      <c r="J28" s="990"/>
      <c r="K28" s="990"/>
      <c r="L28" s="990"/>
      <c r="M28" s="992"/>
      <c r="N28" s="990"/>
      <c r="O28" s="992"/>
      <c r="P28" s="992"/>
      <c r="Q28" s="992"/>
      <c r="R28" s="986"/>
      <c r="S28" s="986"/>
      <c r="T28" s="990"/>
      <c r="U28" s="986"/>
      <c r="V28" s="986"/>
      <c r="W28" s="986"/>
      <c r="X28" s="986"/>
      <c r="Y28" s="986"/>
      <c r="Z28" s="991">
        <v>32.081589999999998</v>
      </c>
      <c r="AA28" s="986"/>
      <c r="AB28" s="986"/>
      <c r="AC28" s="986"/>
      <c r="AD28" s="986"/>
      <c r="AE28" s="986"/>
      <c r="AF28" s="986"/>
      <c r="AG28" s="986"/>
      <c r="AH28" s="986"/>
      <c r="AI28" s="986"/>
      <c r="AJ28" s="986"/>
      <c r="AK28" s="986"/>
      <c r="AL28" s="986"/>
      <c r="AM28" s="986"/>
      <c r="AN28" s="992"/>
      <c r="AO28" s="992"/>
      <c r="AP28" s="990"/>
      <c r="AQ28" s="990"/>
      <c r="AR28" s="992"/>
      <c r="AS28" s="986">
        <v>37.331589999999998</v>
      </c>
    </row>
    <row r="29" spans="1:45" s="993" customFormat="1" ht="19.899999999999999" customHeight="1">
      <c r="A29" s="1225"/>
      <c r="B29" s="922" t="s">
        <v>1253</v>
      </c>
      <c r="C29" s="1237" t="s">
        <v>63</v>
      </c>
      <c r="D29" s="986">
        <v>4.4626999999999999</v>
      </c>
      <c r="E29" s="990"/>
      <c r="F29" s="990"/>
      <c r="G29" s="990"/>
      <c r="H29" s="990"/>
      <c r="I29" s="990"/>
      <c r="J29" s="990"/>
      <c r="K29" s="990"/>
      <c r="L29" s="990"/>
      <c r="M29" s="992"/>
      <c r="N29" s="990"/>
      <c r="O29" s="992"/>
      <c r="P29" s="992"/>
      <c r="Q29" s="992"/>
      <c r="R29" s="986"/>
      <c r="S29" s="986"/>
      <c r="T29" s="990"/>
      <c r="U29" s="986"/>
      <c r="V29" s="986"/>
      <c r="W29" s="986"/>
      <c r="X29" s="986"/>
      <c r="Y29" s="986"/>
      <c r="Z29" s="986"/>
      <c r="AA29" s="991">
        <v>4.4626999999999999</v>
      </c>
      <c r="AB29" s="986"/>
      <c r="AC29" s="986"/>
      <c r="AD29" s="986"/>
      <c r="AE29" s="986"/>
      <c r="AF29" s="986"/>
      <c r="AG29" s="986"/>
      <c r="AH29" s="986"/>
      <c r="AI29" s="986"/>
      <c r="AJ29" s="986"/>
      <c r="AK29" s="986"/>
      <c r="AL29" s="986"/>
      <c r="AM29" s="986"/>
      <c r="AN29" s="992"/>
      <c r="AO29" s="992"/>
      <c r="AP29" s="990"/>
      <c r="AQ29" s="990"/>
      <c r="AR29" s="992"/>
      <c r="AS29" s="986">
        <v>7.1326999999999998</v>
      </c>
    </row>
    <row r="30" spans="1:45" s="993" customFormat="1" ht="19.899999999999999" customHeight="1">
      <c r="A30" s="1225"/>
      <c r="B30" s="922" t="s">
        <v>1254</v>
      </c>
      <c r="C30" s="1238" t="s">
        <v>74</v>
      </c>
      <c r="D30" s="986">
        <v>2.7619700000000003</v>
      </c>
      <c r="E30" s="990"/>
      <c r="F30" s="990"/>
      <c r="G30" s="990"/>
      <c r="H30" s="990"/>
      <c r="I30" s="990"/>
      <c r="J30" s="990"/>
      <c r="K30" s="990"/>
      <c r="L30" s="990"/>
      <c r="M30" s="992"/>
      <c r="N30" s="990"/>
      <c r="O30" s="992"/>
      <c r="P30" s="992"/>
      <c r="Q30" s="992"/>
      <c r="R30" s="986"/>
      <c r="S30" s="986"/>
      <c r="T30" s="990"/>
      <c r="U30" s="986">
        <v>0.01</v>
      </c>
      <c r="V30" s="986">
        <v>0.01</v>
      </c>
      <c r="W30" s="986"/>
      <c r="X30" s="986"/>
      <c r="Y30" s="986"/>
      <c r="Z30" s="986"/>
      <c r="AA30" s="986"/>
      <c r="AB30" s="991">
        <v>2.6919700000000004</v>
      </c>
      <c r="AC30" s="986"/>
      <c r="AD30" s="986"/>
      <c r="AE30" s="986"/>
      <c r="AF30" s="986"/>
      <c r="AG30" s="986"/>
      <c r="AH30" s="986"/>
      <c r="AI30" s="986"/>
      <c r="AJ30" s="986"/>
      <c r="AK30" s="986">
        <v>0.06</v>
      </c>
      <c r="AL30" s="986"/>
      <c r="AM30" s="986"/>
      <c r="AN30" s="992"/>
      <c r="AO30" s="992"/>
      <c r="AP30" s="990"/>
      <c r="AQ30" s="990"/>
      <c r="AR30" s="992">
        <v>6.9999999999999993E-2</v>
      </c>
      <c r="AS30" s="986">
        <v>5.0219699999999996</v>
      </c>
    </row>
    <row r="31" spans="1:45" s="993" customFormat="1" ht="19.899999999999999" customHeight="1">
      <c r="A31" s="1225"/>
      <c r="B31" s="922" t="s">
        <v>1255</v>
      </c>
      <c r="C31" s="1238" t="s">
        <v>71</v>
      </c>
      <c r="D31" s="986">
        <v>0.41933999999999994</v>
      </c>
      <c r="E31" s="990"/>
      <c r="F31" s="990"/>
      <c r="G31" s="990"/>
      <c r="H31" s="990"/>
      <c r="I31" s="990"/>
      <c r="J31" s="990"/>
      <c r="K31" s="990"/>
      <c r="L31" s="990"/>
      <c r="M31" s="992"/>
      <c r="N31" s="990"/>
      <c r="O31" s="992"/>
      <c r="P31" s="992"/>
      <c r="Q31" s="992"/>
      <c r="R31" s="986"/>
      <c r="S31" s="986"/>
      <c r="T31" s="990"/>
      <c r="U31" s="986"/>
      <c r="V31" s="986"/>
      <c r="W31" s="986"/>
      <c r="X31" s="986"/>
      <c r="Y31" s="986"/>
      <c r="Z31" s="986"/>
      <c r="AA31" s="986"/>
      <c r="AB31" s="986"/>
      <c r="AC31" s="991">
        <v>0.41933999999999994</v>
      </c>
      <c r="AD31" s="986"/>
      <c r="AE31" s="986"/>
      <c r="AF31" s="986"/>
      <c r="AG31" s="986"/>
      <c r="AH31" s="986"/>
      <c r="AI31" s="986"/>
      <c r="AJ31" s="986"/>
      <c r="AK31" s="986"/>
      <c r="AL31" s="986"/>
      <c r="AM31" s="986"/>
      <c r="AN31" s="992"/>
      <c r="AO31" s="992"/>
      <c r="AP31" s="990"/>
      <c r="AQ31" s="990"/>
      <c r="AR31" s="992"/>
      <c r="AS31" s="986">
        <v>0.41933999999999994</v>
      </c>
    </row>
    <row r="32" spans="1:45" s="993" customFormat="1" ht="19.899999999999999" customHeight="1">
      <c r="A32" s="1225"/>
      <c r="B32" s="1199" t="s">
        <v>55</v>
      </c>
      <c r="C32" s="1198" t="s">
        <v>54</v>
      </c>
      <c r="D32" s="986">
        <v>36.119979999999998</v>
      </c>
      <c r="E32" s="990"/>
      <c r="F32" s="990"/>
      <c r="G32" s="990"/>
      <c r="H32" s="990"/>
      <c r="I32" s="990"/>
      <c r="J32" s="990"/>
      <c r="K32" s="990"/>
      <c r="L32" s="990"/>
      <c r="M32" s="992"/>
      <c r="N32" s="990"/>
      <c r="O32" s="992"/>
      <c r="P32" s="992"/>
      <c r="Q32" s="992"/>
      <c r="R32" s="986"/>
      <c r="S32" s="986"/>
      <c r="T32" s="990"/>
      <c r="U32" s="986"/>
      <c r="V32" s="986"/>
      <c r="W32" s="986"/>
      <c r="X32" s="986"/>
      <c r="Y32" s="986"/>
      <c r="Z32" s="986"/>
      <c r="AA32" s="986"/>
      <c r="AB32" s="986"/>
      <c r="AC32" s="986"/>
      <c r="AD32" s="991">
        <v>36.119979999999998</v>
      </c>
      <c r="AE32" s="986"/>
      <c r="AF32" s="986"/>
      <c r="AG32" s="986"/>
      <c r="AH32" s="986"/>
      <c r="AI32" s="986"/>
      <c r="AJ32" s="986"/>
      <c r="AK32" s="986"/>
      <c r="AL32" s="986"/>
      <c r="AM32" s="986"/>
      <c r="AN32" s="992"/>
      <c r="AO32" s="992"/>
      <c r="AP32" s="990"/>
      <c r="AQ32" s="990"/>
      <c r="AR32" s="992"/>
      <c r="AS32" s="986">
        <v>36.419979999999995</v>
      </c>
    </row>
    <row r="33" spans="1:45" s="993" customFormat="1" ht="19.899999999999999" customHeight="1">
      <c r="A33" s="1225"/>
      <c r="B33" s="925" t="s">
        <v>49</v>
      </c>
      <c r="C33" s="926" t="s">
        <v>48</v>
      </c>
      <c r="D33" s="986">
        <v>1.2850200000000001</v>
      </c>
      <c r="E33" s="990"/>
      <c r="F33" s="990"/>
      <c r="G33" s="990"/>
      <c r="H33" s="990"/>
      <c r="I33" s="990"/>
      <c r="J33" s="990"/>
      <c r="K33" s="990"/>
      <c r="L33" s="990"/>
      <c r="M33" s="992"/>
      <c r="N33" s="990"/>
      <c r="O33" s="992"/>
      <c r="P33" s="992"/>
      <c r="Q33" s="992"/>
      <c r="R33" s="986"/>
      <c r="S33" s="986"/>
      <c r="T33" s="990"/>
      <c r="U33" s="986"/>
      <c r="V33" s="986">
        <v>0.1</v>
      </c>
      <c r="W33" s="986"/>
      <c r="X33" s="986"/>
      <c r="Y33" s="986"/>
      <c r="Z33" s="986"/>
      <c r="AA33" s="986"/>
      <c r="AB33" s="986"/>
      <c r="AC33" s="986"/>
      <c r="AD33" s="986"/>
      <c r="AE33" s="991">
        <v>1.0850200000000001</v>
      </c>
      <c r="AF33" s="986"/>
      <c r="AG33" s="986"/>
      <c r="AH33" s="986"/>
      <c r="AI33" s="986"/>
      <c r="AJ33" s="986"/>
      <c r="AK33" s="986"/>
      <c r="AL33" s="986">
        <v>0.1</v>
      </c>
      <c r="AM33" s="986"/>
      <c r="AN33" s="992"/>
      <c r="AO33" s="992"/>
      <c r="AP33" s="990"/>
      <c r="AQ33" s="990"/>
      <c r="AR33" s="992">
        <v>0.2</v>
      </c>
      <c r="AS33" s="986">
        <v>1.0850200000000001</v>
      </c>
    </row>
    <row r="34" spans="1:45" s="993" customFormat="1" ht="19.899999999999999" customHeight="1">
      <c r="A34" s="1225"/>
      <c r="B34" s="925" t="s">
        <v>33</v>
      </c>
      <c r="C34" s="926" t="s">
        <v>32</v>
      </c>
      <c r="D34" s="986">
        <v>10.04522</v>
      </c>
      <c r="E34" s="990"/>
      <c r="F34" s="990"/>
      <c r="G34" s="990"/>
      <c r="H34" s="990"/>
      <c r="I34" s="990"/>
      <c r="J34" s="990"/>
      <c r="K34" s="990"/>
      <c r="L34" s="990"/>
      <c r="M34" s="992"/>
      <c r="N34" s="990"/>
      <c r="O34" s="992"/>
      <c r="P34" s="992"/>
      <c r="Q34" s="992"/>
      <c r="R34" s="986"/>
      <c r="S34" s="986"/>
      <c r="T34" s="990"/>
      <c r="U34" s="986"/>
      <c r="V34" s="986"/>
      <c r="W34" s="986"/>
      <c r="X34" s="986"/>
      <c r="Y34" s="986"/>
      <c r="Z34" s="986"/>
      <c r="AA34" s="986"/>
      <c r="AB34" s="986"/>
      <c r="AC34" s="986"/>
      <c r="AD34" s="986"/>
      <c r="AE34" s="986"/>
      <c r="AF34" s="991">
        <v>10.04522</v>
      </c>
      <c r="AG34" s="986"/>
      <c r="AH34" s="986"/>
      <c r="AI34" s="986"/>
      <c r="AJ34" s="986"/>
      <c r="AK34" s="986"/>
      <c r="AL34" s="986"/>
      <c r="AM34" s="986"/>
      <c r="AN34" s="992"/>
      <c r="AO34" s="992"/>
      <c r="AP34" s="990"/>
      <c r="AQ34" s="990"/>
      <c r="AR34" s="992">
        <v>0</v>
      </c>
      <c r="AS34" s="986">
        <v>10.04522</v>
      </c>
    </row>
    <row r="35" spans="1:45" s="993" customFormat="1" ht="19.899999999999999" customHeight="1">
      <c r="A35" s="1225"/>
      <c r="B35" s="925" t="s">
        <v>30</v>
      </c>
      <c r="C35" s="926" t="s">
        <v>29</v>
      </c>
      <c r="D35" s="986">
        <v>121.63635999999998</v>
      </c>
      <c r="E35" s="990"/>
      <c r="F35" s="990"/>
      <c r="G35" s="990"/>
      <c r="H35" s="990"/>
      <c r="I35" s="990"/>
      <c r="J35" s="990"/>
      <c r="K35" s="990"/>
      <c r="L35" s="990"/>
      <c r="M35" s="992"/>
      <c r="N35" s="990"/>
      <c r="O35" s="992"/>
      <c r="P35" s="992"/>
      <c r="Q35" s="992"/>
      <c r="R35" s="986"/>
      <c r="S35" s="986"/>
      <c r="T35" s="990"/>
      <c r="U35" s="986">
        <v>0.61</v>
      </c>
      <c r="V35" s="986">
        <v>0.31</v>
      </c>
      <c r="W35" s="986">
        <v>0.3</v>
      </c>
      <c r="X35" s="986"/>
      <c r="Y35" s="986"/>
      <c r="Z35" s="986"/>
      <c r="AA35" s="986"/>
      <c r="AB35" s="986"/>
      <c r="AC35" s="986"/>
      <c r="AD35" s="986"/>
      <c r="AE35" s="986"/>
      <c r="AF35" s="986"/>
      <c r="AG35" s="991">
        <v>118.64635999999999</v>
      </c>
      <c r="AH35" s="986"/>
      <c r="AI35" s="986"/>
      <c r="AJ35" s="986"/>
      <c r="AK35" s="986">
        <v>0.11000000000000001</v>
      </c>
      <c r="AL35" s="986">
        <v>0.27</v>
      </c>
      <c r="AM35" s="986"/>
      <c r="AN35" s="992"/>
      <c r="AO35" s="992">
        <v>2</v>
      </c>
      <c r="AP35" s="990"/>
      <c r="AQ35" s="990"/>
      <c r="AR35" s="992">
        <v>2.9899999999999998</v>
      </c>
      <c r="AS35" s="986">
        <v>119.24635999999998</v>
      </c>
    </row>
    <row r="36" spans="1:45" s="993" customFormat="1" ht="19.899999999999999" customHeight="1">
      <c r="A36" s="1225"/>
      <c r="B36" s="925" t="s">
        <v>1164</v>
      </c>
      <c r="C36" s="926" t="s">
        <v>59</v>
      </c>
      <c r="D36" s="986">
        <v>2.2166600000000001</v>
      </c>
      <c r="E36" s="990"/>
      <c r="F36" s="990"/>
      <c r="G36" s="990"/>
      <c r="H36" s="990"/>
      <c r="I36" s="990"/>
      <c r="J36" s="990"/>
      <c r="K36" s="990"/>
      <c r="L36" s="990"/>
      <c r="M36" s="992"/>
      <c r="N36" s="990"/>
      <c r="O36" s="992"/>
      <c r="P36" s="992"/>
      <c r="Q36" s="992"/>
      <c r="R36" s="986"/>
      <c r="S36" s="986"/>
      <c r="T36" s="990"/>
      <c r="U36" s="986"/>
      <c r="V36" s="986"/>
      <c r="W36" s="986"/>
      <c r="X36" s="986"/>
      <c r="Y36" s="986"/>
      <c r="Z36" s="986"/>
      <c r="AA36" s="986"/>
      <c r="AB36" s="986"/>
      <c r="AC36" s="986"/>
      <c r="AD36" s="986"/>
      <c r="AE36" s="986"/>
      <c r="AF36" s="986"/>
      <c r="AG36" s="986"/>
      <c r="AH36" s="991">
        <v>2.2166600000000001</v>
      </c>
      <c r="AI36" s="986"/>
      <c r="AJ36" s="986"/>
      <c r="AK36" s="986"/>
      <c r="AL36" s="986"/>
      <c r="AM36" s="986"/>
      <c r="AN36" s="992"/>
      <c r="AO36" s="992"/>
      <c r="AP36" s="990"/>
      <c r="AQ36" s="990"/>
      <c r="AR36" s="992"/>
      <c r="AS36" s="986">
        <v>2.2166600000000001</v>
      </c>
    </row>
    <row r="37" spans="1:45" s="993" customFormat="1" ht="19.899999999999999" customHeight="1">
      <c r="A37" s="1225"/>
      <c r="B37" s="922" t="s">
        <v>1256</v>
      </c>
      <c r="C37" s="1237" t="s">
        <v>57</v>
      </c>
      <c r="D37" s="986">
        <v>2.3208099999999998</v>
      </c>
      <c r="E37" s="990"/>
      <c r="F37" s="990"/>
      <c r="G37" s="990"/>
      <c r="H37" s="990"/>
      <c r="I37" s="990"/>
      <c r="J37" s="990"/>
      <c r="K37" s="990"/>
      <c r="L37" s="990"/>
      <c r="M37" s="992"/>
      <c r="N37" s="990"/>
      <c r="O37" s="992"/>
      <c r="P37" s="992"/>
      <c r="Q37" s="992"/>
      <c r="R37" s="986"/>
      <c r="S37" s="986"/>
      <c r="T37" s="990"/>
      <c r="U37" s="986"/>
      <c r="V37" s="986"/>
      <c r="W37" s="986"/>
      <c r="X37" s="986"/>
      <c r="Y37" s="986"/>
      <c r="Z37" s="986"/>
      <c r="AA37" s="986"/>
      <c r="AB37" s="986"/>
      <c r="AC37" s="986"/>
      <c r="AD37" s="986"/>
      <c r="AE37" s="986"/>
      <c r="AF37" s="986"/>
      <c r="AG37" s="986"/>
      <c r="AH37" s="986"/>
      <c r="AI37" s="991">
        <v>2.3208099999999998</v>
      </c>
      <c r="AJ37" s="986"/>
      <c r="AK37" s="986"/>
      <c r="AL37" s="986"/>
      <c r="AM37" s="986"/>
      <c r="AN37" s="992"/>
      <c r="AO37" s="992"/>
      <c r="AP37" s="990"/>
      <c r="AQ37" s="990"/>
      <c r="AR37" s="992"/>
      <c r="AS37" s="986">
        <v>2.3208099999999998</v>
      </c>
    </row>
    <row r="38" spans="1:45" ht="28.15" customHeight="1">
      <c r="A38" s="999" t="s">
        <v>56</v>
      </c>
      <c r="B38" s="997" t="s">
        <v>21</v>
      </c>
      <c r="C38" s="985" t="s">
        <v>20</v>
      </c>
      <c r="D38" s="979">
        <v>5.0739900000000002</v>
      </c>
      <c r="E38" s="980"/>
      <c r="F38" s="980"/>
      <c r="G38" s="980"/>
      <c r="H38" s="980"/>
      <c r="I38" s="980"/>
      <c r="J38" s="980"/>
      <c r="K38" s="980"/>
      <c r="L38" s="980"/>
      <c r="M38" s="980"/>
      <c r="N38" s="980"/>
      <c r="O38" s="980"/>
      <c r="P38" s="980"/>
      <c r="Q38" s="980"/>
      <c r="R38" s="980"/>
      <c r="S38" s="980"/>
      <c r="T38" s="980"/>
      <c r="U38" s="980"/>
      <c r="V38" s="980"/>
      <c r="W38" s="980"/>
      <c r="X38" s="980"/>
      <c r="Y38" s="980"/>
      <c r="Z38" s="980"/>
      <c r="AA38" s="980"/>
      <c r="AB38" s="980"/>
      <c r="AC38" s="980"/>
      <c r="AD38" s="980"/>
      <c r="AE38" s="980"/>
      <c r="AF38" s="980"/>
      <c r="AG38" s="980"/>
      <c r="AH38" s="980"/>
      <c r="AI38" s="980"/>
      <c r="AJ38" s="994">
        <v>5.0739900000000002</v>
      </c>
      <c r="AK38" s="980"/>
      <c r="AL38" s="980"/>
      <c r="AM38" s="980"/>
      <c r="AN38" s="980"/>
      <c r="AO38" s="980"/>
      <c r="AP38" s="980"/>
      <c r="AQ38" s="980"/>
      <c r="AR38" s="981"/>
      <c r="AS38" s="979">
        <v>20.08399</v>
      </c>
    </row>
    <row r="39" spans="1:45" ht="28.15" customHeight="1">
      <c r="A39" s="972" t="s">
        <v>53</v>
      </c>
      <c r="B39" s="997" t="s">
        <v>46</v>
      </c>
      <c r="C39" s="985" t="s">
        <v>45</v>
      </c>
      <c r="D39" s="979">
        <v>521.75533499999995</v>
      </c>
      <c r="E39" s="980"/>
      <c r="F39" s="980"/>
      <c r="G39" s="980"/>
      <c r="H39" s="980"/>
      <c r="I39" s="980"/>
      <c r="J39" s="980"/>
      <c r="K39" s="980"/>
      <c r="L39" s="980"/>
      <c r="M39" s="980"/>
      <c r="N39" s="980"/>
      <c r="O39" s="981"/>
      <c r="P39" s="980"/>
      <c r="Q39" s="980"/>
      <c r="R39" s="980"/>
      <c r="S39" s="980"/>
      <c r="T39" s="980"/>
      <c r="U39" s="979">
        <v>4.6800000000000006</v>
      </c>
      <c r="V39" s="979">
        <v>4.3800000000000008</v>
      </c>
      <c r="W39" s="979">
        <v>0.3</v>
      </c>
      <c r="X39" s="979"/>
      <c r="Y39" s="979"/>
      <c r="Z39" s="979"/>
      <c r="AA39" s="979"/>
      <c r="AB39" s="979"/>
      <c r="AC39" s="979"/>
      <c r="AD39" s="979"/>
      <c r="AE39" s="979"/>
      <c r="AF39" s="979"/>
      <c r="AG39" s="979"/>
      <c r="AH39" s="979"/>
      <c r="AI39" s="979"/>
      <c r="AJ39" s="980"/>
      <c r="AK39" s="994">
        <v>514.575335</v>
      </c>
      <c r="AL39" s="980"/>
      <c r="AM39" s="980"/>
      <c r="AN39" s="981"/>
      <c r="AO39" s="981">
        <v>2.5</v>
      </c>
      <c r="AP39" s="980"/>
      <c r="AQ39" s="980"/>
      <c r="AR39" s="981">
        <v>7.1800000000000006</v>
      </c>
      <c r="AS39" s="979">
        <v>591.96533499999998</v>
      </c>
    </row>
    <row r="40" spans="1:45" ht="28.15" customHeight="1">
      <c r="A40" s="999" t="s">
        <v>50</v>
      </c>
      <c r="B40" s="997" t="s">
        <v>43</v>
      </c>
      <c r="C40" s="985" t="s">
        <v>42</v>
      </c>
      <c r="D40" s="979">
        <v>45.677239999999998</v>
      </c>
      <c r="E40" s="980"/>
      <c r="F40" s="980"/>
      <c r="G40" s="980"/>
      <c r="H40" s="980"/>
      <c r="I40" s="980"/>
      <c r="J40" s="980"/>
      <c r="K40" s="980"/>
      <c r="L40" s="980"/>
      <c r="M40" s="980"/>
      <c r="N40" s="980"/>
      <c r="O40" s="980"/>
      <c r="P40" s="980"/>
      <c r="Q40" s="980"/>
      <c r="R40" s="980"/>
      <c r="S40" s="980"/>
      <c r="T40" s="980"/>
      <c r="U40" s="979">
        <v>6.9999999999999993E-2</v>
      </c>
      <c r="V40" s="981">
        <v>6.9999999999999993E-2</v>
      </c>
      <c r="W40" s="981"/>
      <c r="X40" s="981"/>
      <c r="Y40" s="981"/>
      <c r="Z40" s="981"/>
      <c r="AA40" s="981"/>
      <c r="AB40" s="981"/>
      <c r="AC40" s="981"/>
      <c r="AD40" s="981"/>
      <c r="AE40" s="981"/>
      <c r="AF40" s="981"/>
      <c r="AG40" s="981"/>
      <c r="AH40" s="981"/>
      <c r="AI40" s="981"/>
      <c r="AJ40" s="980"/>
      <c r="AK40" s="980"/>
      <c r="AL40" s="994">
        <v>44.80724</v>
      </c>
      <c r="AM40" s="980"/>
      <c r="AN40" s="979">
        <v>0.8</v>
      </c>
      <c r="AO40" s="980"/>
      <c r="AP40" s="980"/>
      <c r="AQ40" s="980"/>
      <c r="AR40" s="981">
        <v>0.87</v>
      </c>
      <c r="AS40" s="979">
        <v>53.80724</v>
      </c>
    </row>
    <row r="41" spans="1:45" ht="28.15" customHeight="1">
      <c r="A41" s="972" t="s">
        <v>47</v>
      </c>
      <c r="B41" s="984" t="s">
        <v>40</v>
      </c>
      <c r="C41" s="985" t="s">
        <v>39</v>
      </c>
      <c r="D41" s="979">
        <v>6.8966199999999995</v>
      </c>
      <c r="E41" s="980"/>
      <c r="F41" s="980"/>
      <c r="G41" s="980"/>
      <c r="H41" s="980"/>
      <c r="I41" s="980"/>
      <c r="J41" s="980"/>
      <c r="K41" s="980"/>
      <c r="L41" s="980"/>
      <c r="M41" s="980"/>
      <c r="N41" s="980"/>
      <c r="O41" s="980"/>
      <c r="P41" s="980"/>
      <c r="Q41" s="980"/>
      <c r="R41" s="981"/>
      <c r="S41" s="980"/>
      <c r="T41" s="980"/>
      <c r="U41" s="979"/>
      <c r="V41" s="979"/>
      <c r="W41" s="979"/>
      <c r="X41" s="979"/>
      <c r="Y41" s="979"/>
      <c r="Z41" s="979"/>
      <c r="AA41" s="979"/>
      <c r="AB41" s="979"/>
      <c r="AC41" s="979"/>
      <c r="AD41" s="979"/>
      <c r="AE41" s="979"/>
      <c r="AF41" s="979"/>
      <c r="AG41" s="979"/>
      <c r="AH41" s="979"/>
      <c r="AI41" s="979"/>
      <c r="AJ41" s="980"/>
      <c r="AK41" s="979"/>
      <c r="AL41" s="980"/>
      <c r="AM41" s="994">
        <v>6.8966199999999995</v>
      </c>
      <c r="AN41" s="980"/>
      <c r="AO41" s="980"/>
      <c r="AP41" s="980"/>
      <c r="AQ41" s="980"/>
      <c r="AR41" s="981"/>
      <c r="AS41" s="979">
        <v>9.1466199999999986</v>
      </c>
    </row>
    <row r="42" spans="1:45" ht="28.15" customHeight="1">
      <c r="A42" s="972" t="s">
        <v>44</v>
      </c>
      <c r="B42" s="984" t="s">
        <v>18</v>
      </c>
      <c r="C42" s="985" t="s">
        <v>17</v>
      </c>
      <c r="D42" s="979">
        <v>14.23204</v>
      </c>
      <c r="E42" s="980"/>
      <c r="F42" s="980"/>
      <c r="G42" s="980"/>
      <c r="H42" s="980"/>
      <c r="I42" s="980"/>
      <c r="J42" s="980"/>
      <c r="K42" s="980"/>
      <c r="L42" s="980"/>
      <c r="M42" s="980"/>
      <c r="N42" s="980"/>
      <c r="O42" s="980"/>
      <c r="P42" s="980"/>
      <c r="Q42" s="980"/>
      <c r="R42" s="980"/>
      <c r="S42" s="980"/>
      <c r="T42" s="980"/>
      <c r="U42" s="979"/>
      <c r="V42" s="981"/>
      <c r="W42" s="981"/>
      <c r="X42" s="981"/>
      <c r="Y42" s="981"/>
      <c r="Z42" s="981"/>
      <c r="AA42" s="981"/>
      <c r="AB42" s="981"/>
      <c r="AC42" s="981"/>
      <c r="AD42" s="981"/>
      <c r="AE42" s="981"/>
      <c r="AF42" s="981"/>
      <c r="AG42" s="981"/>
      <c r="AH42" s="981"/>
      <c r="AI42" s="981"/>
      <c r="AJ42" s="980"/>
      <c r="AK42" s="980"/>
      <c r="AL42" s="980"/>
      <c r="AM42" s="980"/>
      <c r="AN42" s="994">
        <v>14.23204</v>
      </c>
      <c r="AO42" s="980"/>
      <c r="AP42" s="980"/>
      <c r="AQ42" s="980"/>
      <c r="AR42" s="981"/>
      <c r="AS42" s="979">
        <v>15.03204</v>
      </c>
    </row>
    <row r="43" spans="1:45" ht="28.15" customHeight="1">
      <c r="A43" s="999" t="s">
        <v>41</v>
      </c>
      <c r="B43" s="984" t="s">
        <v>15</v>
      </c>
      <c r="C43" s="985" t="s">
        <v>14</v>
      </c>
      <c r="D43" s="979">
        <v>532.85194000000001</v>
      </c>
      <c r="E43" s="980"/>
      <c r="F43" s="980"/>
      <c r="G43" s="980"/>
      <c r="H43" s="980"/>
      <c r="I43" s="980"/>
      <c r="J43" s="980"/>
      <c r="K43" s="980"/>
      <c r="L43" s="980"/>
      <c r="M43" s="980"/>
      <c r="N43" s="980"/>
      <c r="O43" s="980"/>
      <c r="P43" s="980"/>
      <c r="Q43" s="981"/>
      <c r="R43" s="980"/>
      <c r="S43" s="980"/>
      <c r="T43" s="980"/>
      <c r="U43" s="979">
        <v>1.0049999999999999</v>
      </c>
      <c r="V43" s="981">
        <v>1.0049999999999999</v>
      </c>
      <c r="W43" s="981"/>
      <c r="X43" s="981"/>
      <c r="Y43" s="981"/>
      <c r="Z43" s="981"/>
      <c r="AA43" s="981"/>
      <c r="AB43" s="981"/>
      <c r="AC43" s="981"/>
      <c r="AD43" s="981"/>
      <c r="AE43" s="981"/>
      <c r="AF43" s="981"/>
      <c r="AG43" s="981"/>
      <c r="AH43" s="981"/>
      <c r="AI43" s="981"/>
      <c r="AJ43" s="980"/>
      <c r="AK43" s="980"/>
      <c r="AL43" s="980"/>
      <c r="AM43" s="980"/>
      <c r="AN43" s="980"/>
      <c r="AO43" s="994">
        <v>531.84694000000002</v>
      </c>
      <c r="AP43" s="980"/>
      <c r="AQ43" s="980"/>
      <c r="AR43" s="981">
        <v>1.0049999999999999</v>
      </c>
      <c r="AS43" s="979">
        <v>574.34694000000002</v>
      </c>
    </row>
    <row r="44" spans="1:45" ht="28.15" customHeight="1">
      <c r="A44" s="972" t="s">
        <v>34</v>
      </c>
      <c r="B44" s="984" t="s">
        <v>12</v>
      </c>
      <c r="C44" s="985" t="s">
        <v>11</v>
      </c>
      <c r="D44" s="979">
        <v>19.57546</v>
      </c>
      <c r="E44" s="980"/>
      <c r="F44" s="980"/>
      <c r="G44" s="980"/>
      <c r="H44" s="980"/>
      <c r="I44" s="980"/>
      <c r="J44" s="980"/>
      <c r="K44" s="980"/>
      <c r="L44" s="980"/>
      <c r="M44" s="980"/>
      <c r="N44" s="980"/>
      <c r="O44" s="980"/>
      <c r="P44" s="980"/>
      <c r="Q44" s="980"/>
      <c r="R44" s="980"/>
      <c r="S44" s="981"/>
      <c r="T44" s="980"/>
      <c r="U44" s="981"/>
      <c r="V44" s="981"/>
      <c r="W44" s="981">
        <v>0.13</v>
      </c>
      <c r="X44" s="981"/>
      <c r="Y44" s="981"/>
      <c r="Z44" s="981"/>
      <c r="AA44" s="981"/>
      <c r="AB44" s="981"/>
      <c r="AC44" s="981"/>
      <c r="AD44" s="981"/>
      <c r="AE44" s="981"/>
      <c r="AF44" s="981"/>
      <c r="AG44" s="981"/>
      <c r="AH44" s="981"/>
      <c r="AI44" s="981"/>
      <c r="AJ44" s="980"/>
      <c r="AK44" s="979">
        <v>0.01</v>
      </c>
      <c r="AL44" s="980"/>
      <c r="AM44" s="980"/>
      <c r="AN44" s="981"/>
      <c r="AO44" s="980"/>
      <c r="AP44" s="994">
        <v>19.57546</v>
      </c>
      <c r="AQ44" s="979"/>
      <c r="AR44" s="981">
        <v>0.14000000000000001</v>
      </c>
      <c r="AS44" s="979">
        <v>28.335459999999998</v>
      </c>
    </row>
    <row r="45" spans="1:45" ht="28.15" customHeight="1">
      <c r="A45" s="958">
        <v>3</v>
      </c>
      <c r="B45" s="959" t="s">
        <v>7</v>
      </c>
      <c r="C45" s="958" t="s">
        <v>6</v>
      </c>
      <c r="D45" s="982">
        <v>512.10324799999989</v>
      </c>
      <c r="E45" s="1001"/>
      <c r="F45" s="1001"/>
      <c r="G45" s="1001"/>
      <c r="H45" s="1001"/>
      <c r="I45" s="1001"/>
      <c r="J45" s="1001"/>
      <c r="K45" s="1001"/>
      <c r="L45" s="1001"/>
      <c r="M45" s="983">
        <v>0.31</v>
      </c>
      <c r="N45" s="983">
        <v>22.64</v>
      </c>
      <c r="O45" s="983">
        <v>2.83</v>
      </c>
      <c r="P45" s="983"/>
      <c r="Q45" s="983">
        <v>0.02</v>
      </c>
      <c r="R45" s="983">
        <v>1.56</v>
      </c>
      <c r="S45" s="983"/>
      <c r="T45" s="1001"/>
      <c r="U45" s="983">
        <v>9.59</v>
      </c>
      <c r="V45" s="983">
        <v>6.0200000000000005</v>
      </c>
      <c r="W45" s="983">
        <v>3.56</v>
      </c>
      <c r="X45" s="983"/>
      <c r="Y45" s="983"/>
      <c r="Z45" s="983"/>
      <c r="AA45" s="983"/>
      <c r="AB45" s="983">
        <v>0.01</v>
      </c>
      <c r="AC45" s="983"/>
      <c r="AD45" s="983"/>
      <c r="AE45" s="983"/>
      <c r="AF45" s="983"/>
      <c r="AG45" s="983"/>
      <c r="AH45" s="983"/>
      <c r="AI45" s="983"/>
      <c r="AJ45" s="983"/>
      <c r="AK45" s="983">
        <v>2.11</v>
      </c>
      <c r="AL45" s="983">
        <v>6.0000000000000005E-2</v>
      </c>
      <c r="AM45" s="983">
        <v>0</v>
      </c>
      <c r="AN45" s="983"/>
      <c r="AO45" s="983">
        <v>6.37</v>
      </c>
      <c r="AP45" s="983">
        <v>0.1</v>
      </c>
      <c r="AQ45" s="1002">
        <v>489.15324799999991</v>
      </c>
      <c r="AR45" s="983">
        <v>22.950000000000003</v>
      </c>
      <c r="AS45" s="982">
        <v>489.15324799999991</v>
      </c>
    </row>
    <row r="46" spans="1:45" ht="28.15" customHeight="1">
      <c r="A46" s="985"/>
      <c r="B46" s="984" t="s">
        <v>1322</v>
      </c>
      <c r="C46" s="985"/>
      <c r="D46" s="980"/>
      <c r="E46" s="979">
        <f>M46</f>
        <v>4.9399999999999995</v>
      </c>
      <c r="F46" s="980"/>
      <c r="G46" s="980"/>
      <c r="H46" s="979"/>
      <c r="I46" s="979"/>
      <c r="J46" s="980"/>
      <c r="K46" s="980"/>
      <c r="L46" s="979"/>
      <c r="M46" s="979">
        <v>4.9399999999999995</v>
      </c>
      <c r="N46" s="981">
        <v>345.13499999999999</v>
      </c>
      <c r="O46" s="981">
        <v>3.23</v>
      </c>
      <c r="P46" s="979"/>
      <c r="Q46" s="979">
        <v>5.3699999999999992</v>
      </c>
      <c r="R46" s="979">
        <v>34.15</v>
      </c>
      <c r="S46" s="979"/>
      <c r="T46" s="980"/>
      <c r="U46" s="979">
        <v>146.53500000000003</v>
      </c>
      <c r="V46" s="1000">
        <v>110.095</v>
      </c>
      <c r="W46" s="1000">
        <v>22.41</v>
      </c>
      <c r="X46" s="1000">
        <v>1.2999999999999998</v>
      </c>
      <c r="Y46" s="979">
        <v>1.58</v>
      </c>
      <c r="Z46" s="979">
        <v>5.25</v>
      </c>
      <c r="AA46" s="979">
        <v>2.67</v>
      </c>
      <c r="AB46" s="979">
        <v>2.3299999999999996</v>
      </c>
      <c r="AC46" s="979"/>
      <c r="AD46" s="979">
        <v>0.3</v>
      </c>
      <c r="AE46" s="979"/>
      <c r="AF46" s="979"/>
      <c r="AG46" s="979">
        <v>0.60000000000000009</v>
      </c>
      <c r="AH46" s="979"/>
      <c r="AI46" s="979"/>
      <c r="AJ46" s="979">
        <v>15.010000000000002</v>
      </c>
      <c r="AK46" s="1000">
        <v>77.389999999999986</v>
      </c>
      <c r="AL46" s="1000">
        <v>9</v>
      </c>
      <c r="AM46" s="979">
        <v>2.25</v>
      </c>
      <c r="AN46" s="1000">
        <v>0.8</v>
      </c>
      <c r="AO46" s="1004">
        <v>42.500000000000007</v>
      </c>
      <c r="AP46" s="1004">
        <v>8.8999999999999986</v>
      </c>
      <c r="AQ46" s="980"/>
      <c r="AR46" s="981"/>
      <c r="AS46" s="980"/>
    </row>
    <row r="47" spans="1:45" s="1003" customFormat="1" ht="28.15" customHeight="1">
      <c r="A47" s="958"/>
      <c r="B47" s="959" t="s">
        <v>1357</v>
      </c>
      <c r="C47" s="958"/>
      <c r="D47" s="1001"/>
      <c r="E47" s="982">
        <v>6065.2774049999998</v>
      </c>
      <c r="F47" s="982">
        <v>2841.6204099999995</v>
      </c>
      <c r="G47" s="982">
        <v>2236.1684600000003</v>
      </c>
      <c r="H47" s="982">
        <v>35.659894999999999</v>
      </c>
      <c r="I47" s="982">
        <v>188.12228300000001</v>
      </c>
      <c r="J47" s="982">
        <v>1.3500449999999999</v>
      </c>
      <c r="K47" s="982">
        <v>2763.779732</v>
      </c>
      <c r="L47" s="982">
        <v>211.72417999999996</v>
      </c>
      <c r="M47" s="982">
        <v>23.020860000000003</v>
      </c>
      <c r="N47" s="982">
        <v>3794.2446150000014</v>
      </c>
      <c r="O47" s="982">
        <v>19.527139999999999</v>
      </c>
      <c r="P47" s="982">
        <v>242.02414999999999</v>
      </c>
      <c r="Q47" s="982">
        <v>16.830300000000001</v>
      </c>
      <c r="R47" s="982">
        <v>434.43396000000007</v>
      </c>
      <c r="S47" s="982">
        <v>174.06485999999998</v>
      </c>
      <c r="T47" s="982">
        <v>194.09560000000002</v>
      </c>
      <c r="U47" s="982">
        <v>1420.55098</v>
      </c>
      <c r="V47" s="982">
        <v>820.86406000000011</v>
      </c>
      <c r="W47" s="982">
        <v>357.65842000000009</v>
      </c>
      <c r="X47" s="982">
        <v>14.800159999999998</v>
      </c>
      <c r="Y47" s="982">
        <v>5.9886900000000001</v>
      </c>
      <c r="Z47" s="982">
        <v>37.331589999999998</v>
      </c>
      <c r="AA47" s="982">
        <v>7.1326999999999998</v>
      </c>
      <c r="AB47" s="982">
        <v>5.0219699999999996</v>
      </c>
      <c r="AC47" s="982">
        <v>0.41933999999999994</v>
      </c>
      <c r="AD47" s="982">
        <v>36.419979999999995</v>
      </c>
      <c r="AE47" s="982">
        <v>1.0850200000000001</v>
      </c>
      <c r="AF47" s="982">
        <v>10.04522</v>
      </c>
      <c r="AG47" s="982">
        <v>119.24635999999998</v>
      </c>
      <c r="AH47" s="982">
        <v>2.2166600000000001</v>
      </c>
      <c r="AI47" s="982">
        <v>2.3208099999999998</v>
      </c>
      <c r="AJ47" s="982">
        <v>20.08399</v>
      </c>
      <c r="AK47" s="982">
        <v>591.96533499999998</v>
      </c>
      <c r="AL47" s="982">
        <v>53.80724</v>
      </c>
      <c r="AM47" s="982">
        <v>9.1466199999999986</v>
      </c>
      <c r="AN47" s="982">
        <v>15.03204</v>
      </c>
      <c r="AO47" s="982">
        <v>574.34694000000002</v>
      </c>
      <c r="AP47" s="982">
        <v>28.335459999999998</v>
      </c>
      <c r="AQ47" s="982">
        <v>489.15324799999991</v>
      </c>
      <c r="AR47" s="983"/>
      <c r="AS47" s="1001"/>
    </row>
    <row r="48" spans="1:45">
      <c r="G48" s="975"/>
      <c r="X48" s="975"/>
      <c r="AS48" s="976"/>
    </row>
    <row r="49" spans="9:45">
      <c r="I49" s="975"/>
    </row>
    <row r="50" spans="9:45">
      <c r="AK50" s="975"/>
      <c r="AS50" s="976"/>
    </row>
    <row r="53" spans="9:45">
      <c r="R53" s="975"/>
    </row>
  </sheetData>
  <mergeCells count="10">
    <mergeCell ref="A4:A5"/>
    <mergeCell ref="B4:B5"/>
    <mergeCell ref="C4:C5"/>
    <mergeCell ref="D4:D5"/>
    <mergeCell ref="A1:AS1"/>
    <mergeCell ref="A2:AS2"/>
    <mergeCell ref="E4:AQ4"/>
    <mergeCell ref="AR4:AR5"/>
    <mergeCell ref="AS4:AS5"/>
    <mergeCell ref="A3:AS3"/>
  </mergeCells>
  <pageMargins left="0.2" right="0.2" top="0.75" bottom="0.75" header="0.3" footer="0.3"/>
  <pageSetup paperSize="8" scale="63" orientation="landscape"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N138"/>
  <sheetViews>
    <sheetView zoomScale="55" zoomScaleNormal="55" workbookViewId="0">
      <pane xSplit="5" ySplit="4" topLeftCell="F5" activePane="bottomRight" state="frozen"/>
      <selection activeCell="D103" sqref="D4:D103"/>
      <selection pane="topRight" activeCell="D103" sqref="D4:D103"/>
      <selection pane="bottomLeft" activeCell="D103" sqref="D4:D103"/>
      <selection pane="bottomRight" sqref="A1:XFD1048576"/>
    </sheetView>
  </sheetViews>
  <sheetFormatPr defaultColWidth="9.140625" defaultRowHeight="18.75"/>
  <cols>
    <col min="1" max="1" width="4.7109375" style="517" customWidth="1"/>
    <col min="2" max="2" width="33.7109375" style="638" customWidth="1"/>
    <col min="3" max="3" width="9.5703125" style="516" customWidth="1"/>
    <col min="4" max="4" width="9.140625" style="516" customWidth="1"/>
    <col min="5" max="5" width="12.5703125" style="524" customWidth="1"/>
    <col min="6" max="6" width="14.85546875" style="517" customWidth="1"/>
    <col min="7" max="7" width="12.140625" style="518" customWidth="1"/>
    <col min="8" max="8" width="7.7109375" style="521" bestFit="1" customWidth="1"/>
    <col min="9" max="9" width="7.5703125" style="521" bestFit="1" customWidth="1"/>
    <col min="10" max="10" width="7.7109375" style="521" bestFit="1" customWidth="1"/>
    <col min="11" max="12" width="7.7109375" style="522" bestFit="1" customWidth="1"/>
    <col min="13" max="14" width="7.7109375" style="522" customWidth="1"/>
    <col min="15" max="15" width="7.7109375" style="522" bestFit="1" customWidth="1"/>
    <col min="16" max="18" width="8" style="522" bestFit="1" customWidth="1"/>
    <col min="19" max="19" width="8.140625" style="522" bestFit="1" customWidth="1"/>
    <col min="20" max="21" width="8.140625" style="522" customWidth="1"/>
    <col min="22" max="22" width="7.7109375" style="522" bestFit="1" customWidth="1"/>
    <col min="23" max="23" width="8" style="522" bestFit="1" customWidth="1"/>
    <col min="24" max="24" width="7.5703125" style="522" bestFit="1" customWidth="1"/>
    <col min="25" max="25" width="7.5703125" style="522" customWidth="1"/>
    <col min="26" max="26" width="6.5703125" style="522" bestFit="1" customWidth="1"/>
    <col min="27" max="27" width="8" style="522" bestFit="1" customWidth="1"/>
    <col min="28" max="29" width="8" style="522" customWidth="1"/>
    <col min="30" max="30" width="7.7109375" style="522" bestFit="1" customWidth="1"/>
    <col min="31" max="31" width="25.42578125" style="523" customWidth="1"/>
    <col min="32" max="32" width="23" style="519" customWidth="1"/>
    <col min="33" max="33" width="32.28515625" style="524" customWidth="1"/>
    <col min="34" max="16384" width="9.140625" style="150"/>
  </cols>
  <sheetData>
    <row r="1" spans="1:222" ht="27.75" customHeight="1">
      <c r="A1" s="1447" t="s">
        <v>650</v>
      </c>
      <c r="B1" s="1447"/>
      <c r="C1" s="639"/>
      <c r="D1" s="639"/>
      <c r="E1" s="645"/>
      <c r="F1" s="640"/>
      <c r="G1" s="641"/>
      <c r="H1" s="642"/>
      <c r="I1" s="642"/>
      <c r="J1" s="642"/>
      <c r="K1" s="642"/>
      <c r="L1" s="642"/>
      <c r="M1" s="642"/>
      <c r="N1" s="642"/>
      <c r="O1" s="642"/>
      <c r="P1" s="642"/>
      <c r="Q1" s="643"/>
      <c r="R1" s="643"/>
      <c r="S1" s="643"/>
      <c r="T1" s="643"/>
      <c r="U1" s="643"/>
      <c r="V1" s="643"/>
      <c r="W1" s="642"/>
      <c r="X1" s="642"/>
      <c r="Y1" s="642"/>
      <c r="Z1" s="642"/>
      <c r="AA1" s="642"/>
      <c r="AB1" s="642"/>
      <c r="AC1" s="642"/>
      <c r="AD1" s="642"/>
      <c r="AE1" s="623"/>
      <c r="AF1" s="644"/>
      <c r="AG1" s="645"/>
    </row>
    <row r="2" spans="1:222" ht="33" customHeight="1">
      <c r="A2" s="1391" t="s">
        <v>997</v>
      </c>
      <c r="B2" s="1391"/>
      <c r="C2" s="1391"/>
      <c r="D2" s="1391"/>
      <c r="E2" s="1391"/>
      <c r="F2" s="1391"/>
      <c r="G2" s="1391"/>
      <c r="H2" s="1391"/>
      <c r="I2" s="1391"/>
      <c r="J2" s="1391"/>
      <c r="K2" s="1391"/>
      <c r="L2" s="1391"/>
      <c r="M2" s="1391"/>
      <c r="N2" s="1391"/>
      <c r="O2" s="1391"/>
      <c r="P2" s="1391"/>
      <c r="Q2" s="1391"/>
      <c r="R2" s="1391"/>
      <c r="S2" s="1391"/>
      <c r="T2" s="1391"/>
      <c r="U2" s="1391"/>
      <c r="V2" s="1391"/>
      <c r="W2" s="1391"/>
      <c r="X2" s="1391"/>
      <c r="Y2" s="1391"/>
      <c r="Z2" s="1391"/>
      <c r="AA2" s="1391"/>
      <c r="AB2" s="1391"/>
      <c r="AC2" s="1391"/>
      <c r="AD2" s="1391"/>
      <c r="AE2" s="1391"/>
      <c r="AF2" s="1392"/>
      <c r="AG2" s="645"/>
    </row>
    <row r="3" spans="1:222" ht="34.5" customHeight="1">
      <c r="A3" s="1448" t="s">
        <v>145</v>
      </c>
      <c r="B3" s="1448" t="s">
        <v>221</v>
      </c>
      <c r="C3" s="1455" t="s">
        <v>498</v>
      </c>
      <c r="D3" s="1455" t="s">
        <v>1028</v>
      </c>
      <c r="E3" s="1457" t="s">
        <v>222</v>
      </c>
      <c r="F3" s="1455" t="s">
        <v>1031</v>
      </c>
      <c r="G3" s="1450" t="s">
        <v>223</v>
      </c>
      <c r="H3" s="1452" t="s">
        <v>224</v>
      </c>
      <c r="I3" s="1452"/>
      <c r="J3" s="1452"/>
      <c r="K3" s="1452"/>
      <c r="L3" s="1452"/>
      <c r="M3" s="1452"/>
      <c r="N3" s="1452"/>
      <c r="O3" s="1452"/>
      <c r="P3" s="1452"/>
      <c r="Q3" s="1452"/>
      <c r="R3" s="1452"/>
      <c r="S3" s="1452"/>
      <c r="T3" s="1452"/>
      <c r="U3" s="1452"/>
      <c r="V3" s="1452"/>
      <c r="W3" s="1452"/>
      <c r="X3" s="1452"/>
      <c r="Y3" s="1452"/>
      <c r="Z3" s="1452"/>
      <c r="AA3" s="1452"/>
      <c r="AB3" s="1452"/>
      <c r="AC3" s="1452"/>
      <c r="AD3" s="1453"/>
      <c r="AE3" s="1450" t="s">
        <v>225</v>
      </c>
      <c r="AF3" s="1454" t="s">
        <v>770</v>
      </c>
      <c r="AG3" s="1454"/>
    </row>
    <row r="4" spans="1:222" s="517" customFormat="1" ht="30" customHeight="1">
      <c r="A4" s="1449"/>
      <c r="B4" s="1449"/>
      <c r="C4" s="1456"/>
      <c r="D4" s="1456"/>
      <c r="E4" s="1457"/>
      <c r="F4" s="1456"/>
      <c r="G4" s="1451"/>
      <c r="H4" s="646" t="s">
        <v>122</v>
      </c>
      <c r="I4" s="647" t="s">
        <v>206</v>
      </c>
      <c r="J4" s="647" t="s">
        <v>119</v>
      </c>
      <c r="K4" s="647" t="s">
        <v>107</v>
      </c>
      <c r="L4" s="647" t="s">
        <v>116</v>
      </c>
      <c r="M4" s="647" t="s">
        <v>104</v>
      </c>
      <c r="N4" s="647" t="s">
        <v>110</v>
      </c>
      <c r="O4" s="647" t="s">
        <v>29</v>
      </c>
      <c r="P4" s="647" t="s">
        <v>65</v>
      </c>
      <c r="Q4" s="648" t="s">
        <v>45</v>
      </c>
      <c r="R4" s="648" t="s">
        <v>42</v>
      </c>
      <c r="S4" s="648" t="s">
        <v>89</v>
      </c>
      <c r="T4" s="648" t="s">
        <v>86</v>
      </c>
      <c r="U4" s="648" t="s">
        <v>26</v>
      </c>
      <c r="V4" s="648" t="s">
        <v>69</v>
      </c>
      <c r="W4" s="647" t="s">
        <v>78</v>
      </c>
      <c r="X4" s="647" t="s">
        <v>76</v>
      </c>
      <c r="Y4" s="646" t="s">
        <v>74</v>
      </c>
      <c r="Z4" s="646" t="s">
        <v>17</v>
      </c>
      <c r="AA4" s="646" t="s">
        <v>32</v>
      </c>
      <c r="AB4" s="646" t="s">
        <v>11</v>
      </c>
      <c r="AC4" s="646" t="s">
        <v>14</v>
      </c>
      <c r="AD4" s="649" t="s">
        <v>6</v>
      </c>
      <c r="AE4" s="1451"/>
      <c r="AF4" s="1454"/>
      <c r="AG4" s="1454"/>
      <c r="AH4" s="150"/>
      <c r="AI4" s="150"/>
      <c r="AJ4" s="150"/>
      <c r="AK4" s="150"/>
      <c r="AL4" s="150"/>
      <c r="AM4" s="150"/>
      <c r="AN4" s="150"/>
      <c r="AO4" s="150"/>
      <c r="AP4" s="150"/>
      <c r="AQ4" s="150"/>
      <c r="AR4" s="150"/>
      <c r="AS4" s="150"/>
      <c r="AT4" s="150"/>
      <c r="AU4" s="150"/>
      <c r="AV4" s="150"/>
      <c r="AW4" s="150"/>
      <c r="AX4" s="150"/>
      <c r="AY4" s="150"/>
      <c r="AZ4" s="150"/>
      <c r="BA4" s="150"/>
      <c r="BB4" s="150"/>
      <c r="BC4" s="150"/>
      <c r="BD4" s="150"/>
      <c r="BE4" s="150"/>
      <c r="BF4" s="150"/>
      <c r="BG4" s="150"/>
      <c r="BH4" s="150"/>
      <c r="BI4" s="150"/>
      <c r="BJ4" s="150"/>
      <c r="BK4" s="150"/>
      <c r="BL4" s="150"/>
      <c r="BM4" s="150"/>
      <c r="BN4" s="150"/>
      <c r="BO4" s="150"/>
      <c r="BP4" s="150"/>
      <c r="BQ4" s="150"/>
      <c r="BR4" s="150"/>
      <c r="BS4" s="150"/>
      <c r="BT4" s="150"/>
      <c r="BU4" s="150"/>
      <c r="BV4" s="150"/>
      <c r="BW4" s="150"/>
      <c r="BX4" s="150"/>
      <c r="BY4" s="150"/>
      <c r="BZ4" s="150"/>
      <c r="CA4" s="150"/>
      <c r="CB4" s="150"/>
      <c r="CC4" s="150"/>
      <c r="CD4" s="150"/>
      <c r="CE4" s="150"/>
      <c r="CF4" s="150"/>
      <c r="CG4" s="150"/>
      <c r="CH4" s="150"/>
      <c r="CI4" s="150"/>
      <c r="CJ4" s="150"/>
      <c r="CK4" s="150"/>
      <c r="CL4" s="150"/>
      <c r="CM4" s="150"/>
      <c r="CN4" s="150"/>
      <c r="CO4" s="150"/>
      <c r="CP4" s="150"/>
      <c r="CQ4" s="150"/>
      <c r="CR4" s="150"/>
      <c r="CS4" s="150"/>
      <c r="CT4" s="150"/>
      <c r="CU4" s="150"/>
      <c r="CV4" s="150"/>
      <c r="CW4" s="150"/>
      <c r="CX4" s="150"/>
      <c r="CY4" s="150"/>
      <c r="CZ4" s="150"/>
      <c r="DA4" s="150"/>
      <c r="DB4" s="150"/>
      <c r="DC4" s="150"/>
      <c r="DD4" s="150"/>
      <c r="DE4" s="150"/>
      <c r="DF4" s="150"/>
      <c r="DG4" s="150"/>
      <c r="DH4" s="150"/>
      <c r="DI4" s="150"/>
      <c r="DJ4" s="150"/>
      <c r="DK4" s="150"/>
      <c r="DL4" s="150"/>
      <c r="DM4" s="150"/>
      <c r="DN4" s="150"/>
      <c r="DO4" s="150"/>
      <c r="DP4" s="150"/>
      <c r="DQ4" s="150"/>
      <c r="DR4" s="150"/>
      <c r="DS4" s="150"/>
      <c r="DT4" s="150"/>
      <c r="DU4" s="150"/>
      <c r="DV4" s="150"/>
      <c r="DW4" s="150"/>
      <c r="DX4" s="150"/>
      <c r="DY4" s="150"/>
      <c r="DZ4" s="150"/>
      <c r="EA4" s="150"/>
      <c r="EB4" s="150"/>
      <c r="EC4" s="150"/>
      <c r="ED4" s="150"/>
      <c r="EE4" s="150"/>
      <c r="EF4" s="150"/>
      <c r="EG4" s="150"/>
      <c r="EH4" s="150"/>
      <c r="EI4" s="150"/>
      <c r="EJ4" s="150"/>
      <c r="EK4" s="150"/>
      <c r="EL4" s="150"/>
      <c r="EM4" s="150"/>
      <c r="EN4" s="150"/>
      <c r="EO4" s="150"/>
      <c r="EP4" s="150"/>
      <c r="EQ4" s="150"/>
      <c r="ER4" s="150"/>
      <c r="ES4" s="150"/>
      <c r="ET4" s="150"/>
      <c r="EU4" s="150"/>
      <c r="EV4" s="150"/>
      <c r="EW4" s="150"/>
      <c r="EX4" s="150"/>
      <c r="EY4" s="150"/>
      <c r="EZ4" s="150"/>
      <c r="FA4" s="150"/>
      <c r="FB4" s="150"/>
      <c r="FC4" s="150"/>
      <c r="FD4" s="150"/>
      <c r="FE4" s="150"/>
      <c r="FF4" s="150"/>
      <c r="FG4" s="150"/>
      <c r="FH4" s="150"/>
      <c r="FI4" s="150"/>
      <c r="FJ4" s="150"/>
      <c r="FK4" s="150"/>
      <c r="FL4" s="150"/>
      <c r="FM4" s="150"/>
      <c r="FN4" s="150"/>
      <c r="FO4" s="150"/>
      <c r="FP4" s="150"/>
      <c r="FQ4" s="150"/>
      <c r="FR4" s="150"/>
      <c r="FS4" s="150"/>
      <c r="FT4" s="150"/>
      <c r="FU4" s="150"/>
      <c r="FV4" s="150"/>
      <c r="FW4" s="150"/>
      <c r="FX4" s="150"/>
      <c r="FY4" s="150"/>
      <c r="FZ4" s="150"/>
      <c r="GA4" s="150"/>
      <c r="GB4" s="150"/>
      <c r="GC4" s="150"/>
      <c r="GD4" s="150"/>
      <c r="GE4" s="150"/>
      <c r="GF4" s="150"/>
      <c r="GG4" s="150"/>
      <c r="GH4" s="150"/>
      <c r="GI4" s="150"/>
      <c r="GJ4" s="150"/>
      <c r="GK4" s="150"/>
      <c r="GL4" s="150"/>
      <c r="GM4" s="150"/>
      <c r="GN4" s="150"/>
      <c r="GO4" s="150"/>
      <c r="GP4" s="150"/>
      <c r="GQ4" s="150"/>
      <c r="GR4" s="150"/>
      <c r="GS4" s="150"/>
      <c r="GT4" s="150"/>
      <c r="GU4" s="150"/>
      <c r="GV4" s="150"/>
      <c r="GW4" s="150"/>
      <c r="GX4" s="150"/>
      <c r="GY4" s="150"/>
      <c r="GZ4" s="150"/>
      <c r="HA4" s="150"/>
      <c r="HB4" s="150"/>
      <c r="HC4" s="150"/>
      <c r="HD4" s="150"/>
      <c r="HE4" s="150"/>
      <c r="HF4" s="150"/>
      <c r="HG4" s="150"/>
      <c r="HH4" s="150"/>
      <c r="HI4" s="150"/>
      <c r="HJ4" s="150"/>
      <c r="HK4" s="150"/>
      <c r="HL4" s="150"/>
      <c r="HM4" s="150"/>
      <c r="HN4" s="150"/>
    </row>
    <row r="5" spans="1:222" s="517" customFormat="1" ht="22.15" customHeight="1">
      <c r="A5" s="650" t="s">
        <v>327</v>
      </c>
      <c r="B5" s="625" t="s">
        <v>328</v>
      </c>
      <c r="C5" s="650"/>
      <c r="D5" s="650"/>
      <c r="E5" s="654"/>
      <c r="F5" s="650"/>
      <c r="G5" s="651"/>
      <c r="H5" s="651"/>
      <c r="I5" s="651"/>
      <c r="J5" s="651"/>
      <c r="K5" s="651"/>
      <c r="L5" s="651"/>
      <c r="M5" s="651"/>
      <c r="N5" s="651"/>
      <c r="O5" s="651"/>
      <c r="P5" s="651"/>
      <c r="Q5" s="651"/>
      <c r="R5" s="651"/>
      <c r="S5" s="651"/>
      <c r="T5" s="651"/>
      <c r="U5" s="651"/>
      <c r="V5" s="651"/>
      <c r="W5" s="651"/>
      <c r="X5" s="651"/>
      <c r="Y5" s="651"/>
      <c r="Z5" s="651"/>
      <c r="AA5" s="651"/>
      <c r="AB5" s="651"/>
      <c r="AC5" s="651"/>
      <c r="AD5" s="651"/>
      <c r="AE5" s="652"/>
      <c r="AF5" s="653"/>
      <c r="AG5" s="654"/>
      <c r="AH5" s="149"/>
      <c r="AI5" s="149"/>
      <c r="AJ5" s="149"/>
      <c r="AK5" s="149"/>
      <c r="AL5" s="149"/>
      <c r="AM5" s="149"/>
      <c r="AN5" s="149"/>
      <c r="AO5" s="149"/>
      <c r="AP5" s="149"/>
      <c r="AQ5" s="149"/>
      <c r="AR5" s="149"/>
      <c r="AS5" s="149"/>
      <c r="AT5" s="149"/>
      <c r="AU5" s="149"/>
      <c r="AV5" s="149"/>
      <c r="AW5" s="149"/>
      <c r="AX5" s="149"/>
      <c r="AY5" s="149"/>
      <c r="AZ5" s="149"/>
      <c r="BA5" s="149"/>
      <c r="BB5" s="149"/>
      <c r="BC5" s="149"/>
      <c r="BD5" s="149"/>
      <c r="BE5" s="149"/>
      <c r="BF5" s="149"/>
      <c r="BG5" s="149"/>
      <c r="BH5" s="149"/>
      <c r="BI5" s="149"/>
      <c r="BJ5" s="149"/>
      <c r="BK5" s="149"/>
      <c r="BL5" s="149"/>
      <c r="BM5" s="149"/>
      <c r="BN5" s="149"/>
      <c r="BO5" s="149"/>
      <c r="BP5" s="149"/>
      <c r="BQ5" s="149"/>
      <c r="BR5" s="149"/>
      <c r="BS5" s="149"/>
      <c r="BT5" s="149"/>
      <c r="BU5" s="149"/>
      <c r="BV5" s="149"/>
      <c r="BW5" s="149"/>
      <c r="BX5" s="149"/>
      <c r="BY5" s="149"/>
      <c r="BZ5" s="149"/>
      <c r="CA5" s="149"/>
      <c r="CB5" s="149"/>
      <c r="CC5" s="149"/>
      <c r="CD5" s="149"/>
      <c r="CE5" s="149"/>
      <c r="CF5" s="149"/>
      <c r="CG5" s="149"/>
      <c r="CH5" s="149"/>
      <c r="CI5" s="149"/>
      <c r="CJ5" s="149"/>
      <c r="CK5" s="149"/>
      <c r="CL5" s="149"/>
      <c r="CM5" s="149"/>
      <c r="CN5" s="149"/>
      <c r="CO5" s="149"/>
      <c r="CP5" s="149"/>
      <c r="CQ5" s="149"/>
      <c r="CR5" s="149"/>
      <c r="CS5" s="149"/>
      <c r="CT5" s="149"/>
      <c r="CU5" s="149"/>
      <c r="CV5" s="149"/>
      <c r="CW5" s="149"/>
      <c r="CX5" s="149"/>
      <c r="CY5" s="149"/>
      <c r="CZ5" s="149"/>
      <c r="DA5" s="149"/>
      <c r="DB5" s="149"/>
      <c r="DC5" s="149"/>
      <c r="DD5" s="149"/>
      <c r="DE5" s="149"/>
      <c r="DF5" s="149"/>
      <c r="DG5" s="149"/>
      <c r="DH5" s="149"/>
      <c r="DI5" s="149"/>
      <c r="DJ5" s="149"/>
      <c r="DK5" s="149"/>
      <c r="DL5" s="149"/>
      <c r="DM5" s="149"/>
      <c r="DN5" s="149"/>
      <c r="DO5" s="149"/>
      <c r="DP5" s="149"/>
      <c r="DQ5" s="149"/>
      <c r="DR5" s="149"/>
      <c r="DS5" s="149"/>
      <c r="DT5" s="149"/>
      <c r="DU5" s="149"/>
      <c r="DV5" s="149"/>
      <c r="DW5" s="149"/>
      <c r="DX5" s="149"/>
      <c r="DY5" s="149"/>
      <c r="DZ5" s="149"/>
      <c r="EA5" s="149"/>
      <c r="EB5" s="149"/>
      <c r="EC5" s="149"/>
      <c r="ED5" s="149"/>
      <c r="EE5" s="149"/>
      <c r="EF5" s="149"/>
      <c r="EG5" s="149"/>
      <c r="EH5" s="149"/>
      <c r="EI5" s="149"/>
      <c r="EJ5" s="149"/>
      <c r="EK5" s="149"/>
      <c r="EL5" s="149"/>
      <c r="EM5" s="149"/>
      <c r="EN5" s="149"/>
      <c r="EO5" s="149"/>
      <c r="EP5" s="149"/>
      <c r="EQ5" s="149"/>
      <c r="ER5" s="149"/>
      <c r="ES5" s="149"/>
      <c r="ET5" s="149"/>
      <c r="EU5" s="149"/>
      <c r="EV5" s="149"/>
      <c r="EW5" s="149"/>
      <c r="EX5" s="149"/>
      <c r="EY5" s="149"/>
      <c r="EZ5" s="149"/>
      <c r="FA5" s="149"/>
      <c r="FB5" s="149"/>
      <c r="FC5" s="149"/>
      <c r="FD5" s="149"/>
      <c r="FE5" s="149"/>
      <c r="FF5" s="149"/>
      <c r="FG5" s="149"/>
      <c r="FH5" s="149"/>
      <c r="FI5" s="149"/>
      <c r="FJ5" s="149"/>
      <c r="FK5" s="149"/>
      <c r="FL5" s="149"/>
      <c r="FM5" s="149"/>
      <c r="FN5" s="149"/>
      <c r="FO5" s="149"/>
      <c r="FP5" s="149"/>
      <c r="FQ5" s="149"/>
      <c r="FR5" s="149"/>
      <c r="FS5" s="149"/>
      <c r="FT5" s="149"/>
      <c r="FU5" s="149"/>
      <c r="FV5" s="149"/>
      <c r="FW5" s="149"/>
      <c r="FX5" s="149"/>
      <c r="FY5" s="149"/>
      <c r="FZ5" s="149"/>
      <c r="GA5" s="149"/>
      <c r="GB5" s="149"/>
      <c r="GC5" s="149"/>
      <c r="GD5" s="149"/>
      <c r="GE5" s="149"/>
      <c r="GF5" s="149"/>
      <c r="GG5" s="149"/>
      <c r="GH5" s="149"/>
      <c r="GI5" s="149"/>
      <c r="GJ5" s="149"/>
      <c r="GK5" s="149"/>
      <c r="GL5" s="149"/>
      <c r="GM5" s="149"/>
      <c r="GN5" s="149"/>
      <c r="GO5" s="149"/>
      <c r="GP5" s="149"/>
      <c r="GQ5" s="149"/>
      <c r="GR5" s="149"/>
      <c r="GS5" s="149"/>
      <c r="GT5" s="149"/>
      <c r="GU5" s="149"/>
      <c r="GV5" s="149"/>
      <c r="GW5" s="149"/>
      <c r="GX5" s="149"/>
      <c r="GY5" s="149"/>
      <c r="GZ5" s="149"/>
      <c r="HA5" s="149"/>
      <c r="HB5" s="149"/>
      <c r="HC5" s="149"/>
      <c r="HD5" s="149"/>
      <c r="HE5" s="149"/>
      <c r="HF5" s="149"/>
      <c r="HG5" s="149"/>
      <c r="HH5" s="149"/>
      <c r="HI5" s="149"/>
      <c r="HJ5" s="149"/>
      <c r="HK5" s="149"/>
      <c r="HL5" s="149"/>
      <c r="HM5" s="149"/>
      <c r="HN5" s="149"/>
    </row>
    <row r="6" spans="1:222" s="517" customFormat="1" ht="26.45" customHeight="1">
      <c r="A6" s="650">
        <v>1</v>
      </c>
      <c r="B6" s="625" t="s">
        <v>100</v>
      </c>
      <c r="C6" s="650"/>
      <c r="D6" s="650"/>
      <c r="E6" s="654"/>
      <c r="F6" s="650"/>
      <c r="G6" s="651"/>
      <c r="H6" s="651"/>
      <c r="I6" s="651"/>
      <c r="J6" s="651"/>
      <c r="K6" s="651"/>
      <c r="L6" s="651"/>
      <c r="M6" s="651"/>
      <c r="N6" s="651"/>
      <c r="O6" s="651"/>
      <c r="P6" s="651"/>
      <c r="Q6" s="651"/>
      <c r="R6" s="651"/>
      <c r="S6" s="651"/>
      <c r="T6" s="651"/>
      <c r="U6" s="651"/>
      <c r="V6" s="651"/>
      <c r="W6" s="651"/>
      <c r="X6" s="651"/>
      <c r="Y6" s="651"/>
      <c r="Z6" s="651"/>
      <c r="AA6" s="651"/>
      <c r="AB6" s="651"/>
      <c r="AC6" s="651"/>
      <c r="AD6" s="651"/>
      <c r="AE6" s="652"/>
      <c r="AF6" s="653"/>
      <c r="AG6" s="654"/>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row>
    <row r="7" spans="1:222" s="788" customFormat="1" ht="26.45" customHeight="1">
      <c r="A7" s="779"/>
      <c r="B7" s="781" t="s">
        <v>1104</v>
      </c>
      <c r="C7" s="779" t="s">
        <v>999</v>
      </c>
      <c r="D7" s="779"/>
      <c r="E7" s="782" t="s">
        <v>140</v>
      </c>
      <c r="F7" s="779"/>
      <c r="G7" s="682">
        <v>13</v>
      </c>
      <c r="H7" s="721"/>
      <c r="I7" s="721"/>
      <c r="J7" s="721"/>
      <c r="K7" s="721"/>
      <c r="L7" s="721"/>
      <c r="M7" s="721"/>
      <c r="N7" s="721">
        <v>12.2</v>
      </c>
      <c r="O7" s="721"/>
      <c r="P7" s="721"/>
      <c r="Q7" s="721"/>
      <c r="R7" s="721"/>
      <c r="S7" s="721"/>
      <c r="T7" s="721"/>
      <c r="U7" s="721"/>
      <c r="V7" s="721"/>
      <c r="W7" s="721"/>
      <c r="X7" s="721"/>
      <c r="Y7" s="721"/>
      <c r="Z7" s="721"/>
      <c r="AA7" s="721"/>
      <c r="AB7" s="721"/>
      <c r="AC7" s="721"/>
      <c r="AD7" s="682">
        <v>1.8</v>
      </c>
      <c r="AE7" s="785"/>
      <c r="AF7" s="786"/>
      <c r="AG7" s="787"/>
      <c r="AH7" s="783"/>
      <c r="AI7" s="783"/>
      <c r="AJ7" s="783"/>
      <c r="AK7" s="783"/>
      <c r="AL7" s="783"/>
      <c r="AM7" s="783"/>
      <c r="AN7" s="783"/>
      <c r="AO7" s="783"/>
      <c r="AP7" s="783"/>
      <c r="AQ7" s="783"/>
      <c r="AR7" s="783"/>
      <c r="AS7" s="783"/>
      <c r="AT7" s="783"/>
      <c r="AU7" s="783"/>
      <c r="AV7" s="783"/>
      <c r="AW7" s="783"/>
      <c r="AX7" s="783"/>
      <c r="AY7" s="783"/>
      <c r="AZ7" s="783"/>
      <c r="BA7" s="783"/>
      <c r="BB7" s="783"/>
      <c r="BC7" s="783"/>
      <c r="BD7" s="783"/>
      <c r="BE7" s="783"/>
      <c r="BF7" s="783"/>
      <c r="BG7" s="783"/>
      <c r="BH7" s="783"/>
      <c r="BI7" s="783"/>
      <c r="BJ7" s="783"/>
      <c r="BK7" s="783"/>
      <c r="BL7" s="783"/>
      <c r="BM7" s="783"/>
      <c r="BN7" s="783"/>
      <c r="BO7" s="783"/>
      <c r="BP7" s="783"/>
      <c r="BQ7" s="783"/>
      <c r="BR7" s="783"/>
      <c r="BS7" s="783"/>
      <c r="BT7" s="783"/>
      <c r="BU7" s="783"/>
      <c r="BV7" s="783"/>
      <c r="BW7" s="783"/>
      <c r="BX7" s="783"/>
      <c r="BY7" s="783"/>
      <c r="BZ7" s="783"/>
      <c r="CA7" s="783"/>
      <c r="CB7" s="783"/>
      <c r="CC7" s="783"/>
      <c r="CD7" s="783"/>
      <c r="CE7" s="783"/>
      <c r="CF7" s="783"/>
      <c r="CG7" s="783"/>
      <c r="CH7" s="783"/>
      <c r="CI7" s="783"/>
      <c r="CJ7" s="783"/>
      <c r="CK7" s="783"/>
      <c r="CL7" s="783"/>
      <c r="CM7" s="783"/>
      <c r="CN7" s="783"/>
      <c r="CO7" s="783"/>
      <c r="CP7" s="783"/>
      <c r="CQ7" s="783"/>
      <c r="CR7" s="783"/>
      <c r="CS7" s="783"/>
      <c r="CT7" s="783"/>
      <c r="CU7" s="783"/>
      <c r="CV7" s="783"/>
      <c r="CW7" s="783"/>
      <c r="CX7" s="783"/>
      <c r="CY7" s="783"/>
      <c r="CZ7" s="783"/>
      <c r="DA7" s="783"/>
      <c r="DB7" s="783"/>
      <c r="DC7" s="783"/>
      <c r="DD7" s="783"/>
      <c r="DE7" s="783"/>
      <c r="DF7" s="783"/>
      <c r="DG7" s="783"/>
      <c r="DH7" s="783"/>
      <c r="DI7" s="783"/>
      <c r="DJ7" s="783"/>
      <c r="DK7" s="783"/>
      <c r="DL7" s="783"/>
      <c r="DM7" s="783"/>
      <c r="DN7" s="783"/>
      <c r="DO7" s="783"/>
      <c r="DP7" s="783"/>
      <c r="DQ7" s="783"/>
      <c r="DR7" s="783"/>
      <c r="DS7" s="783"/>
      <c r="DT7" s="783"/>
      <c r="DU7" s="783"/>
      <c r="DV7" s="783"/>
      <c r="DW7" s="783"/>
      <c r="DX7" s="783"/>
      <c r="DY7" s="783"/>
      <c r="DZ7" s="783"/>
      <c r="EA7" s="783"/>
      <c r="EB7" s="783"/>
      <c r="EC7" s="783"/>
      <c r="ED7" s="783"/>
      <c r="EE7" s="783"/>
      <c r="EF7" s="783"/>
      <c r="EG7" s="783"/>
      <c r="EH7" s="783"/>
      <c r="EI7" s="783"/>
      <c r="EJ7" s="783"/>
      <c r="EK7" s="783"/>
      <c r="EL7" s="783"/>
      <c r="EM7" s="783"/>
      <c r="EN7" s="783"/>
      <c r="EO7" s="783"/>
      <c r="EP7" s="783"/>
      <c r="EQ7" s="783"/>
      <c r="ER7" s="783"/>
      <c r="ES7" s="783"/>
      <c r="ET7" s="783"/>
      <c r="EU7" s="783"/>
      <c r="EV7" s="783"/>
      <c r="EW7" s="783"/>
      <c r="EX7" s="783"/>
      <c r="EY7" s="783"/>
      <c r="EZ7" s="783"/>
      <c r="FA7" s="783"/>
      <c r="FB7" s="783"/>
      <c r="FC7" s="783"/>
      <c r="FD7" s="783"/>
      <c r="FE7" s="783"/>
      <c r="FF7" s="783"/>
      <c r="FG7" s="783"/>
      <c r="FH7" s="783"/>
      <c r="FI7" s="783"/>
      <c r="FJ7" s="783"/>
      <c r="FK7" s="783"/>
      <c r="FL7" s="783"/>
      <c r="FM7" s="783"/>
      <c r="FN7" s="783"/>
      <c r="FO7" s="783"/>
      <c r="FP7" s="783"/>
      <c r="FQ7" s="783"/>
      <c r="FR7" s="783"/>
      <c r="FS7" s="783"/>
      <c r="FT7" s="783"/>
      <c r="FU7" s="783"/>
      <c r="FV7" s="783"/>
      <c r="FW7" s="783"/>
      <c r="FX7" s="783"/>
      <c r="FY7" s="783"/>
      <c r="FZ7" s="783"/>
      <c r="GA7" s="783"/>
      <c r="GB7" s="783"/>
      <c r="GC7" s="783"/>
      <c r="GD7" s="783"/>
      <c r="GE7" s="783"/>
      <c r="GF7" s="783"/>
      <c r="GG7" s="783"/>
      <c r="GH7" s="783"/>
      <c r="GI7" s="783"/>
      <c r="GJ7" s="783"/>
      <c r="GK7" s="783"/>
      <c r="GL7" s="783"/>
      <c r="GM7" s="783"/>
      <c r="GN7" s="783"/>
      <c r="GO7" s="783"/>
      <c r="GP7" s="783"/>
      <c r="GQ7" s="783"/>
      <c r="GR7" s="783"/>
      <c r="GS7" s="783"/>
      <c r="GT7" s="783"/>
      <c r="GU7" s="783"/>
      <c r="GV7" s="783"/>
      <c r="GW7" s="783"/>
      <c r="GX7" s="783"/>
      <c r="GY7" s="783"/>
      <c r="GZ7" s="783"/>
      <c r="HA7" s="783"/>
      <c r="HB7" s="783"/>
      <c r="HC7" s="783"/>
      <c r="HD7" s="783"/>
      <c r="HE7" s="783"/>
      <c r="HF7" s="783"/>
      <c r="HG7" s="783"/>
      <c r="HH7" s="783"/>
      <c r="HI7" s="783"/>
      <c r="HJ7" s="783"/>
      <c r="HK7" s="783"/>
      <c r="HL7" s="783"/>
      <c r="HM7" s="783"/>
      <c r="HN7" s="783"/>
    </row>
    <row r="8" spans="1:222" s="788" customFormat="1" ht="26.45" customHeight="1">
      <c r="A8" s="779"/>
      <c r="B8" s="781" t="s">
        <v>1105</v>
      </c>
      <c r="C8" s="779" t="s">
        <v>999</v>
      </c>
      <c r="D8" s="779"/>
      <c r="E8" s="789" t="s">
        <v>1111</v>
      </c>
      <c r="F8" s="779"/>
      <c r="G8" s="682">
        <v>25.4</v>
      </c>
      <c r="H8" s="721"/>
      <c r="I8" s="721"/>
      <c r="J8" s="721"/>
      <c r="K8" s="721"/>
      <c r="L8" s="721"/>
      <c r="M8" s="721"/>
      <c r="N8" s="721">
        <v>22.9</v>
      </c>
      <c r="O8" s="721"/>
      <c r="P8" s="721"/>
      <c r="Q8" s="721"/>
      <c r="R8" s="721"/>
      <c r="S8" s="721"/>
      <c r="T8" s="721"/>
      <c r="U8" s="721"/>
      <c r="V8" s="721"/>
      <c r="W8" s="721"/>
      <c r="X8" s="721"/>
      <c r="Y8" s="721"/>
      <c r="Z8" s="721"/>
      <c r="AA8" s="721"/>
      <c r="AB8" s="721"/>
      <c r="AC8" s="721"/>
      <c r="AD8" s="682">
        <v>2.5</v>
      </c>
      <c r="AE8" s="785"/>
      <c r="AF8" s="786"/>
      <c r="AG8" s="787"/>
      <c r="AH8" s="783"/>
      <c r="AI8" s="783"/>
      <c r="AJ8" s="783"/>
      <c r="AK8" s="783"/>
      <c r="AL8" s="783"/>
      <c r="AM8" s="783"/>
      <c r="AN8" s="783"/>
      <c r="AO8" s="783"/>
      <c r="AP8" s="783"/>
      <c r="AQ8" s="783"/>
      <c r="AR8" s="783"/>
      <c r="AS8" s="783"/>
      <c r="AT8" s="783"/>
      <c r="AU8" s="783"/>
      <c r="AV8" s="783"/>
      <c r="AW8" s="783"/>
      <c r="AX8" s="783"/>
      <c r="AY8" s="783"/>
      <c r="AZ8" s="783"/>
      <c r="BA8" s="783"/>
      <c r="BB8" s="783"/>
      <c r="BC8" s="783"/>
      <c r="BD8" s="783"/>
      <c r="BE8" s="783"/>
      <c r="BF8" s="783"/>
      <c r="BG8" s="783"/>
      <c r="BH8" s="783"/>
      <c r="BI8" s="783"/>
      <c r="BJ8" s="783"/>
      <c r="BK8" s="783"/>
      <c r="BL8" s="783"/>
      <c r="BM8" s="783"/>
      <c r="BN8" s="783"/>
      <c r="BO8" s="783"/>
      <c r="BP8" s="783"/>
      <c r="BQ8" s="783"/>
      <c r="BR8" s="783"/>
      <c r="BS8" s="783"/>
      <c r="BT8" s="783"/>
      <c r="BU8" s="783"/>
      <c r="BV8" s="783"/>
      <c r="BW8" s="783"/>
      <c r="BX8" s="783"/>
      <c r="BY8" s="783"/>
      <c r="BZ8" s="783"/>
      <c r="CA8" s="783"/>
      <c r="CB8" s="783"/>
      <c r="CC8" s="783"/>
      <c r="CD8" s="783"/>
      <c r="CE8" s="783"/>
      <c r="CF8" s="783"/>
      <c r="CG8" s="783"/>
      <c r="CH8" s="783"/>
      <c r="CI8" s="783"/>
      <c r="CJ8" s="783"/>
      <c r="CK8" s="783"/>
      <c r="CL8" s="783"/>
      <c r="CM8" s="783"/>
      <c r="CN8" s="783"/>
      <c r="CO8" s="783"/>
      <c r="CP8" s="783"/>
      <c r="CQ8" s="783"/>
      <c r="CR8" s="783"/>
      <c r="CS8" s="783"/>
      <c r="CT8" s="783"/>
      <c r="CU8" s="783"/>
      <c r="CV8" s="783"/>
      <c r="CW8" s="783"/>
      <c r="CX8" s="783"/>
      <c r="CY8" s="783"/>
      <c r="CZ8" s="783"/>
      <c r="DA8" s="783"/>
      <c r="DB8" s="783"/>
      <c r="DC8" s="783"/>
      <c r="DD8" s="783"/>
      <c r="DE8" s="783"/>
      <c r="DF8" s="783"/>
      <c r="DG8" s="783"/>
      <c r="DH8" s="783"/>
      <c r="DI8" s="783"/>
      <c r="DJ8" s="783"/>
      <c r="DK8" s="783"/>
      <c r="DL8" s="783"/>
      <c r="DM8" s="783"/>
      <c r="DN8" s="783"/>
      <c r="DO8" s="783"/>
      <c r="DP8" s="783"/>
      <c r="DQ8" s="783"/>
      <c r="DR8" s="783"/>
      <c r="DS8" s="783"/>
      <c r="DT8" s="783"/>
      <c r="DU8" s="783"/>
      <c r="DV8" s="783"/>
      <c r="DW8" s="783"/>
      <c r="DX8" s="783"/>
      <c r="DY8" s="783"/>
      <c r="DZ8" s="783"/>
      <c r="EA8" s="783"/>
      <c r="EB8" s="783"/>
      <c r="EC8" s="783"/>
      <c r="ED8" s="783"/>
      <c r="EE8" s="783"/>
      <c r="EF8" s="783"/>
      <c r="EG8" s="783"/>
      <c r="EH8" s="783"/>
      <c r="EI8" s="783"/>
      <c r="EJ8" s="783"/>
      <c r="EK8" s="783"/>
      <c r="EL8" s="783"/>
      <c r="EM8" s="783"/>
      <c r="EN8" s="783"/>
      <c r="EO8" s="783"/>
      <c r="EP8" s="783"/>
      <c r="EQ8" s="783"/>
      <c r="ER8" s="783"/>
      <c r="ES8" s="783"/>
      <c r="ET8" s="783"/>
      <c r="EU8" s="783"/>
      <c r="EV8" s="783"/>
      <c r="EW8" s="783"/>
      <c r="EX8" s="783"/>
      <c r="EY8" s="783"/>
      <c r="EZ8" s="783"/>
      <c r="FA8" s="783"/>
      <c r="FB8" s="783"/>
      <c r="FC8" s="783"/>
      <c r="FD8" s="783"/>
      <c r="FE8" s="783"/>
      <c r="FF8" s="783"/>
      <c r="FG8" s="783"/>
      <c r="FH8" s="783"/>
      <c r="FI8" s="783"/>
      <c r="FJ8" s="783"/>
      <c r="FK8" s="783"/>
      <c r="FL8" s="783"/>
      <c r="FM8" s="783"/>
      <c r="FN8" s="783"/>
      <c r="FO8" s="783"/>
      <c r="FP8" s="783"/>
      <c r="FQ8" s="783"/>
      <c r="FR8" s="783"/>
      <c r="FS8" s="783"/>
      <c r="FT8" s="783"/>
      <c r="FU8" s="783"/>
      <c r="FV8" s="783"/>
      <c r="FW8" s="783"/>
      <c r="FX8" s="783"/>
      <c r="FY8" s="783"/>
      <c r="FZ8" s="783"/>
      <c r="GA8" s="783"/>
      <c r="GB8" s="783"/>
      <c r="GC8" s="783"/>
      <c r="GD8" s="783"/>
      <c r="GE8" s="783"/>
      <c r="GF8" s="783"/>
      <c r="GG8" s="783"/>
      <c r="GH8" s="783"/>
      <c r="GI8" s="783"/>
      <c r="GJ8" s="783"/>
      <c r="GK8" s="783"/>
      <c r="GL8" s="783"/>
      <c r="GM8" s="783"/>
      <c r="GN8" s="783"/>
      <c r="GO8" s="783"/>
      <c r="GP8" s="783"/>
      <c r="GQ8" s="783"/>
      <c r="GR8" s="783"/>
      <c r="GS8" s="783"/>
      <c r="GT8" s="783"/>
      <c r="GU8" s="783"/>
      <c r="GV8" s="783"/>
      <c r="GW8" s="783"/>
      <c r="GX8" s="783"/>
      <c r="GY8" s="783"/>
      <c r="GZ8" s="783"/>
      <c r="HA8" s="783"/>
      <c r="HB8" s="783"/>
      <c r="HC8" s="783"/>
      <c r="HD8" s="783"/>
      <c r="HE8" s="783"/>
      <c r="HF8" s="783"/>
      <c r="HG8" s="783"/>
      <c r="HH8" s="783"/>
      <c r="HI8" s="783"/>
      <c r="HJ8" s="783"/>
      <c r="HK8" s="783"/>
      <c r="HL8" s="783"/>
      <c r="HM8" s="783"/>
      <c r="HN8" s="783"/>
    </row>
    <row r="9" spans="1:222" s="788" customFormat="1" ht="26.45" customHeight="1">
      <c r="A9" s="779"/>
      <c r="B9" s="781" t="s">
        <v>1106</v>
      </c>
      <c r="C9" s="779" t="s">
        <v>999</v>
      </c>
      <c r="D9" s="779"/>
      <c r="E9" s="782" t="s">
        <v>140</v>
      </c>
      <c r="F9" s="779"/>
      <c r="G9" s="682">
        <v>43.5</v>
      </c>
      <c r="H9" s="721"/>
      <c r="I9" s="721"/>
      <c r="J9" s="721"/>
      <c r="K9" s="721"/>
      <c r="L9" s="721"/>
      <c r="M9" s="721"/>
      <c r="N9" s="721">
        <v>39.700000000000003</v>
      </c>
      <c r="O9" s="721"/>
      <c r="P9" s="721"/>
      <c r="Q9" s="721"/>
      <c r="R9" s="721"/>
      <c r="S9" s="721"/>
      <c r="T9" s="721"/>
      <c r="U9" s="721"/>
      <c r="V9" s="721"/>
      <c r="W9" s="721"/>
      <c r="X9" s="721"/>
      <c r="Y9" s="721"/>
      <c r="Z9" s="721"/>
      <c r="AA9" s="721"/>
      <c r="AB9" s="721"/>
      <c r="AC9" s="721"/>
      <c r="AD9" s="682">
        <v>3.8</v>
      </c>
      <c r="AE9" s="785"/>
      <c r="AF9" s="786"/>
      <c r="AG9" s="787"/>
      <c r="AH9" s="783"/>
      <c r="AI9" s="783"/>
      <c r="AJ9" s="783"/>
      <c r="AK9" s="783"/>
      <c r="AL9" s="783"/>
      <c r="AM9" s="783"/>
      <c r="AN9" s="783"/>
      <c r="AO9" s="783"/>
      <c r="AP9" s="783"/>
      <c r="AQ9" s="783"/>
      <c r="AR9" s="783"/>
      <c r="AS9" s="783"/>
      <c r="AT9" s="783"/>
      <c r="AU9" s="783"/>
      <c r="AV9" s="783"/>
      <c r="AW9" s="783"/>
      <c r="AX9" s="783"/>
      <c r="AY9" s="783"/>
      <c r="AZ9" s="783"/>
      <c r="BA9" s="783"/>
      <c r="BB9" s="783"/>
      <c r="BC9" s="783"/>
      <c r="BD9" s="783"/>
      <c r="BE9" s="783"/>
      <c r="BF9" s="783"/>
      <c r="BG9" s="783"/>
      <c r="BH9" s="783"/>
      <c r="BI9" s="783"/>
      <c r="BJ9" s="783"/>
      <c r="BK9" s="783"/>
      <c r="BL9" s="783"/>
      <c r="BM9" s="783"/>
      <c r="BN9" s="783"/>
      <c r="BO9" s="783"/>
      <c r="BP9" s="783"/>
      <c r="BQ9" s="783"/>
      <c r="BR9" s="783"/>
      <c r="BS9" s="783"/>
      <c r="BT9" s="783"/>
      <c r="BU9" s="783"/>
      <c r="BV9" s="783"/>
      <c r="BW9" s="783"/>
      <c r="BX9" s="783"/>
      <c r="BY9" s="783"/>
      <c r="BZ9" s="783"/>
      <c r="CA9" s="783"/>
      <c r="CB9" s="783"/>
      <c r="CC9" s="783"/>
      <c r="CD9" s="783"/>
      <c r="CE9" s="783"/>
      <c r="CF9" s="783"/>
      <c r="CG9" s="783"/>
      <c r="CH9" s="783"/>
      <c r="CI9" s="783"/>
      <c r="CJ9" s="783"/>
      <c r="CK9" s="783"/>
      <c r="CL9" s="783"/>
      <c r="CM9" s="783"/>
      <c r="CN9" s="783"/>
      <c r="CO9" s="783"/>
      <c r="CP9" s="783"/>
      <c r="CQ9" s="783"/>
      <c r="CR9" s="783"/>
      <c r="CS9" s="783"/>
      <c r="CT9" s="783"/>
      <c r="CU9" s="783"/>
      <c r="CV9" s="783"/>
      <c r="CW9" s="783"/>
      <c r="CX9" s="783"/>
      <c r="CY9" s="783"/>
      <c r="CZ9" s="783"/>
      <c r="DA9" s="783"/>
      <c r="DB9" s="783"/>
      <c r="DC9" s="783"/>
      <c r="DD9" s="783"/>
      <c r="DE9" s="783"/>
      <c r="DF9" s="783"/>
      <c r="DG9" s="783"/>
      <c r="DH9" s="783"/>
      <c r="DI9" s="783"/>
      <c r="DJ9" s="783"/>
      <c r="DK9" s="783"/>
      <c r="DL9" s="783"/>
      <c r="DM9" s="783"/>
      <c r="DN9" s="783"/>
      <c r="DO9" s="783"/>
      <c r="DP9" s="783"/>
      <c r="DQ9" s="783"/>
      <c r="DR9" s="783"/>
      <c r="DS9" s="783"/>
      <c r="DT9" s="783"/>
      <c r="DU9" s="783"/>
      <c r="DV9" s="783"/>
      <c r="DW9" s="783"/>
      <c r="DX9" s="783"/>
      <c r="DY9" s="783"/>
      <c r="DZ9" s="783"/>
      <c r="EA9" s="783"/>
      <c r="EB9" s="783"/>
      <c r="EC9" s="783"/>
      <c r="ED9" s="783"/>
      <c r="EE9" s="783"/>
      <c r="EF9" s="783"/>
      <c r="EG9" s="783"/>
      <c r="EH9" s="783"/>
      <c r="EI9" s="783"/>
      <c r="EJ9" s="783"/>
      <c r="EK9" s="783"/>
      <c r="EL9" s="783"/>
      <c r="EM9" s="783"/>
      <c r="EN9" s="783"/>
      <c r="EO9" s="783"/>
      <c r="EP9" s="783"/>
      <c r="EQ9" s="783"/>
      <c r="ER9" s="783"/>
      <c r="ES9" s="783"/>
      <c r="ET9" s="783"/>
      <c r="EU9" s="783"/>
      <c r="EV9" s="783"/>
      <c r="EW9" s="783"/>
      <c r="EX9" s="783"/>
      <c r="EY9" s="783"/>
      <c r="EZ9" s="783"/>
      <c r="FA9" s="783"/>
      <c r="FB9" s="783"/>
      <c r="FC9" s="783"/>
      <c r="FD9" s="783"/>
      <c r="FE9" s="783"/>
      <c r="FF9" s="783"/>
      <c r="FG9" s="783"/>
      <c r="FH9" s="783"/>
      <c r="FI9" s="783"/>
      <c r="FJ9" s="783"/>
      <c r="FK9" s="783"/>
      <c r="FL9" s="783"/>
      <c r="FM9" s="783"/>
      <c r="FN9" s="783"/>
      <c r="FO9" s="783"/>
      <c r="FP9" s="783"/>
      <c r="FQ9" s="783"/>
      <c r="FR9" s="783"/>
      <c r="FS9" s="783"/>
      <c r="FT9" s="783"/>
      <c r="FU9" s="783"/>
      <c r="FV9" s="783"/>
      <c r="FW9" s="783"/>
      <c r="FX9" s="783"/>
      <c r="FY9" s="783"/>
      <c r="FZ9" s="783"/>
      <c r="GA9" s="783"/>
      <c r="GB9" s="783"/>
      <c r="GC9" s="783"/>
      <c r="GD9" s="783"/>
      <c r="GE9" s="783"/>
      <c r="GF9" s="783"/>
      <c r="GG9" s="783"/>
      <c r="GH9" s="783"/>
      <c r="GI9" s="783"/>
      <c r="GJ9" s="783"/>
      <c r="GK9" s="783"/>
      <c r="GL9" s="783"/>
      <c r="GM9" s="783"/>
      <c r="GN9" s="783"/>
      <c r="GO9" s="783"/>
      <c r="GP9" s="783"/>
      <c r="GQ9" s="783"/>
      <c r="GR9" s="783"/>
      <c r="GS9" s="783"/>
      <c r="GT9" s="783"/>
      <c r="GU9" s="783"/>
      <c r="GV9" s="783"/>
      <c r="GW9" s="783"/>
      <c r="GX9" s="783"/>
      <c r="GY9" s="783"/>
      <c r="GZ9" s="783"/>
      <c r="HA9" s="783"/>
      <c r="HB9" s="783"/>
      <c r="HC9" s="783"/>
      <c r="HD9" s="783"/>
      <c r="HE9" s="783"/>
      <c r="HF9" s="783"/>
      <c r="HG9" s="783"/>
      <c r="HH9" s="783"/>
      <c r="HI9" s="783"/>
      <c r="HJ9" s="783"/>
      <c r="HK9" s="783"/>
      <c r="HL9" s="783"/>
      <c r="HM9" s="783"/>
      <c r="HN9" s="783"/>
    </row>
    <row r="10" spans="1:222" s="525" customFormat="1" ht="37.5">
      <c r="A10" s="655"/>
      <c r="B10" s="656" t="s">
        <v>329</v>
      </c>
      <c r="C10" s="657" t="s">
        <v>998</v>
      </c>
      <c r="D10" s="657"/>
      <c r="E10" s="780" t="s">
        <v>140</v>
      </c>
      <c r="F10" s="658"/>
      <c r="G10" s="658">
        <v>0.4</v>
      </c>
      <c r="H10" s="659"/>
      <c r="I10" s="659"/>
      <c r="J10" s="659"/>
      <c r="K10" s="659"/>
      <c r="L10" s="659">
        <v>0.4</v>
      </c>
      <c r="M10" s="659"/>
      <c r="N10" s="659"/>
      <c r="O10" s="659"/>
      <c r="P10" s="659"/>
      <c r="Q10" s="659"/>
      <c r="R10" s="659"/>
      <c r="S10" s="659"/>
      <c r="T10" s="659"/>
      <c r="U10" s="659"/>
      <c r="V10" s="659"/>
      <c r="W10" s="659"/>
      <c r="X10" s="659"/>
      <c r="Y10" s="659"/>
      <c r="Z10" s="659"/>
      <c r="AA10" s="659"/>
      <c r="AB10" s="659"/>
      <c r="AC10" s="659"/>
      <c r="AD10" s="659"/>
      <c r="AE10" s="657" t="s">
        <v>799</v>
      </c>
      <c r="AF10" s="660"/>
      <c r="AG10" s="657" t="s">
        <v>771</v>
      </c>
    </row>
    <row r="11" spans="1:222" s="794" customFormat="1">
      <c r="A11" s="692"/>
      <c r="B11" s="781" t="s">
        <v>1107</v>
      </c>
      <c r="C11" s="779" t="s">
        <v>999</v>
      </c>
      <c r="D11" s="690"/>
      <c r="E11" s="782" t="s">
        <v>136</v>
      </c>
      <c r="F11" s="790"/>
      <c r="G11" s="791">
        <v>1.0324</v>
      </c>
      <c r="H11" s="792"/>
      <c r="I11" s="792"/>
      <c r="J11" s="792"/>
      <c r="K11" s="792"/>
      <c r="L11" s="792"/>
      <c r="M11" s="792"/>
      <c r="N11" s="792"/>
      <c r="O11" s="792"/>
      <c r="P11" s="792"/>
      <c r="Q11" s="792"/>
      <c r="R11" s="792"/>
      <c r="S11" s="792"/>
      <c r="T11" s="792"/>
      <c r="U11" s="792"/>
      <c r="V11" s="792"/>
      <c r="W11" s="792"/>
      <c r="X11" s="792"/>
      <c r="Y11" s="792"/>
      <c r="Z11" s="792"/>
      <c r="AA11" s="792"/>
      <c r="AB11" s="792"/>
      <c r="AC11" s="792"/>
      <c r="AD11" s="792"/>
      <c r="AE11" s="690"/>
      <c r="AF11" s="793"/>
      <c r="AG11" s="690"/>
    </row>
    <row r="12" spans="1:222" s="794" customFormat="1">
      <c r="A12" s="692"/>
      <c r="B12" s="781" t="s">
        <v>1108</v>
      </c>
      <c r="C12" s="779" t="s">
        <v>999</v>
      </c>
      <c r="D12" s="690"/>
      <c r="E12" s="782" t="s">
        <v>133</v>
      </c>
      <c r="F12" s="790"/>
      <c r="G12" s="791">
        <v>0.95</v>
      </c>
      <c r="H12" s="791">
        <v>0.95</v>
      </c>
      <c r="I12" s="792"/>
      <c r="J12" s="792"/>
      <c r="K12" s="792"/>
      <c r="L12" s="792"/>
      <c r="M12" s="792"/>
      <c r="N12" s="792"/>
      <c r="O12" s="792"/>
      <c r="P12" s="792"/>
      <c r="Q12" s="792"/>
      <c r="R12" s="792"/>
      <c r="S12" s="792"/>
      <c r="T12" s="792"/>
      <c r="U12" s="792"/>
      <c r="V12" s="792"/>
      <c r="W12" s="792"/>
      <c r="X12" s="792"/>
      <c r="Y12" s="792"/>
      <c r="Z12" s="792"/>
      <c r="AA12" s="792"/>
      <c r="AB12" s="792"/>
      <c r="AC12" s="792"/>
      <c r="AD12" s="792"/>
      <c r="AE12" s="690"/>
      <c r="AF12" s="793"/>
      <c r="AG12" s="690"/>
    </row>
    <row r="13" spans="1:222" s="794" customFormat="1">
      <c r="A13" s="692"/>
      <c r="B13" s="781" t="s">
        <v>1109</v>
      </c>
      <c r="C13" s="779" t="s">
        <v>999</v>
      </c>
      <c r="D13" s="690"/>
      <c r="E13" s="782" t="s">
        <v>134</v>
      </c>
      <c r="F13" s="790"/>
      <c r="G13" s="791">
        <v>0.3</v>
      </c>
      <c r="H13" s="792"/>
      <c r="I13" s="792"/>
      <c r="J13" s="792"/>
      <c r="K13" s="792"/>
      <c r="L13" s="792"/>
      <c r="M13" s="792"/>
      <c r="N13" s="792"/>
      <c r="O13" s="792"/>
      <c r="P13" s="792"/>
      <c r="Q13" s="792"/>
      <c r="R13" s="792"/>
      <c r="S13" s="792"/>
      <c r="T13" s="792"/>
      <c r="U13" s="792"/>
      <c r="V13" s="792"/>
      <c r="W13" s="792"/>
      <c r="X13" s="792"/>
      <c r="Y13" s="792"/>
      <c r="Z13" s="792"/>
      <c r="AA13" s="792">
        <v>0.3</v>
      </c>
      <c r="AB13" s="792"/>
      <c r="AC13" s="792"/>
      <c r="AD13" s="792"/>
      <c r="AE13" s="690"/>
      <c r="AF13" s="793"/>
      <c r="AG13" s="690"/>
    </row>
    <row r="14" spans="1:222" s="794" customFormat="1">
      <c r="A14" s="692"/>
      <c r="B14" s="781" t="s">
        <v>1110</v>
      </c>
      <c r="C14" s="779" t="s">
        <v>999</v>
      </c>
      <c r="D14" s="690"/>
      <c r="E14" s="782" t="s">
        <v>131</v>
      </c>
      <c r="F14" s="790"/>
      <c r="G14" s="791">
        <v>0.37</v>
      </c>
      <c r="H14" s="792"/>
      <c r="I14" s="792"/>
      <c r="J14" s="792"/>
      <c r="K14" s="792"/>
      <c r="L14" s="792"/>
      <c r="M14" s="792"/>
      <c r="N14" s="792"/>
      <c r="O14" s="792"/>
      <c r="P14" s="792"/>
      <c r="Q14" s="792"/>
      <c r="R14" s="792"/>
      <c r="S14" s="792"/>
      <c r="T14" s="792"/>
      <c r="U14" s="792"/>
      <c r="V14" s="792"/>
      <c r="W14" s="792"/>
      <c r="X14" s="792"/>
      <c r="Y14" s="792"/>
      <c r="Z14" s="792"/>
      <c r="AA14" s="792"/>
      <c r="AB14" s="792"/>
      <c r="AC14" s="792"/>
      <c r="AD14" s="792">
        <v>0.37</v>
      </c>
      <c r="AE14" s="690"/>
      <c r="AF14" s="793"/>
      <c r="AG14" s="690"/>
    </row>
    <row r="15" spans="1:222" s="149" customFormat="1" ht="24" customHeight="1">
      <c r="A15" s="650">
        <v>2</v>
      </c>
      <c r="B15" s="661" t="s">
        <v>97</v>
      </c>
      <c r="C15" s="654"/>
      <c r="D15" s="654"/>
      <c r="E15" s="652"/>
      <c r="F15" s="662"/>
      <c r="G15" s="662">
        <f>SUM(G16:G19)</f>
        <v>1</v>
      </c>
      <c r="H15" s="651"/>
      <c r="I15" s="651"/>
      <c r="J15" s="651"/>
      <c r="K15" s="651"/>
      <c r="L15" s="651"/>
      <c r="M15" s="651"/>
      <c r="N15" s="651"/>
      <c r="O15" s="651"/>
      <c r="P15" s="651"/>
      <c r="Q15" s="651"/>
      <c r="R15" s="651"/>
      <c r="S15" s="651"/>
      <c r="T15" s="651"/>
      <c r="U15" s="651"/>
      <c r="V15" s="651"/>
      <c r="W15" s="651"/>
      <c r="X15" s="651"/>
      <c r="Y15" s="651"/>
      <c r="Z15" s="651"/>
      <c r="AA15" s="651"/>
      <c r="AB15" s="651"/>
      <c r="AC15" s="651"/>
      <c r="AD15" s="651"/>
      <c r="AE15" s="652"/>
      <c r="AF15" s="653"/>
      <c r="AG15" s="654"/>
    </row>
    <row r="16" spans="1:222" ht="73.900000000000006" customHeight="1">
      <c r="A16" s="663"/>
      <c r="B16" s="664" t="s">
        <v>331</v>
      </c>
      <c r="C16" s="657" t="s">
        <v>998</v>
      </c>
      <c r="D16" s="657"/>
      <c r="E16" s="667" t="s">
        <v>332</v>
      </c>
      <c r="F16" s="663"/>
      <c r="G16" s="665">
        <v>0.25</v>
      </c>
      <c r="H16" s="665">
        <v>0.25</v>
      </c>
      <c r="I16" s="666"/>
      <c r="J16" s="666"/>
      <c r="K16" s="666"/>
      <c r="L16" s="666"/>
      <c r="M16" s="666"/>
      <c r="N16" s="666"/>
      <c r="O16" s="666"/>
      <c r="P16" s="666"/>
      <c r="Q16" s="666"/>
      <c r="R16" s="666"/>
      <c r="S16" s="666"/>
      <c r="T16" s="666"/>
      <c r="U16" s="666"/>
      <c r="V16" s="666"/>
      <c r="W16" s="666"/>
      <c r="X16" s="666"/>
      <c r="Y16" s="666"/>
      <c r="Z16" s="666"/>
      <c r="AA16" s="666"/>
      <c r="AB16" s="666"/>
      <c r="AC16" s="666"/>
      <c r="AD16" s="666"/>
      <c r="AE16" s="667" t="s">
        <v>798</v>
      </c>
      <c r="AF16" s="668" t="s">
        <v>1090</v>
      </c>
      <c r="AG16" s="669" t="s">
        <v>767</v>
      </c>
    </row>
    <row r="17" spans="1:34" s="784" customFormat="1" ht="73.900000000000006" customHeight="1">
      <c r="A17" s="689"/>
      <c r="B17" s="777" t="s">
        <v>1112</v>
      </c>
      <c r="C17" s="690" t="s">
        <v>999</v>
      </c>
      <c r="D17" s="690"/>
      <c r="E17" s="683" t="s">
        <v>134</v>
      </c>
      <c r="F17" s="689"/>
      <c r="G17" s="681">
        <v>0.25</v>
      </c>
      <c r="H17" s="681">
        <v>0.25</v>
      </c>
      <c r="I17" s="682"/>
      <c r="J17" s="682"/>
      <c r="K17" s="682"/>
      <c r="L17" s="682"/>
      <c r="M17" s="682"/>
      <c r="N17" s="682"/>
      <c r="O17" s="682"/>
      <c r="P17" s="682"/>
      <c r="Q17" s="682"/>
      <c r="R17" s="682"/>
      <c r="S17" s="682"/>
      <c r="T17" s="682"/>
      <c r="U17" s="682"/>
      <c r="V17" s="682"/>
      <c r="W17" s="682"/>
      <c r="X17" s="682"/>
      <c r="Y17" s="682"/>
      <c r="Z17" s="682"/>
      <c r="AA17" s="682"/>
      <c r="AB17" s="682"/>
      <c r="AC17" s="682"/>
      <c r="AD17" s="682"/>
      <c r="AE17" s="683"/>
      <c r="AF17" s="684"/>
      <c r="AG17" s="778"/>
    </row>
    <row r="18" spans="1:34" s="784" customFormat="1" ht="73.900000000000006" customHeight="1">
      <c r="A18" s="689"/>
      <c r="B18" s="777" t="s">
        <v>1112</v>
      </c>
      <c r="C18" s="690" t="s">
        <v>999</v>
      </c>
      <c r="D18" s="690"/>
      <c r="E18" s="683" t="s">
        <v>136</v>
      </c>
      <c r="F18" s="689"/>
      <c r="G18" s="681">
        <v>0.25</v>
      </c>
      <c r="H18" s="681">
        <v>0.15</v>
      </c>
      <c r="I18" s="682"/>
      <c r="J18" s="682"/>
      <c r="K18" s="682">
        <v>0.1</v>
      </c>
      <c r="L18" s="682"/>
      <c r="M18" s="682"/>
      <c r="N18" s="682"/>
      <c r="O18" s="682"/>
      <c r="P18" s="682"/>
      <c r="Q18" s="682"/>
      <c r="R18" s="682"/>
      <c r="S18" s="682"/>
      <c r="T18" s="682"/>
      <c r="U18" s="682"/>
      <c r="V18" s="682"/>
      <c r="W18" s="682"/>
      <c r="X18" s="682"/>
      <c r="Y18" s="682"/>
      <c r="Z18" s="682"/>
      <c r="AA18" s="682"/>
      <c r="AB18" s="682"/>
      <c r="AC18" s="682"/>
      <c r="AD18" s="682"/>
      <c r="AE18" s="683"/>
      <c r="AF18" s="684"/>
      <c r="AG18" s="778"/>
    </row>
    <row r="19" spans="1:34" s="784" customFormat="1" ht="73.900000000000006" customHeight="1">
      <c r="A19" s="689"/>
      <c r="B19" s="777" t="s">
        <v>1112</v>
      </c>
      <c r="C19" s="690" t="s">
        <v>999</v>
      </c>
      <c r="D19" s="690"/>
      <c r="E19" s="683" t="s">
        <v>1007</v>
      </c>
      <c r="F19" s="689"/>
      <c r="G19" s="681">
        <v>0.25</v>
      </c>
      <c r="H19" s="682">
        <v>0.23</v>
      </c>
      <c r="I19" s="682"/>
      <c r="J19" s="682"/>
      <c r="K19" s="682"/>
      <c r="L19" s="682"/>
      <c r="M19" s="682"/>
      <c r="N19" s="682"/>
      <c r="O19" s="682"/>
      <c r="P19" s="682"/>
      <c r="Q19" s="682"/>
      <c r="R19" s="682"/>
      <c r="S19" s="682"/>
      <c r="T19" s="682"/>
      <c r="U19" s="682"/>
      <c r="V19" s="682"/>
      <c r="W19" s="682">
        <v>0.01</v>
      </c>
      <c r="X19" s="682">
        <v>0.01</v>
      </c>
      <c r="Y19" s="682"/>
      <c r="Z19" s="682"/>
      <c r="AA19" s="682"/>
      <c r="AB19" s="682"/>
      <c r="AC19" s="682"/>
      <c r="AD19" s="682"/>
      <c r="AE19" s="683"/>
      <c r="AF19" s="684"/>
      <c r="AG19" s="778"/>
    </row>
    <row r="20" spans="1:34" ht="30" customHeight="1">
      <c r="A20" s="663">
        <v>3</v>
      </c>
      <c r="B20" s="625" t="s">
        <v>93</v>
      </c>
      <c r="C20" s="670"/>
      <c r="D20" s="670"/>
      <c r="E20" s="667"/>
      <c r="F20" s="663"/>
      <c r="G20" s="662">
        <f>G21</f>
        <v>5.3699999999999992</v>
      </c>
      <c r="H20" s="666"/>
      <c r="I20" s="666"/>
      <c r="J20" s="666"/>
      <c r="K20" s="666"/>
      <c r="L20" s="666"/>
      <c r="M20" s="666"/>
      <c r="N20" s="666"/>
      <c r="O20" s="666"/>
      <c r="P20" s="666"/>
      <c r="Q20" s="666"/>
      <c r="R20" s="666"/>
      <c r="S20" s="666"/>
      <c r="T20" s="666"/>
      <c r="U20" s="666"/>
      <c r="V20" s="666"/>
      <c r="W20" s="666"/>
      <c r="X20" s="666"/>
      <c r="Y20" s="666"/>
      <c r="Z20" s="666"/>
      <c r="AA20" s="666"/>
      <c r="AB20" s="666"/>
      <c r="AC20" s="666"/>
      <c r="AD20" s="666"/>
      <c r="AE20" s="667"/>
      <c r="AF20" s="668"/>
      <c r="AG20" s="671"/>
    </row>
    <row r="21" spans="1:34" ht="102.75" customHeight="1">
      <c r="A21" s="663"/>
      <c r="B21" s="766" t="s">
        <v>629</v>
      </c>
      <c r="C21" s="657" t="s">
        <v>998</v>
      </c>
      <c r="D21" s="657"/>
      <c r="E21" s="667" t="s">
        <v>135</v>
      </c>
      <c r="F21" s="663"/>
      <c r="G21" s="665">
        <v>5.3699999999999992</v>
      </c>
      <c r="H21" s="665">
        <v>5.07</v>
      </c>
      <c r="I21" s="665"/>
      <c r="J21" s="665">
        <v>0.01</v>
      </c>
      <c r="K21" s="665"/>
      <c r="L21" s="665"/>
      <c r="M21" s="665"/>
      <c r="N21" s="665"/>
      <c r="O21" s="665"/>
      <c r="P21" s="665"/>
      <c r="Q21" s="665"/>
      <c r="R21" s="665"/>
      <c r="S21" s="665"/>
      <c r="T21" s="665"/>
      <c r="U21" s="665"/>
      <c r="V21" s="665"/>
      <c r="W21" s="665">
        <v>0.22</v>
      </c>
      <c r="X21" s="665">
        <v>0.05</v>
      </c>
      <c r="Y21" s="665"/>
      <c r="Z21" s="665"/>
      <c r="AA21" s="665"/>
      <c r="AB21" s="665"/>
      <c r="AC21" s="665"/>
      <c r="AD21" s="665">
        <v>0.02</v>
      </c>
      <c r="AE21" s="672" t="s">
        <v>828</v>
      </c>
      <c r="AF21" s="668" t="s">
        <v>1091</v>
      </c>
      <c r="AG21" s="667" t="s">
        <v>771</v>
      </c>
    </row>
    <row r="22" spans="1:34" s="149" customFormat="1" ht="24.6" customHeight="1">
      <c r="A22" s="650">
        <v>4</v>
      </c>
      <c r="B22" s="673" t="s">
        <v>334</v>
      </c>
      <c r="C22" s="653"/>
      <c r="D22" s="653"/>
      <c r="E22" s="652"/>
      <c r="F22" s="662"/>
      <c r="G22" s="662">
        <f>SUM(G23:G24)</f>
        <v>0.96</v>
      </c>
      <c r="H22" s="662"/>
      <c r="I22" s="662"/>
      <c r="J22" s="662"/>
      <c r="K22" s="662"/>
      <c r="L22" s="662"/>
      <c r="M22" s="662"/>
      <c r="N22" s="662"/>
      <c r="O22" s="662"/>
      <c r="P22" s="662"/>
      <c r="Q22" s="662"/>
      <c r="R22" s="662"/>
      <c r="S22" s="662"/>
      <c r="T22" s="662"/>
      <c r="U22" s="662"/>
      <c r="V22" s="662"/>
      <c r="W22" s="662"/>
      <c r="X22" s="662"/>
      <c r="Y22" s="662"/>
      <c r="Z22" s="662"/>
      <c r="AA22" s="662"/>
      <c r="AB22" s="662"/>
      <c r="AC22" s="662"/>
      <c r="AD22" s="662"/>
      <c r="AE22" s="652"/>
      <c r="AF22" s="653"/>
      <c r="AG22" s="654"/>
    </row>
    <row r="23" spans="1:34" s="804" customFormat="1" ht="64.900000000000006" customHeight="1">
      <c r="A23" s="797"/>
      <c r="B23" s="798" t="s">
        <v>800</v>
      </c>
      <c r="C23" s="799" t="s">
        <v>998</v>
      </c>
      <c r="D23" s="799"/>
      <c r="E23" s="799" t="s">
        <v>140</v>
      </c>
      <c r="F23" s="800"/>
      <c r="G23" s="801">
        <v>0.9</v>
      </c>
      <c r="H23" s="802"/>
      <c r="I23" s="802"/>
      <c r="J23" s="802">
        <v>0.1</v>
      </c>
      <c r="K23" s="802">
        <v>0.2</v>
      </c>
      <c r="L23" s="802">
        <v>0.2</v>
      </c>
      <c r="M23" s="802"/>
      <c r="N23" s="802"/>
      <c r="O23" s="802"/>
      <c r="P23" s="802"/>
      <c r="Q23" s="802">
        <v>0.4</v>
      </c>
      <c r="R23" s="802"/>
      <c r="S23" s="802"/>
      <c r="T23" s="802"/>
      <c r="U23" s="802"/>
      <c r="V23" s="802"/>
      <c r="W23" s="802"/>
      <c r="X23" s="802"/>
      <c r="Y23" s="802"/>
      <c r="Z23" s="802"/>
      <c r="AA23" s="802"/>
      <c r="AB23" s="802"/>
      <c r="AC23" s="802"/>
      <c r="AD23" s="802"/>
      <c r="AE23" s="799" t="s">
        <v>832</v>
      </c>
      <c r="AF23" s="803" t="s">
        <v>1092</v>
      </c>
      <c r="AG23" s="799" t="s">
        <v>772</v>
      </c>
      <c r="AH23" s="804" t="s">
        <v>1114</v>
      </c>
    </row>
    <row r="24" spans="1:34" ht="82.15" customHeight="1">
      <c r="A24" s="676"/>
      <c r="B24" s="677" t="s">
        <v>234</v>
      </c>
      <c r="C24" s="657" t="s">
        <v>998</v>
      </c>
      <c r="D24" s="657"/>
      <c r="E24" s="667" t="s">
        <v>131</v>
      </c>
      <c r="F24" s="663"/>
      <c r="G24" s="665">
        <v>0.06</v>
      </c>
      <c r="H24" s="666"/>
      <c r="I24" s="666"/>
      <c r="J24" s="666"/>
      <c r="K24" s="666"/>
      <c r="L24" s="666"/>
      <c r="M24" s="666"/>
      <c r="N24" s="666"/>
      <c r="O24" s="666"/>
      <c r="P24" s="666"/>
      <c r="Q24" s="666">
        <v>0.06</v>
      </c>
      <c r="R24" s="666"/>
      <c r="S24" s="666"/>
      <c r="T24" s="666"/>
      <c r="U24" s="666"/>
      <c r="V24" s="666"/>
      <c r="W24" s="666"/>
      <c r="X24" s="666"/>
      <c r="Y24" s="666"/>
      <c r="Z24" s="666"/>
      <c r="AA24" s="666"/>
      <c r="AB24" s="666"/>
      <c r="AC24" s="666"/>
      <c r="AD24" s="666"/>
      <c r="AE24" s="667" t="s">
        <v>235</v>
      </c>
      <c r="AF24" s="678" t="s">
        <v>778</v>
      </c>
      <c r="AG24" s="667" t="s">
        <v>762</v>
      </c>
    </row>
    <row r="25" spans="1:34" s="618" customFormat="1" ht="70.900000000000006" customHeight="1">
      <c r="A25" s="679"/>
      <c r="B25" s="626" t="s">
        <v>648</v>
      </c>
      <c r="C25" s="680" t="s">
        <v>999</v>
      </c>
      <c r="D25" s="680">
        <v>1</v>
      </c>
      <c r="E25" s="680" t="s">
        <v>135</v>
      </c>
      <c r="F25" s="680"/>
      <c r="G25" s="681">
        <f>SUM(H25:AD25)</f>
        <v>11.17</v>
      </c>
      <c r="H25" s="682">
        <v>4.5</v>
      </c>
      <c r="I25" s="682">
        <v>0.43</v>
      </c>
      <c r="J25" s="682"/>
      <c r="K25" s="682">
        <v>1.02</v>
      </c>
      <c r="L25" s="682">
        <v>0.88</v>
      </c>
      <c r="M25" s="682"/>
      <c r="N25" s="682"/>
      <c r="O25" s="682">
        <v>0.01</v>
      </c>
      <c r="P25" s="682"/>
      <c r="Q25" s="682">
        <v>0.95</v>
      </c>
      <c r="R25" s="682"/>
      <c r="S25" s="682"/>
      <c r="T25" s="682"/>
      <c r="U25" s="682"/>
      <c r="V25" s="682"/>
      <c r="W25" s="682">
        <v>0.9</v>
      </c>
      <c r="X25" s="682">
        <v>0.21</v>
      </c>
      <c r="Y25" s="682">
        <v>0.01</v>
      </c>
      <c r="Z25" s="682"/>
      <c r="AA25" s="682"/>
      <c r="AB25" s="682"/>
      <c r="AC25" s="682">
        <v>0.48</v>
      </c>
      <c r="AD25" s="682">
        <v>1.78</v>
      </c>
      <c r="AE25" s="683" t="s">
        <v>636</v>
      </c>
      <c r="AF25" s="684"/>
      <c r="AG25" s="683" t="s">
        <v>739</v>
      </c>
    </row>
    <row r="26" spans="1:34" s="149" customFormat="1" ht="42" customHeight="1">
      <c r="A26" s="685">
        <v>5</v>
      </c>
      <c r="B26" s="686" t="s">
        <v>769</v>
      </c>
      <c r="C26" s="685"/>
      <c r="D26" s="685"/>
      <c r="E26" s="654"/>
      <c r="F26" s="650"/>
      <c r="G26" s="651">
        <f>G27</f>
        <v>1.28</v>
      </c>
      <c r="H26" s="687"/>
      <c r="I26" s="651"/>
      <c r="J26" s="651"/>
      <c r="K26" s="651"/>
      <c r="L26" s="651"/>
      <c r="M26" s="651"/>
      <c r="N26" s="651"/>
      <c r="O26" s="651"/>
      <c r="P26" s="651"/>
      <c r="Q26" s="651"/>
      <c r="R26" s="651"/>
      <c r="S26" s="651"/>
      <c r="T26" s="651"/>
      <c r="U26" s="651"/>
      <c r="V26" s="651"/>
      <c r="W26" s="651"/>
      <c r="X26" s="651"/>
      <c r="Y26" s="651"/>
      <c r="Z26" s="651"/>
      <c r="AA26" s="651"/>
      <c r="AB26" s="651"/>
      <c r="AC26" s="651"/>
      <c r="AD26" s="651"/>
      <c r="AE26" s="654"/>
      <c r="AF26" s="661"/>
      <c r="AG26" s="654"/>
    </row>
    <row r="27" spans="1:34" s="804" customFormat="1" ht="73.5" customHeight="1">
      <c r="A27" s="800"/>
      <c r="B27" s="805" t="s">
        <v>243</v>
      </c>
      <c r="C27" s="799" t="s">
        <v>998</v>
      </c>
      <c r="D27" s="799"/>
      <c r="E27" s="799" t="s">
        <v>133</v>
      </c>
      <c r="F27" s="800"/>
      <c r="G27" s="796">
        <f>SUM(H27:AD27)</f>
        <v>1.28</v>
      </c>
      <c r="H27" s="802">
        <v>1.28</v>
      </c>
      <c r="I27" s="802"/>
      <c r="J27" s="802"/>
      <c r="K27" s="802"/>
      <c r="L27" s="802"/>
      <c r="M27" s="802"/>
      <c r="N27" s="802"/>
      <c r="O27" s="802"/>
      <c r="P27" s="802"/>
      <c r="Q27" s="802"/>
      <c r="R27" s="802"/>
      <c r="S27" s="802"/>
      <c r="T27" s="802"/>
      <c r="U27" s="802"/>
      <c r="V27" s="802"/>
      <c r="W27" s="802"/>
      <c r="X27" s="802"/>
      <c r="Y27" s="802"/>
      <c r="Z27" s="802"/>
      <c r="AA27" s="802"/>
      <c r="AB27" s="802"/>
      <c r="AC27" s="802"/>
      <c r="AD27" s="802"/>
      <c r="AE27" s="799" t="s">
        <v>831</v>
      </c>
      <c r="AF27" s="806" t="s">
        <v>1093</v>
      </c>
      <c r="AG27" s="799" t="s">
        <v>830</v>
      </c>
    </row>
    <row r="28" spans="1:34" s="149" customFormat="1" ht="40.5" customHeight="1">
      <c r="A28" s="650" t="s">
        <v>346</v>
      </c>
      <c r="B28" s="661" t="s">
        <v>347</v>
      </c>
      <c r="C28" s="654"/>
      <c r="D28" s="654"/>
      <c r="E28" s="654"/>
      <c r="F28" s="650"/>
      <c r="G28" s="651"/>
      <c r="H28" s="651"/>
      <c r="I28" s="651"/>
      <c r="J28" s="651"/>
      <c r="K28" s="651"/>
      <c r="L28" s="651"/>
      <c r="M28" s="651"/>
      <c r="N28" s="651"/>
      <c r="O28" s="651"/>
      <c r="P28" s="651"/>
      <c r="Q28" s="651"/>
      <c r="R28" s="651"/>
      <c r="S28" s="651"/>
      <c r="T28" s="651"/>
      <c r="U28" s="651"/>
      <c r="V28" s="651"/>
      <c r="W28" s="651"/>
      <c r="X28" s="651"/>
      <c r="Y28" s="651"/>
      <c r="Z28" s="651"/>
      <c r="AA28" s="651"/>
      <c r="AB28" s="651"/>
      <c r="AC28" s="651"/>
      <c r="AD28" s="651"/>
      <c r="AE28" s="652"/>
      <c r="AF28" s="650"/>
      <c r="AG28" s="654"/>
    </row>
    <row r="29" spans="1:34" s="149" customFormat="1" ht="24" customHeight="1">
      <c r="A29" s="650">
        <v>1</v>
      </c>
      <c r="B29" s="625" t="s">
        <v>348</v>
      </c>
      <c r="C29" s="650"/>
      <c r="D29" s="650"/>
      <c r="E29" s="654"/>
      <c r="F29" s="650"/>
      <c r="G29" s="662">
        <f>SUM(G30:G34)</f>
        <v>1.6800000000000002</v>
      </c>
      <c r="H29" s="662"/>
      <c r="I29" s="662"/>
      <c r="J29" s="662"/>
      <c r="K29" s="662"/>
      <c r="L29" s="662"/>
      <c r="M29" s="662"/>
      <c r="N29" s="662"/>
      <c r="O29" s="662"/>
      <c r="P29" s="662"/>
      <c r="Q29" s="662"/>
      <c r="R29" s="662"/>
      <c r="S29" s="662"/>
      <c r="T29" s="662"/>
      <c r="U29" s="662"/>
      <c r="V29" s="662"/>
      <c r="W29" s="662"/>
      <c r="X29" s="662"/>
      <c r="Y29" s="662"/>
      <c r="Z29" s="662"/>
      <c r="AA29" s="662"/>
      <c r="AB29" s="662"/>
      <c r="AC29" s="662"/>
      <c r="AD29" s="662"/>
      <c r="AE29" s="652"/>
      <c r="AF29" s="650"/>
      <c r="AG29" s="654"/>
    </row>
    <row r="30" spans="1:34" ht="63" customHeight="1">
      <c r="A30" s="663"/>
      <c r="B30" s="664" t="s">
        <v>777</v>
      </c>
      <c r="C30" s="657" t="s">
        <v>998</v>
      </c>
      <c r="D30" s="657"/>
      <c r="E30" s="667" t="s">
        <v>130</v>
      </c>
      <c r="F30" s="663"/>
      <c r="G30" s="665">
        <v>0.06</v>
      </c>
      <c r="H30" s="666"/>
      <c r="I30" s="666"/>
      <c r="J30" s="666"/>
      <c r="K30" s="666"/>
      <c r="L30" s="666"/>
      <c r="M30" s="666"/>
      <c r="N30" s="666"/>
      <c r="O30" s="666"/>
      <c r="P30" s="666"/>
      <c r="Q30" s="666"/>
      <c r="R30" s="666">
        <v>0.06</v>
      </c>
      <c r="S30" s="666"/>
      <c r="T30" s="666"/>
      <c r="U30" s="666"/>
      <c r="V30" s="666"/>
      <c r="W30" s="666"/>
      <c r="X30" s="666"/>
      <c r="Y30" s="666"/>
      <c r="Z30" s="666"/>
      <c r="AA30" s="666"/>
      <c r="AB30" s="666"/>
      <c r="AC30" s="666"/>
      <c r="AD30" s="666"/>
      <c r="AE30" s="667" t="s">
        <v>290</v>
      </c>
      <c r="AF30" s="668" t="s">
        <v>1094</v>
      </c>
      <c r="AG30" s="667" t="s">
        <v>765</v>
      </c>
    </row>
    <row r="31" spans="1:34" ht="75" customHeight="1">
      <c r="A31" s="663"/>
      <c r="B31" s="677" t="s">
        <v>652</v>
      </c>
      <c r="C31" s="657" t="s">
        <v>998</v>
      </c>
      <c r="D31" s="657"/>
      <c r="E31" s="667" t="s">
        <v>276</v>
      </c>
      <c r="F31" s="663"/>
      <c r="G31" s="665">
        <v>0.13</v>
      </c>
      <c r="H31" s="666"/>
      <c r="I31" s="666"/>
      <c r="J31" s="666"/>
      <c r="K31" s="688">
        <v>0.03</v>
      </c>
      <c r="L31" s="666"/>
      <c r="M31" s="666"/>
      <c r="N31" s="666"/>
      <c r="O31" s="666"/>
      <c r="P31" s="666"/>
      <c r="Q31" s="663">
        <v>0.03</v>
      </c>
      <c r="R31" s="666"/>
      <c r="S31" s="663">
        <v>7.0000000000000007E-2</v>
      </c>
      <c r="T31" s="663"/>
      <c r="U31" s="663"/>
      <c r="V31" s="663"/>
      <c r="W31" s="666"/>
      <c r="X31" s="666"/>
      <c r="Y31" s="666"/>
      <c r="Z31" s="666"/>
      <c r="AA31" s="666"/>
      <c r="AB31" s="666"/>
      <c r="AC31" s="666"/>
      <c r="AD31" s="666"/>
      <c r="AE31" s="667" t="s">
        <v>827</v>
      </c>
      <c r="AF31" s="667" t="s">
        <v>779</v>
      </c>
      <c r="AG31" s="667" t="s">
        <v>760</v>
      </c>
    </row>
    <row r="32" spans="1:34" ht="102.75" customHeight="1">
      <c r="A32" s="663"/>
      <c r="B32" s="664" t="s">
        <v>653</v>
      </c>
      <c r="C32" s="657" t="s">
        <v>998</v>
      </c>
      <c r="D32" s="657"/>
      <c r="E32" s="667" t="s">
        <v>132</v>
      </c>
      <c r="F32" s="663"/>
      <c r="G32" s="665">
        <v>0.09</v>
      </c>
      <c r="H32" s="666"/>
      <c r="I32" s="666"/>
      <c r="J32" s="666"/>
      <c r="K32" s="688">
        <v>0.01</v>
      </c>
      <c r="L32" s="688">
        <v>0.03</v>
      </c>
      <c r="M32" s="688"/>
      <c r="N32" s="688"/>
      <c r="O32" s="666"/>
      <c r="P32" s="666"/>
      <c r="Q32" s="663">
        <v>0.04</v>
      </c>
      <c r="R32" s="666"/>
      <c r="S32" s="666"/>
      <c r="T32" s="666"/>
      <c r="U32" s="666"/>
      <c r="V32" s="666"/>
      <c r="W32" s="666"/>
      <c r="X32" s="666"/>
      <c r="Y32" s="666"/>
      <c r="Z32" s="666"/>
      <c r="AA32" s="666"/>
      <c r="AB32" s="666"/>
      <c r="AC32" s="666"/>
      <c r="AD32" s="663">
        <v>0.01</v>
      </c>
      <c r="AE32" s="667" t="s">
        <v>826</v>
      </c>
      <c r="AF32" s="667" t="s">
        <v>780</v>
      </c>
      <c r="AG32" s="667" t="s">
        <v>755</v>
      </c>
    </row>
    <row r="33" spans="1:33" ht="135.75" customHeight="1">
      <c r="A33" s="663"/>
      <c r="B33" s="677" t="s">
        <v>654</v>
      </c>
      <c r="C33" s="657" t="s">
        <v>998</v>
      </c>
      <c r="D33" s="657"/>
      <c r="E33" s="667" t="s">
        <v>350</v>
      </c>
      <c r="F33" s="663"/>
      <c r="G33" s="665">
        <v>0.1</v>
      </c>
      <c r="H33" s="688">
        <v>0.1</v>
      </c>
      <c r="I33" s="666"/>
      <c r="J33" s="666"/>
      <c r="K33" s="666"/>
      <c r="L33" s="666"/>
      <c r="M33" s="666"/>
      <c r="N33" s="666"/>
      <c r="O33" s="666"/>
      <c r="P33" s="666"/>
      <c r="Q33" s="666"/>
      <c r="R33" s="666"/>
      <c r="S33" s="666"/>
      <c r="T33" s="666"/>
      <c r="U33" s="666"/>
      <c r="V33" s="666"/>
      <c r="W33" s="666"/>
      <c r="X33" s="666"/>
      <c r="Y33" s="666"/>
      <c r="Z33" s="666"/>
      <c r="AA33" s="666"/>
      <c r="AB33" s="666"/>
      <c r="AC33" s="666"/>
      <c r="AD33" s="666"/>
      <c r="AE33" s="667" t="s">
        <v>655</v>
      </c>
      <c r="AF33" s="667" t="s">
        <v>781</v>
      </c>
      <c r="AG33" s="667" t="s">
        <v>749</v>
      </c>
    </row>
    <row r="34" spans="1:33" ht="96.6" customHeight="1">
      <c r="A34" s="663"/>
      <c r="B34" s="677" t="s">
        <v>581</v>
      </c>
      <c r="C34" s="657" t="s">
        <v>998</v>
      </c>
      <c r="D34" s="657"/>
      <c r="E34" s="667" t="s">
        <v>136</v>
      </c>
      <c r="F34" s="663"/>
      <c r="G34" s="665">
        <v>1.3</v>
      </c>
      <c r="H34" s="666">
        <v>1</v>
      </c>
      <c r="I34" s="666"/>
      <c r="J34" s="666">
        <v>0.3</v>
      </c>
      <c r="K34" s="666"/>
      <c r="L34" s="666"/>
      <c r="M34" s="666"/>
      <c r="N34" s="666"/>
      <c r="O34" s="666"/>
      <c r="P34" s="666"/>
      <c r="Q34" s="666"/>
      <c r="R34" s="666"/>
      <c r="S34" s="666"/>
      <c r="T34" s="666"/>
      <c r="U34" s="666"/>
      <c r="V34" s="666"/>
      <c r="W34" s="666"/>
      <c r="X34" s="666"/>
      <c r="Y34" s="666"/>
      <c r="Z34" s="666"/>
      <c r="AA34" s="666"/>
      <c r="AB34" s="666"/>
      <c r="AC34" s="666"/>
      <c r="AD34" s="666"/>
      <c r="AE34" s="672" t="s">
        <v>582</v>
      </c>
      <c r="AF34" s="668" t="s">
        <v>783</v>
      </c>
      <c r="AG34" s="667" t="s">
        <v>742</v>
      </c>
    </row>
    <row r="35" spans="1:33" s="618" customFormat="1" ht="69.75" customHeight="1">
      <c r="A35" s="689">
        <v>1</v>
      </c>
      <c r="B35" s="627" t="s">
        <v>865</v>
      </c>
      <c r="C35" s="690" t="s">
        <v>999</v>
      </c>
      <c r="D35" s="690">
        <v>2</v>
      </c>
      <c r="E35" s="690" t="s">
        <v>342</v>
      </c>
      <c r="F35" s="690"/>
      <c r="G35" s="681">
        <f>SUM(H35:AD35)</f>
        <v>0.39</v>
      </c>
      <c r="H35" s="691">
        <v>0.39</v>
      </c>
      <c r="I35" s="681"/>
      <c r="J35" s="681"/>
      <c r="K35" s="681"/>
      <c r="L35" s="681"/>
      <c r="M35" s="681"/>
      <c r="N35" s="681"/>
      <c r="O35" s="681"/>
      <c r="P35" s="681"/>
      <c r="Q35" s="681"/>
      <c r="R35" s="681"/>
      <c r="S35" s="681"/>
      <c r="T35" s="681"/>
      <c r="U35" s="681"/>
      <c r="V35" s="681"/>
      <c r="W35" s="681"/>
      <c r="X35" s="681"/>
      <c r="Y35" s="681"/>
      <c r="Z35" s="681"/>
      <c r="AA35" s="681"/>
      <c r="AB35" s="681"/>
      <c r="AC35" s="681"/>
      <c r="AD35" s="681"/>
      <c r="AE35" s="683" t="s">
        <v>1036</v>
      </c>
      <c r="AF35" s="680"/>
      <c r="AG35" s="690" t="s">
        <v>867</v>
      </c>
    </row>
    <row r="36" spans="1:33" s="618" customFormat="1" ht="69.75" customHeight="1">
      <c r="A36" s="689">
        <v>2</v>
      </c>
      <c r="B36" s="627" t="s">
        <v>868</v>
      </c>
      <c r="C36" s="690" t="s">
        <v>999</v>
      </c>
      <c r="D36" s="690">
        <v>3</v>
      </c>
      <c r="E36" s="690" t="s">
        <v>342</v>
      </c>
      <c r="F36" s="692"/>
      <c r="G36" s="681">
        <f>SUM(H36:AD36)</f>
        <v>0.45</v>
      </c>
      <c r="H36" s="693">
        <v>0.45</v>
      </c>
      <c r="I36" s="681"/>
      <c r="J36" s="681"/>
      <c r="K36" s="681"/>
      <c r="L36" s="681"/>
      <c r="M36" s="681"/>
      <c r="N36" s="681"/>
      <c r="O36" s="681"/>
      <c r="P36" s="681"/>
      <c r="Q36" s="681"/>
      <c r="R36" s="681"/>
      <c r="S36" s="681"/>
      <c r="T36" s="681"/>
      <c r="U36" s="681"/>
      <c r="V36" s="681"/>
      <c r="W36" s="681"/>
      <c r="X36" s="681"/>
      <c r="Y36" s="681"/>
      <c r="Z36" s="681"/>
      <c r="AA36" s="681"/>
      <c r="AB36" s="681"/>
      <c r="AC36" s="681"/>
      <c r="AD36" s="681"/>
      <c r="AE36" s="694" t="s">
        <v>1079</v>
      </c>
      <c r="AF36" s="680"/>
      <c r="AG36" s="690" t="s">
        <v>869</v>
      </c>
    </row>
    <row r="37" spans="1:33" s="157" customFormat="1" ht="69.75" customHeight="1">
      <c r="A37" s="695">
        <v>3</v>
      </c>
      <c r="B37" s="628" t="s">
        <v>870</v>
      </c>
      <c r="C37" s="696" t="s">
        <v>999</v>
      </c>
      <c r="D37" s="696">
        <v>4</v>
      </c>
      <c r="E37" s="696" t="s">
        <v>135</v>
      </c>
      <c r="F37" s="696" t="s">
        <v>1032</v>
      </c>
      <c r="G37" s="697">
        <v>2.5</v>
      </c>
      <c r="H37" s="698">
        <v>0.95</v>
      </c>
      <c r="I37" s="697"/>
      <c r="J37" s="697">
        <v>0.11</v>
      </c>
      <c r="K37" s="697">
        <v>0.05</v>
      </c>
      <c r="L37" s="697">
        <v>7.0000000000000007E-2</v>
      </c>
      <c r="M37" s="697"/>
      <c r="N37" s="697"/>
      <c r="O37" s="697"/>
      <c r="P37" s="697"/>
      <c r="Q37" s="697">
        <v>0.1</v>
      </c>
      <c r="R37" s="697"/>
      <c r="S37" s="697"/>
      <c r="T37" s="697"/>
      <c r="U37" s="697"/>
      <c r="V37" s="697"/>
      <c r="W37" s="697">
        <v>0.31</v>
      </c>
      <c r="X37" s="697">
        <v>0.62</v>
      </c>
      <c r="Y37" s="697"/>
      <c r="Z37" s="697"/>
      <c r="AA37" s="697"/>
      <c r="AB37" s="697"/>
      <c r="AC37" s="697">
        <v>0.09</v>
      </c>
      <c r="AD37" s="697">
        <v>0.2</v>
      </c>
      <c r="AE37" s="694" t="s">
        <v>1080</v>
      </c>
      <c r="AF37" s="699"/>
      <c r="AG37" s="696" t="s">
        <v>871</v>
      </c>
    </row>
    <row r="38" spans="1:33" s="618" customFormat="1" ht="69.75" customHeight="1">
      <c r="A38" s="689">
        <v>4</v>
      </c>
      <c r="B38" s="629" t="s">
        <v>872</v>
      </c>
      <c r="C38" s="690" t="s">
        <v>999</v>
      </c>
      <c r="D38" s="690">
        <v>5</v>
      </c>
      <c r="E38" s="690" t="s">
        <v>135</v>
      </c>
      <c r="F38" s="690"/>
      <c r="G38" s="681">
        <f>SUM(H38:AD38)</f>
        <v>3.8</v>
      </c>
      <c r="H38" s="693">
        <v>0.8</v>
      </c>
      <c r="I38" s="681"/>
      <c r="J38" s="681"/>
      <c r="K38" s="681">
        <v>1</v>
      </c>
      <c r="L38" s="681">
        <v>1.2</v>
      </c>
      <c r="M38" s="681"/>
      <c r="N38" s="681"/>
      <c r="O38" s="681"/>
      <c r="P38" s="681"/>
      <c r="Q38" s="681">
        <v>0.8</v>
      </c>
      <c r="R38" s="681"/>
      <c r="S38" s="681"/>
      <c r="T38" s="681"/>
      <c r="U38" s="681"/>
      <c r="V38" s="681"/>
      <c r="W38" s="681"/>
      <c r="X38" s="681"/>
      <c r="Y38" s="681"/>
      <c r="Z38" s="681"/>
      <c r="AA38" s="681"/>
      <c r="AB38" s="681"/>
      <c r="AC38" s="681"/>
      <c r="AD38" s="681"/>
      <c r="AE38" s="683" t="s">
        <v>1035</v>
      </c>
      <c r="AF38" s="680"/>
      <c r="AG38" s="627" t="s">
        <v>873</v>
      </c>
    </row>
    <row r="39" spans="1:33" s="618" customFormat="1" ht="69.75" customHeight="1">
      <c r="A39" s="689">
        <v>5</v>
      </c>
      <c r="B39" s="630" t="s">
        <v>874</v>
      </c>
      <c r="C39" s="683" t="s">
        <v>999</v>
      </c>
      <c r="D39" s="683">
        <v>6</v>
      </c>
      <c r="E39" s="683" t="s">
        <v>139</v>
      </c>
      <c r="F39" s="683"/>
      <c r="G39" s="681">
        <v>0.45</v>
      </c>
      <c r="H39" s="700">
        <v>0.15</v>
      </c>
      <c r="I39" s="681"/>
      <c r="J39" s="681"/>
      <c r="K39" s="681"/>
      <c r="L39" s="681"/>
      <c r="M39" s="681"/>
      <c r="N39" s="681"/>
      <c r="O39" s="681"/>
      <c r="P39" s="681"/>
      <c r="Q39" s="681"/>
      <c r="R39" s="681"/>
      <c r="S39" s="681"/>
      <c r="T39" s="681"/>
      <c r="U39" s="681"/>
      <c r="V39" s="681"/>
      <c r="W39" s="681">
        <v>0.15</v>
      </c>
      <c r="X39" s="681">
        <v>0.15</v>
      </c>
      <c r="Y39" s="681"/>
      <c r="Z39" s="681"/>
      <c r="AA39" s="681"/>
      <c r="AB39" s="681"/>
      <c r="AC39" s="681"/>
      <c r="AD39" s="681"/>
      <c r="AE39" s="683" t="s">
        <v>1081</v>
      </c>
      <c r="AF39" s="680"/>
      <c r="AG39" s="683" t="s">
        <v>875</v>
      </c>
    </row>
    <row r="40" spans="1:33" s="189" customFormat="1" ht="111" customHeight="1">
      <c r="A40" s="701"/>
      <c r="B40" s="702" t="s">
        <v>372</v>
      </c>
      <c r="C40" s="703" t="s">
        <v>998</v>
      </c>
      <c r="D40" s="703"/>
      <c r="E40" s="706" t="s">
        <v>342</v>
      </c>
      <c r="F40" s="704"/>
      <c r="G40" s="705">
        <v>1.2</v>
      </c>
      <c r="H40" s="705">
        <v>1.2</v>
      </c>
      <c r="I40" s="705"/>
      <c r="J40" s="705"/>
      <c r="K40" s="705"/>
      <c r="L40" s="705"/>
      <c r="M40" s="705"/>
      <c r="N40" s="705"/>
      <c r="O40" s="705"/>
      <c r="P40" s="705"/>
      <c r="Q40" s="705"/>
      <c r="R40" s="705"/>
      <c r="S40" s="705"/>
      <c r="T40" s="705"/>
      <c r="U40" s="705"/>
      <c r="V40" s="705"/>
      <c r="W40" s="705"/>
      <c r="X40" s="705"/>
      <c r="Y40" s="705"/>
      <c r="Z40" s="705"/>
      <c r="AA40" s="705"/>
      <c r="AB40" s="705"/>
      <c r="AC40" s="705"/>
      <c r="AD40" s="705"/>
      <c r="AE40" s="706" t="s">
        <v>250</v>
      </c>
      <c r="AF40" s="707" t="s">
        <v>1095</v>
      </c>
      <c r="AG40" s="706" t="s">
        <v>766</v>
      </c>
    </row>
    <row r="41" spans="1:33" s="816" customFormat="1" ht="114" customHeight="1">
      <c r="A41" s="807">
        <v>6</v>
      </c>
      <c r="B41" s="808" t="s">
        <v>876</v>
      </c>
      <c r="C41" s="809" t="s">
        <v>999</v>
      </c>
      <c r="D41" s="809">
        <v>7</v>
      </c>
      <c r="E41" s="809" t="s">
        <v>1068</v>
      </c>
      <c r="F41" s="810" t="s">
        <v>1027</v>
      </c>
      <c r="G41" s="811">
        <v>1.95</v>
      </c>
      <c r="H41" s="812">
        <v>1.49</v>
      </c>
      <c r="I41" s="811"/>
      <c r="J41" s="811"/>
      <c r="K41" s="811"/>
      <c r="L41" s="811">
        <v>0.14000000000000001</v>
      </c>
      <c r="M41" s="811"/>
      <c r="N41" s="811"/>
      <c r="O41" s="811"/>
      <c r="P41" s="811"/>
      <c r="Q41" s="811">
        <v>0.06</v>
      </c>
      <c r="R41" s="811"/>
      <c r="S41" s="811"/>
      <c r="T41" s="811"/>
      <c r="U41" s="811"/>
      <c r="V41" s="811"/>
      <c r="W41" s="811">
        <v>0.19</v>
      </c>
      <c r="X41" s="811"/>
      <c r="Y41" s="811"/>
      <c r="Z41" s="811"/>
      <c r="AA41" s="811"/>
      <c r="AB41" s="811"/>
      <c r="AC41" s="811">
        <v>7.0000000000000007E-2</v>
      </c>
      <c r="AD41" s="811"/>
      <c r="AE41" s="813" t="s">
        <v>1082</v>
      </c>
      <c r="AF41" s="814"/>
      <c r="AG41" s="815" t="s">
        <v>878</v>
      </c>
    </row>
    <row r="42" spans="1:33" s="618" customFormat="1" ht="69.75" customHeight="1">
      <c r="A42" s="689">
        <v>7</v>
      </c>
      <c r="B42" s="627" t="s">
        <v>879</v>
      </c>
      <c r="C42" s="690" t="s">
        <v>999</v>
      </c>
      <c r="D42" s="690">
        <v>8</v>
      </c>
      <c r="E42" s="690" t="s">
        <v>140</v>
      </c>
      <c r="F42" s="690"/>
      <c r="G42" s="681">
        <f>SUM(H42:AD42)</f>
        <v>0.3</v>
      </c>
      <c r="H42" s="693">
        <v>0.3</v>
      </c>
      <c r="I42" s="681"/>
      <c r="J42" s="681"/>
      <c r="K42" s="681"/>
      <c r="L42" s="681"/>
      <c r="M42" s="681"/>
      <c r="N42" s="681"/>
      <c r="O42" s="681"/>
      <c r="P42" s="681"/>
      <c r="Q42" s="681"/>
      <c r="R42" s="681"/>
      <c r="S42" s="681"/>
      <c r="T42" s="681"/>
      <c r="U42" s="681"/>
      <c r="V42" s="681"/>
      <c r="W42" s="681"/>
      <c r="X42" s="681"/>
      <c r="Y42" s="681"/>
      <c r="Z42" s="681"/>
      <c r="AA42" s="681"/>
      <c r="AB42" s="681"/>
      <c r="AC42" s="681"/>
      <c r="AD42" s="681"/>
      <c r="AE42" s="683" t="s">
        <v>1083</v>
      </c>
      <c r="AF42" s="680"/>
      <c r="AG42" s="690" t="s">
        <v>881</v>
      </c>
    </row>
    <row r="43" spans="1:33" s="618" customFormat="1" ht="69.75" customHeight="1">
      <c r="A43" s="1428">
        <v>8</v>
      </c>
      <c r="B43" s="1430" t="s">
        <v>369</v>
      </c>
      <c r="C43" s="1426"/>
      <c r="D43" s="1426"/>
      <c r="E43" s="690" t="s">
        <v>136</v>
      </c>
      <c r="F43" s="690"/>
      <c r="G43" s="681">
        <v>4.67</v>
      </c>
      <c r="H43" s="693">
        <v>3.22</v>
      </c>
      <c r="I43" s="681"/>
      <c r="J43" s="681"/>
      <c r="K43" s="681">
        <v>0.04</v>
      </c>
      <c r="L43" s="681"/>
      <c r="M43" s="681"/>
      <c r="N43" s="681"/>
      <c r="O43" s="681"/>
      <c r="P43" s="681"/>
      <c r="Q43" s="681"/>
      <c r="R43" s="681"/>
      <c r="S43" s="681"/>
      <c r="T43" s="681"/>
      <c r="U43" s="681"/>
      <c r="V43" s="681"/>
      <c r="W43" s="681">
        <v>0.21</v>
      </c>
      <c r="X43" s="681">
        <v>0.5</v>
      </c>
      <c r="Y43" s="681"/>
      <c r="Z43" s="681"/>
      <c r="AA43" s="681"/>
      <c r="AB43" s="681"/>
      <c r="AC43" s="681">
        <v>0.35</v>
      </c>
      <c r="AD43" s="681">
        <v>0.35</v>
      </c>
      <c r="AE43" s="708"/>
      <c r="AF43" s="680"/>
      <c r="AG43" s="690"/>
    </row>
    <row r="44" spans="1:33" s="618" customFormat="1" ht="69.75" customHeight="1">
      <c r="A44" s="1429"/>
      <c r="B44" s="1427"/>
      <c r="C44" s="1427"/>
      <c r="D44" s="1427"/>
      <c r="E44" s="690" t="s">
        <v>957</v>
      </c>
      <c r="F44" s="690"/>
      <c r="G44" s="681">
        <v>0.3</v>
      </c>
      <c r="H44" s="693">
        <v>0.2</v>
      </c>
      <c r="I44" s="681"/>
      <c r="J44" s="681"/>
      <c r="K44" s="681"/>
      <c r="L44" s="681"/>
      <c r="M44" s="681"/>
      <c r="N44" s="681"/>
      <c r="O44" s="681"/>
      <c r="P44" s="681"/>
      <c r="Q44" s="681"/>
      <c r="R44" s="681"/>
      <c r="S44" s="681"/>
      <c r="T44" s="681"/>
      <c r="U44" s="681"/>
      <c r="V44" s="681"/>
      <c r="W44" s="681">
        <v>0.06</v>
      </c>
      <c r="X44" s="681">
        <v>0.04</v>
      </c>
      <c r="Y44" s="681"/>
      <c r="Z44" s="681"/>
      <c r="AA44" s="681"/>
      <c r="AB44" s="681"/>
      <c r="AC44" s="681"/>
      <c r="AD44" s="681"/>
      <c r="AE44" s="709" t="s">
        <v>1063</v>
      </c>
      <c r="AF44" s="680"/>
      <c r="AG44" s="690"/>
    </row>
    <row r="45" spans="1:33" s="816" customFormat="1" ht="69.75" customHeight="1">
      <c r="A45" s="807">
        <v>9</v>
      </c>
      <c r="B45" s="815" t="s">
        <v>646</v>
      </c>
      <c r="C45" s="809" t="s">
        <v>999</v>
      </c>
      <c r="D45" s="809">
        <v>10</v>
      </c>
      <c r="E45" s="809" t="s">
        <v>1029</v>
      </c>
      <c r="F45" s="809" t="s">
        <v>1027</v>
      </c>
      <c r="G45" s="811">
        <v>11.17</v>
      </c>
      <c r="H45" s="817">
        <v>7.1</v>
      </c>
      <c r="I45" s="811"/>
      <c r="J45" s="811"/>
      <c r="K45" s="697">
        <v>0.92</v>
      </c>
      <c r="L45" s="697">
        <v>0.74</v>
      </c>
      <c r="M45" s="811"/>
      <c r="N45" s="811"/>
      <c r="O45" s="811"/>
      <c r="P45" s="811"/>
      <c r="Q45" s="811">
        <v>1.75</v>
      </c>
      <c r="R45" s="811"/>
      <c r="S45" s="811"/>
      <c r="T45" s="811"/>
      <c r="U45" s="811"/>
      <c r="V45" s="811"/>
      <c r="W45" s="811">
        <v>0.3</v>
      </c>
      <c r="X45" s="811">
        <v>0.3</v>
      </c>
      <c r="Y45" s="811"/>
      <c r="Z45" s="811"/>
      <c r="AA45" s="811"/>
      <c r="AB45" s="811"/>
      <c r="AC45" s="811"/>
      <c r="AD45" s="811">
        <v>0.06</v>
      </c>
      <c r="AE45" s="813" t="s">
        <v>1061</v>
      </c>
      <c r="AF45" s="814"/>
      <c r="AG45" s="809" t="s">
        <v>885</v>
      </c>
    </row>
    <row r="46" spans="1:33" s="618" customFormat="1" ht="69.75" customHeight="1">
      <c r="A46" s="689">
        <v>10</v>
      </c>
      <c r="B46" s="627" t="s">
        <v>373</v>
      </c>
      <c r="C46" s="690" t="s">
        <v>999</v>
      </c>
      <c r="D46" s="690">
        <v>11</v>
      </c>
      <c r="E46" s="690" t="s">
        <v>1006</v>
      </c>
      <c r="F46" s="692"/>
      <c r="G46" s="681">
        <f>SUM(I46:AD46)</f>
        <v>2.16</v>
      </c>
      <c r="I46" s="812" t="s">
        <v>1115</v>
      </c>
      <c r="J46" s="681"/>
      <c r="K46" s="681"/>
      <c r="L46" s="681"/>
      <c r="M46" s="681"/>
      <c r="N46" s="681"/>
      <c r="O46" s="681">
        <v>0.03</v>
      </c>
      <c r="P46" s="681"/>
      <c r="Q46" s="681"/>
      <c r="R46" s="681"/>
      <c r="S46" s="681"/>
      <c r="T46" s="681">
        <v>0.9</v>
      </c>
      <c r="U46" s="681"/>
      <c r="V46" s="681"/>
      <c r="W46" s="681">
        <v>0.2</v>
      </c>
      <c r="X46" s="681">
        <v>0.03</v>
      </c>
      <c r="Y46" s="681"/>
      <c r="Z46" s="681"/>
      <c r="AA46" s="681"/>
      <c r="AB46" s="681"/>
      <c r="AC46" s="681"/>
      <c r="AD46" s="681">
        <v>1</v>
      </c>
      <c r="AE46" s="683" t="s">
        <v>1074</v>
      </c>
      <c r="AF46" s="680"/>
      <c r="AG46" s="690" t="s">
        <v>886</v>
      </c>
    </row>
    <row r="47" spans="1:33" s="618" customFormat="1" ht="69.75" customHeight="1">
      <c r="A47" s="689">
        <v>11</v>
      </c>
      <c r="B47" s="627" t="s">
        <v>1011</v>
      </c>
      <c r="C47" s="690" t="s">
        <v>999</v>
      </c>
      <c r="D47" s="690">
        <v>12</v>
      </c>
      <c r="E47" s="690" t="s">
        <v>133</v>
      </c>
      <c r="F47" s="690" t="s">
        <v>1027</v>
      </c>
      <c r="G47" s="681">
        <v>0.03</v>
      </c>
      <c r="H47" s="693"/>
      <c r="I47" s="681"/>
      <c r="J47" s="681"/>
      <c r="K47" s="681"/>
      <c r="L47" s="681"/>
      <c r="M47" s="681"/>
      <c r="N47" s="681"/>
      <c r="O47" s="681"/>
      <c r="P47" s="681"/>
      <c r="Q47" s="681">
        <v>0.03</v>
      </c>
      <c r="R47" s="681"/>
      <c r="S47" s="681"/>
      <c r="T47" s="681"/>
      <c r="U47" s="681"/>
      <c r="V47" s="681"/>
      <c r="W47" s="681"/>
      <c r="X47" s="681"/>
      <c r="Y47" s="681"/>
      <c r="Z47" s="681"/>
      <c r="AA47" s="681"/>
      <c r="AB47" s="681"/>
      <c r="AC47" s="681"/>
      <c r="AD47" s="681"/>
      <c r="AE47" s="683" t="s">
        <v>1062</v>
      </c>
      <c r="AF47" s="680"/>
      <c r="AG47" s="627" t="s">
        <v>966</v>
      </c>
    </row>
    <row r="48" spans="1:33" s="520" customFormat="1" ht="23.45" customHeight="1">
      <c r="A48" s="650">
        <v>2</v>
      </c>
      <c r="B48" s="625" t="s">
        <v>375</v>
      </c>
      <c r="C48" s="650"/>
      <c r="D48" s="650"/>
      <c r="E48" s="654"/>
      <c r="F48" s="650"/>
      <c r="G48" s="662">
        <f>SUM(G49:G53)</f>
        <v>1.9800000000000002</v>
      </c>
      <c r="H48" s="711"/>
      <c r="I48" s="662"/>
      <c r="J48" s="662"/>
      <c r="K48" s="662"/>
      <c r="L48" s="662"/>
      <c r="M48" s="662"/>
      <c r="N48" s="662"/>
      <c r="O48" s="662"/>
      <c r="P48" s="662"/>
      <c r="Q48" s="662"/>
      <c r="R48" s="662"/>
      <c r="S48" s="662"/>
      <c r="T48" s="662"/>
      <c r="U48" s="662"/>
      <c r="V48" s="662"/>
      <c r="W48" s="662"/>
      <c r="X48" s="662"/>
      <c r="Y48" s="662"/>
      <c r="Z48" s="662"/>
      <c r="AA48" s="662"/>
      <c r="AB48" s="662"/>
      <c r="AC48" s="662"/>
      <c r="AD48" s="662"/>
      <c r="AE48" s="712"/>
      <c r="AF48" s="650"/>
      <c r="AG48" s="713"/>
    </row>
    <row r="49" spans="1:33" s="520" customFormat="1" ht="106.5" customHeight="1">
      <c r="A49" s="663"/>
      <c r="B49" s="677" t="s">
        <v>656</v>
      </c>
      <c r="C49" s="657" t="s">
        <v>998</v>
      </c>
      <c r="D49" s="657"/>
      <c r="E49" s="667" t="s">
        <v>138</v>
      </c>
      <c r="F49" s="663"/>
      <c r="G49" s="665">
        <v>0.2</v>
      </c>
      <c r="H49" s="688"/>
      <c r="I49" s="662"/>
      <c r="J49" s="662"/>
      <c r="K49" s="688">
        <v>0.2</v>
      </c>
      <c r="L49" s="662"/>
      <c r="M49" s="662"/>
      <c r="N49" s="662"/>
      <c r="O49" s="662"/>
      <c r="P49" s="662"/>
      <c r="Q49" s="662"/>
      <c r="R49" s="662"/>
      <c r="S49" s="662"/>
      <c r="T49" s="662"/>
      <c r="U49" s="662"/>
      <c r="V49" s="662"/>
      <c r="W49" s="662"/>
      <c r="X49" s="662"/>
      <c r="Y49" s="662"/>
      <c r="Z49" s="662"/>
      <c r="AA49" s="662"/>
      <c r="AB49" s="662"/>
      <c r="AC49" s="662"/>
      <c r="AD49" s="662"/>
      <c r="AE49" s="667" t="s">
        <v>825</v>
      </c>
      <c r="AF49" s="667" t="s">
        <v>780</v>
      </c>
      <c r="AG49" s="667" t="s">
        <v>756</v>
      </c>
    </row>
    <row r="50" spans="1:33" s="520" customFormat="1" ht="127.5" customHeight="1">
      <c r="A50" s="663"/>
      <c r="B50" s="677" t="s">
        <v>657</v>
      </c>
      <c r="C50" s="657" t="s">
        <v>998</v>
      </c>
      <c r="D50" s="657"/>
      <c r="E50" s="667" t="s">
        <v>350</v>
      </c>
      <c r="F50" s="667"/>
      <c r="G50" s="665">
        <v>0.65000000000000013</v>
      </c>
      <c r="H50" s="667">
        <v>0.39</v>
      </c>
      <c r="I50" s="662"/>
      <c r="J50" s="662"/>
      <c r="K50" s="667"/>
      <c r="L50" s="662"/>
      <c r="M50" s="662"/>
      <c r="N50" s="662"/>
      <c r="O50" s="662"/>
      <c r="P50" s="662"/>
      <c r="Q50" s="662"/>
      <c r="R50" s="662"/>
      <c r="S50" s="662"/>
      <c r="T50" s="662"/>
      <c r="U50" s="662"/>
      <c r="V50" s="662"/>
      <c r="W50" s="667">
        <v>0.03</v>
      </c>
      <c r="X50" s="667">
        <v>0.03</v>
      </c>
      <c r="Y50" s="667"/>
      <c r="Z50" s="667"/>
      <c r="AA50" s="667"/>
      <c r="AB50" s="667"/>
      <c r="AC50" s="667"/>
      <c r="AD50" s="667">
        <v>0.2</v>
      </c>
      <c r="AE50" s="667" t="s">
        <v>824</v>
      </c>
      <c r="AF50" s="667" t="s">
        <v>1096</v>
      </c>
      <c r="AG50" s="667" t="s">
        <v>757</v>
      </c>
    </row>
    <row r="51" spans="1:33" s="520" customFormat="1" ht="99" customHeight="1">
      <c r="A51" s="663"/>
      <c r="B51" s="677" t="s">
        <v>511</v>
      </c>
      <c r="C51" s="657" t="s">
        <v>998</v>
      </c>
      <c r="D51" s="657"/>
      <c r="E51" s="667" t="s">
        <v>135</v>
      </c>
      <c r="F51" s="663"/>
      <c r="G51" s="665">
        <v>0.11</v>
      </c>
      <c r="H51" s="666">
        <v>0.11</v>
      </c>
      <c r="I51" s="666"/>
      <c r="J51" s="666"/>
      <c r="K51" s="666"/>
      <c r="L51" s="666"/>
      <c r="M51" s="666"/>
      <c r="N51" s="666"/>
      <c r="O51" s="666"/>
      <c r="P51" s="666"/>
      <c r="Q51" s="666"/>
      <c r="R51" s="666"/>
      <c r="S51" s="666"/>
      <c r="T51" s="666"/>
      <c r="U51" s="666"/>
      <c r="V51" s="666"/>
      <c r="W51" s="666"/>
      <c r="X51" s="666"/>
      <c r="Y51" s="666"/>
      <c r="Z51" s="666"/>
      <c r="AA51" s="666"/>
      <c r="AB51" s="666"/>
      <c r="AC51" s="666"/>
      <c r="AD51" s="666"/>
      <c r="AE51" s="667" t="s">
        <v>250</v>
      </c>
      <c r="AF51" s="668" t="s">
        <v>834</v>
      </c>
      <c r="AG51" s="667" t="s">
        <v>754</v>
      </c>
    </row>
    <row r="52" spans="1:33" s="520" customFormat="1" ht="136.9" customHeight="1">
      <c r="A52" s="663"/>
      <c r="B52" s="664" t="s">
        <v>251</v>
      </c>
      <c r="C52" s="657" t="s">
        <v>998</v>
      </c>
      <c r="D52" s="657"/>
      <c r="E52" s="667" t="s">
        <v>138</v>
      </c>
      <c r="F52" s="663"/>
      <c r="G52" s="665">
        <f>SUM(H52:AD52)</f>
        <v>0.8600000000000001</v>
      </c>
      <c r="H52" s="666">
        <v>0.35</v>
      </c>
      <c r="I52" s="666"/>
      <c r="J52" s="666">
        <v>0.2</v>
      </c>
      <c r="K52" s="666">
        <v>0.11</v>
      </c>
      <c r="L52" s="666">
        <v>0.1</v>
      </c>
      <c r="M52" s="666"/>
      <c r="N52" s="666"/>
      <c r="O52" s="666"/>
      <c r="P52" s="666"/>
      <c r="Q52" s="666"/>
      <c r="R52" s="666"/>
      <c r="S52" s="666"/>
      <c r="T52" s="666"/>
      <c r="U52" s="666"/>
      <c r="V52" s="666"/>
      <c r="W52" s="666">
        <v>0.05</v>
      </c>
      <c r="X52" s="666">
        <v>0.05</v>
      </c>
      <c r="Y52" s="666"/>
      <c r="Z52" s="666"/>
      <c r="AA52" s="666"/>
      <c r="AB52" s="666"/>
      <c r="AC52" s="666"/>
      <c r="AD52" s="666"/>
      <c r="AE52" s="667" t="s">
        <v>252</v>
      </c>
      <c r="AF52" s="668" t="s">
        <v>1097</v>
      </c>
      <c r="AG52" s="667" t="s">
        <v>782</v>
      </c>
    </row>
    <row r="53" spans="1:33" s="153" customFormat="1" ht="76.5" customHeight="1">
      <c r="A53" s="676"/>
      <c r="B53" s="714" t="s">
        <v>506</v>
      </c>
      <c r="C53" s="657" t="s">
        <v>998</v>
      </c>
      <c r="D53" s="657"/>
      <c r="E53" s="715" t="s">
        <v>432</v>
      </c>
      <c r="F53" s="715"/>
      <c r="G53" s="665">
        <v>0.16</v>
      </c>
      <c r="H53" s="665">
        <v>0.16</v>
      </c>
      <c r="I53" s="665"/>
      <c r="J53" s="665"/>
      <c r="K53" s="715"/>
      <c r="L53" s="665"/>
      <c r="M53" s="665"/>
      <c r="N53" s="665"/>
      <c r="O53" s="665"/>
      <c r="P53" s="665"/>
      <c r="Q53" s="665"/>
      <c r="R53" s="665"/>
      <c r="S53" s="665"/>
      <c r="T53" s="665"/>
      <c r="U53" s="665"/>
      <c r="V53" s="665"/>
      <c r="W53" s="665"/>
      <c r="X53" s="665"/>
      <c r="Y53" s="665"/>
      <c r="Z53" s="665"/>
      <c r="AA53" s="665"/>
      <c r="AB53" s="665"/>
      <c r="AC53" s="665"/>
      <c r="AD53" s="665"/>
      <c r="AE53" s="667" t="s">
        <v>823</v>
      </c>
      <c r="AF53" s="668" t="s">
        <v>783</v>
      </c>
      <c r="AG53" s="667" t="s">
        <v>744</v>
      </c>
    </row>
    <row r="54" spans="1:33" s="619" customFormat="1" ht="93.75">
      <c r="A54" s="716"/>
      <c r="B54" s="627" t="s">
        <v>888</v>
      </c>
      <c r="C54" s="689" t="s">
        <v>999</v>
      </c>
      <c r="D54" s="689">
        <v>13</v>
      </c>
      <c r="E54" s="690" t="s">
        <v>135</v>
      </c>
      <c r="F54" s="690"/>
      <c r="G54" s="681">
        <f t="shared" ref="G54:G58" si="0">SUM(H54:AD54)</f>
        <v>2.6</v>
      </c>
      <c r="H54" s="693">
        <v>2.6</v>
      </c>
      <c r="I54" s="681"/>
      <c r="J54" s="681"/>
      <c r="K54" s="717"/>
      <c r="L54" s="681"/>
      <c r="M54" s="681"/>
      <c r="N54" s="681"/>
      <c r="O54" s="681"/>
      <c r="P54" s="681"/>
      <c r="Q54" s="681"/>
      <c r="R54" s="681"/>
      <c r="S54" s="681"/>
      <c r="T54" s="681"/>
      <c r="U54" s="681"/>
      <c r="V54" s="681"/>
      <c r="W54" s="681"/>
      <c r="X54" s="681"/>
      <c r="Y54" s="681"/>
      <c r="Z54" s="681"/>
      <c r="AA54" s="681"/>
      <c r="AB54" s="681"/>
      <c r="AC54" s="681"/>
      <c r="AD54" s="681"/>
      <c r="AE54" s="683" t="s">
        <v>1084</v>
      </c>
      <c r="AF54" s="684"/>
      <c r="AG54" s="690" t="s">
        <v>889</v>
      </c>
    </row>
    <row r="55" spans="1:33" s="619" customFormat="1" ht="93.75">
      <c r="A55" s="716"/>
      <c r="B55" s="627" t="s">
        <v>890</v>
      </c>
      <c r="C55" s="689" t="s">
        <v>999</v>
      </c>
      <c r="D55" s="689">
        <v>14</v>
      </c>
      <c r="E55" s="690" t="s">
        <v>135</v>
      </c>
      <c r="F55" s="690"/>
      <c r="G55" s="681">
        <f t="shared" si="0"/>
        <v>1.45</v>
      </c>
      <c r="H55" s="693">
        <v>1.45</v>
      </c>
      <c r="I55" s="681"/>
      <c r="J55" s="681"/>
      <c r="K55" s="717"/>
      <c r="L55" s="681"/>
      <c r="M55" s="681"/>
      <c r="N55" s="681"/>
      <c r="O55" s="681"/>
      <c r="P55" s="681"/>
      <c r="Q55" s="681"/>
      <c r="R55" s="681"/>
      <c r="S55" s="681"/>
      <c r="T55" s="681"/>
      <c r="U55" s="681"/>
      <c r="V55" s="681"/>
      <c r="W55" s="681"/>
      <c r="X55" s="681"/>
      <c r="Y55" s="681"/>
      <c r="Z55" s="681"/>
      <c r="AA55" s="681"/>
      <c r="AB55" s="681"/>
      <c r="AC55" s="681"/>
      <c r="AD55" s="681"/>
      <c r="AE55" s="683" t="s">
        <v>1085</v>
      </c>
      <c r="AF55" s="684"/>
      <c r="AG55" s="690" t="s">
        <v>891</v>
      </c>
    </row>
    <row r="56" spans="1:33" s="619" customFormat="1" ht="93.75">
      <c r="A56" s="716"/>
      <c r="B56" s="627" t="s">
        <v>892</v>
      </c>
      <c r="C56" s="689" t="s">
        <v>999</v>
      </c>
      <c r="D56" s="689">
        <v>15</v>
      </c>
      <c r="E56" s="690" t="s">
        <v>137</v>
      </c>
      <c r="F56" s="690"/>
      <c r="G56" s="681">
        <f t="shared" si="0"/>
        <v>4.7</v>
      </c>
      <c r="H56" s="693">
        <v>2.5</v>
      </c>
      <c r="I56" s="681">
        <v>2.2000000000000002</v>
      </c>
      <c r="J56" s="681"/>
      <c r="K56" s="717"/>
      <c r="L56" s="681"/>
      <c r="M56" s="681"/>
      <c r="N56" s="681"/>
      <c r="O56" s="681"/>
      <c r="P56" s="681"/>
      <c r="Q56" s="681"/>
      <c r="R56" s="681"/>
      <c r="S56" s="681"/>
      <c r="T56" s="681"/>
      <c r="U56" s="681"/>
      <c r="V56" s="681"/>
      <c r="W56" s="681"/>
      <c r="X56" s="681"/>
      <c r="Y56" s="681"/>
      <c r="Z56" s="681"/>
      <c r="AA56" s="681"/>
      <c r="AB56" s="681"/>
      <c r="AC56" s="681"/>
      <c r="AD56" s="681"/>
      <c r="AE56" s="683" t="s">
        <v>1086</v>
      </c>
      <c r="AF56" s="684"/>
      <c r="AG56" s="690" t="s">
        <v>893</v>
      </c>
    </row>
    <row r="57" spans="1:33" s="619" customFormat="1" ht="77.25" customHeight="1">
      <c r="A57" s="716"/>
      <c r="B57" s="627" t="s">
        <v>894</v>
      </c>
      <c r="C57" s="689" t="s">
        <v>999</v>
      </c>
      <c r="D57" s="689">
        <v>16</v>
      </c>
      <c r="E57" s="690" t="s">
        <v>1037</v>
      </c>
      <c r="F57" s="690"/>
      <c r="G57" s="681">
        <f t="shared" si="0"/>
        <v>0.09</v>
      </c>
      <c r="H57" s="693">
        <v>0.09</v>
      </c>
      <c r="I57" s="681"/>
      <c r="J57" s="681"/>
      <c r="K57" s="717"/>
      <c r="L57" s="681"/>
      <c r="M57" s="681"/>
      <c r="N57" s="681"/>
      <c r="O57" s="681"/>
      <c r="P57" s="681"/>
      <c r="Q57" s="681"/>
      <c r="R57" s="681"/>
      <c r="S57" s="681"/>
      <c r="T57" s="681"/>
      <c r="U57" s="681"/>
      <c r="V57" s="681"/>
      <c r="W57" s="681"/>
      <c r="X57" s="681"/>
      <c r="Y57" s="681"/>
      <c r="Z57" s="681"/>
      <c r="AA57" s="681"/>
      <c r="AB57" s="681"/>
      <c r="AC57" s="681"/>
      <c r="AD57" s="681"/>
      <c r="AE57" s="683" t="s">
        <v>1087</v>
      </c>
      <c r="AF57" s="684"/>
      <c r="AG57" s="690" t="s">
        <v>896</v>
      </c>
    </row>
    <row r="58" spans="1:33" s="619" customFormat="1" ht="89.25" customHeight="1">
      <c r="A58" s="716"/>
      <c r="B58" s="627" t="s">
        <v>897</v>
      </c>
      <c r="C58" s="689" t="s">
        <v>999</v>
      </c>
      <c r="D58" s="689">
        <v>17</v>
      </c>
      <c r="E58" s="690" t="s">
        <v>138</v>
      </c>
      <c r="F58" s="690"/>
      <c r="G58" s="681">
        <f t="shared" si="0"/>
        <v>0.04</v>
      </c>
      <c r="H58" s="693">
        <v>0.04</v>
      </c>
      <c r="I58" s="681"/>
      <c r="J58" s="681"/>
      <c r="K58" s="717"/>
      <c r="L58" s="681"/>
      <c r="M58" s="681"/>
      <c r="N58" s="681"/>
      <c r="O58" s="681"/>
      <c r="P58" s="681"/>
      <c r="Q58" s="681"/>
      <c r="R58" s="681"/>
      <c r="S58" s="681"/>
      <c r="T58" s="681"/>
      <c r="U58" s="681"/>
      <c r="V58" s="681"/>
      <c r="W58" s="681"/>
      <c r="X58" s="681"/>
      <c r="Y58" s="681"/>
      <c r="Z58" s="681"/>
      <c r="AA58" s="681"/>
      <c r="AB58" s="681"/>
      <c r="AC58" s="681"/>
      <c r="AD58" s="681"/>
      <c r="AE58" s="683" t="s">
        <v>1088</v>
      </c>
      <c r="AF58" s="684"/>
      <c r="AG58" s="690" t="s">
        <v>898</v>
      </c>
    </row>
    <row r="59" spans="1:33" s="619" customFormat="1" ht="58.5" customHeight="1">
      <c r="A59" s="716"/>
      <c r="B59" s="629" t="s">
        <v>899</v>
      </c>
      <c r="C59" s="689" t="s">
        <v>999</v>
      </c>
      <c r="D59" s="689">
        <v>18</v>
      </c>
      <c r="E59" s="690" t="s">
        <v>140</v>
      </c>
      <c r="F59" s="690"/>
      <c r="G59" s="681">
        <v>1.25</v>
      </c>
      <c r="H59" s="693">
        <v>0.43</v>
      </c>
      <c r="I59" s="681">
        <v>0.02</v>
      </c>
      <c r="J59" s="681">
        <v>0.05</v>
      </c>
      <c r="K59" s="717">
        <v>0.04</v>
      </c>
      <c r="L59" s="681">
        <v>0.04</v>
      </c>
      <c r="M59" s="681"/>
      <c r="N59" s="681"/>
      <c r="O59" s="681"/>
      <c r="P59" s="681"/>
      <c r="Q59" s="681"/>
      <c r="R59" s="681"/>
      <c r="S59" s="681"/>
      <c r="T59" s="681"/>
      <c r="U59" s="681"/>
      <c r="V59" s="681"/>
      <c r="W59" s="681"/>
      <c r="X59" s="681"/>
      <c r="Y59" s="681"/>
      <c r="Z59" s="681"/>
      <c r="AA59" s="681"/>
      <c r="AB59" s="681"/>
      <c r="AC59" s="681"/>
      <c r="AD59" s="681"/>
      <c r="AE59" s="718" t="s">
        <v>1047</v>
      </c>
      <c r="AF59" s="684"/>
      <c r="AG59" s="690" t="s">
        <v>901</v>
      </c>
    </row>
    <row r="60" spans="1:33" s="153" customFormat="1" ht="18" customHeight="1">
      <c r="A60" s="719">
        <v>3</v>
      </c>
      <c r="B60" s="720" t="s">
        <v>939</v>
      </c>
      <c r="C60" s="657"/>
      <c r="D60" s="657"/>
      <c r="E60" s="715"/>
      <c r="F60" s="715"/>
      <c r="G60" s="665"/>
      <c r="H60" s="665"/>
      <c r="I60" s="665"/>
      <c r="J60" s="665"/>
      <c r="K60" s="715"/>
      <c r="L60" s="665"/>
      <c r="M60" s="665"/>
      <c r="N60" s="665"/>
      <c r="O60" s="665"/>
      <c r="P60" s="665"/>
      <c r="Q60" s="665"/>
      <c r="R60" s="665"/>
      <c r="S60" s="665"/>
      <c r="T60" s="665"/>
      <c r="U60" s="665"/>
      <c r="V60" s="665"/>
      <c r="W60" s="665"/>
      <c r="X60" s="665"/>
      <c r="Y60" s="665"/>
      <c r="Z60" s="665"/>
      <c r="AA60" s="665"/>
      <c r="AB60" s="665"/>
      <c r="AC60" s="665"/>
      <c r="AD60" s="665"/>
      <c r="AE60" s="667"/>
      <c r="AF60" s="668"/>
      <c r="AG60" s="667"/>
    </row>
    <row r="61" spans="1:33" s="619" customFormat="1" ht="33" customHeight="1">
      <c r="A61" s="1433"/>
      <c r="B61" s="1431" t="s">
        <v>1057</v>
      </c>
      <c r="C61" s="1430" t="s">
        <v>999</v>
      </c>
      <c r="D61" s="690"/>
      <c r="E61" s="683" t="s">
        <v>140</v>
      </c>
      <c r="F61" s="717"/>
      <c r="G61" s="721">
        <v>1.94</v>
      </c>
      <c r="H61" s="681"/>
      <c r="I61" s="681"/>
      <c r="J61" s="681"/>
      <c r="K61" s="717"/>
      <c r="L61" s="681"/>
      <c r="M61" s="681"/>
      <c r="N61" s="681"/>
      <c r="O61" s="681"/>
      <c r="P61" s="681"/>
      <c r="Q61" s="681"/>
      <c r="R61" s="681"/>
      <c r="S61" s="681"/>
      <c r="T61" s="681">
        <v>1.1499999999999999</v>
      </c>
      <c r="V61" s="681"/>
      <c r="W61" s="681">
        <v>0.14000000000000001</v>
      </c>
      <c r="X61" s="681">
        <v>0.05</v>
      </c>
      <c r="Y61" s="681"/>
      <c r="Z61" s="681"/>
      <c r="AA61" s="681"/>
      <c r="AB61" s="681"/>
      <c r="AC61" s="681"/>
      <c r="AD61" s="722">
        <v>0.6</v>
      </c>
      <c r="AE61" s="683" t="s">
        <v>1059</v>
      </c>
      <c r="AF61" s="684"/>
      <c r="AG61" s="683"/>
    </row>
    <row r="62" spans="1:33" s="619" customFormat="1" ht="66" customHeight="1">
      <c r="A62" s="1434"/>
      <c r="B62" s="1432"/>
      <c r="C62" s="1427"/>
      <c r="D62" s="690"/>
      <c r="E62" s="683" t="s">
        <v>134</v>
      </c>
      <c r="F62" s="717"/>
      <c r="G62" s="721">
        <v>3.35</v>
      </c>
      <c r="H62" s="681"/>
      <c r="I62" s="681"/>
      <c r="J62" s="681"/>
      <c r="K62" s="717"/>
      <c r="L62" s="681"/>
      <c r="M62" s="681"/>
      <c r="N62" s="681"/>
      <c r="O62" s="681"/>
      <c r="P62" s="681"/>
      <c r="Q62" s="681"/>
      <c r="R62" s="681"/>
      <c r="S62" s="681"/>
      <c r="T62" s="681"/>
      <c r="U62" s="681">
        <v>3.35</v>
      </c>
      <c r="V62" s="681"/>
      <c r="W62" s="681"/>
      <c r="X62" s="681"/>
      <c r="Y62" s="681"/>
      <c r="Z62" s="681"/>
      <c r="AA62" s="681"/>
      <c r="AB62" s="681"/>
      <c r="AC62" s="681"/>
      <c r="AD62" s="681"/>
      <c r="AE62" s="683" t="s">
        <v>1060</v>
      </c>
      <c r="AF62" s="684"/>
      <c r="AG62" s="683"/>
    </row>
    <row r="63" spans="1:33" s="619" customFormat="1" ht="112.5">
      <c r="A63" s="723"/>
      <c r="B63" s="627" t="s">
        <v>916</v>
      </c>
      <c r="C63" s="689" t="s">
        <v>999</v>
      </c>
      <c r="D63" s="689">
        <v>19</v>
      </c>
      <c r="E63" s="690" t="s">
        <v>1026</v>
      </c>
      <c r="F63" s="690"/>
      <c r="G63" s="681">
        <f>SUM(H63:AD63)</f>
        <v>0.27</v>
      </c>
      <c r="H63" s="693">
        <v>0.21</v>
      </c>
      <c r="I63" s="681"/>
      <c r="J63" s="681"/>
      <c r="K63" s="717">
        <v>0.02</v>
      </c>
      <c r="L63" s="681">
        <v>0.01</v>
      </c>
      <c r="M63" s="681"/>
      <c r="N63" s="681"/>
      <c r="O63" s="681"/>
      <c r="P63" s="681"/>
      <c r="Q63" s="681">
        <v>0.01</v>
      </c>
      <c r="R63" s="681"/>
      <c r="S63" s="681"/>
      <c r="T63" s="681"/>
      <c r="U63" s="681"/>
      <c r="V63" s="681"/>
      <c r="W63" s="681">
        <v>0.02</v>
      </c>
      <c r="X63" s="681"/>
      <c r="Y63" s="681"/>
      <c r="Z63" s="681"/>
      <c r="AA63" s="681"/>
      <c r="AB63" s="681"/>
      <c r="AC63" s="681"/>
      <c r="AD63" s="681"/>
      <c r="AE63" s="694"/>
      <c r="AF63" s="684"/>
      <c r="AG63" s="690" t="s">
        <v>918</v>
      </c>
    </row>
    <row r="64" spans="1:33" s="619" customFormat="1" ht="112.5">
      <c r="A64" s="723"/>
      <c r="B64" s="627" t="s">
        <v>919</v>
      </c>
      <c r="C64" s="689" t="s">
        <v>999</v>
      </c>
      <c r="D64" s="689">
        <v>20</v>
      </c>
      <c r="E64" s="690" t="s">
        <v>138</v>
      </c>
      <c r="F64" s="690"/>
      <c r="G64" s="681">
        <f>SUM(H64:AD64)</f>
        <v>0.04</v>
      </c>
      <c r="H64" s="693">
        <v>0.04</v>
      </c>
      <c r="I64" s="681"/>
      <c r="J64" s="681"/>
      <c r="K64" s="717"/>
      <c r="L64" s="681"/>
      <c r="M64" s="681"/>
      <c r="N64" s="681"/>
      <c r="O64" s="681"/>
      <c r="P64" s="681"/>
      <c r="Q64" s="681"/>
      <c r="R64" s="681"/>
      <c r="S64" s="681"/>
      <c r="T64" s="681"/>
      <c r="U64" s="681"/>
      <c r="V64" s="681"/>
      <c r="W64" s="681"/>
      <c r="X64" s="681"/>
      <c r="Y64" s="681"/>
      <c r="Z64" s="681"/>
      <c r="AA64" s="681"/>
      <c r="AB64" s="681"/>
      <c r="AC64" s="681"/>
      <c r="AD64" s="681"/>
      <c r="AE64" s="683" t="s">
        <v>1058</v>
      </c>
      <c r="AF64" s="684"/>
      <c r="AG64" s="690" t="s">
        <v>920</v>
      </c>
    </row>
    <row r="65" spans="1:35" s="619" customFormat="1" ht="112.5">
      <c r="A65" s="723"/>
      <c r="B65" s="629" t="s">
        <v>921</v>
      </c>
      <c r="C65" s="689" t="s">
        <v>999</v>
      </c>
      <c r="D65" s="689">
        <v>21</v>
      </c>
      <c r="E65" s="690" t="s">
        <v>1039</v>
      </c>
      <c r="F65" s="690"/>
      <c r="G65" s="681">
        <f>SUM(H65:AD65)</f>
        <v>0.6</v>
      </c>
      <c r="H65" s="693">
        <v>0.6</v>
      </c>
      <c r="I65" s="681"/>
      <c r="J65" s="681"/>
      <c r="K65" s="717"/>
      <c r="L65" s="681"/>
      <c r="M65" s="681"/>
      <c r="N65" s="681"/>
      <c r="O65" s="681"/>
      <c r="P65" s="681"/>
      <c r="Q65" s="681"/>
      <c r="R65" s="681"/>
      <c r="S65" s="681"/>
      <c r="T65" s="681"/>
      <c r="U65" s="681"/>
      <c r="V65" s="681"/>
      <c r="W65" s="681"/>
      <c r="X65" s="681"/>
      <c r="Y65" s="681"/>
      <c r="Z65" s="681"/>
      <c r="AA65" s="681"/>
      <c r="AB65" s="681"/>
      <c r="AC65" s="681"/>
      <c r="AD65" s="681"/>
      <c r="AE65" s="683" t="s">
        <v>1067</v>
      </c>
      <c r="AF65" s="684"/>
      <c r="AG65" s="627" t="s">
        <v>923</v>
      </c>
    </row>
    <row r="66" spans="1:35" s="619" customFormat="1" ht="119.25" customHeight="1">
      <c r="A66" s="723"/>
      <c r="B66" s="629" t="s">
        <v>924</v>
      </c>
      <c r="C66" s="689" t="s">
        <v>999</v>
      </c>
      <c r="D66" s="689">
        <v>22</v>
      </c>
      <c r="E66" s="690" t="s">
        <v>342</v>
      </c>
      <c r="F66" s="690"/>
      <c r="G66" s="681">
        <f>SUM(H66:AD66)</f>
        <v>0.51</v>
      </c>
      <c r="H66" s="724">
        <v>0.49</v>
      </c>
      <c r="I66" s="681"/>
      <c r="J66" s="681"/>
      <c r="K66" s="717"/>
      <c r="L66" s="681"/>
      <c r="M66" s="681"/>
      <c r="N66" s="681"/>
      <c r="O66" s="681"/>
      <c r="P66" s="681"/>
      <c r="Q66" s="681"/>
      <c r="R66" s="681"/>
      <c r="S66" s="681"/>
      <c r="T66" s="681"/>
      <c r="U66" s="681"/>
      <c r="V66" s="681"/>
      <c r="W66" s="681">
        <v>0.01</v>
      </c>
      <c r="X66" s="681"/>
      <c r="Y66" s="681"/>
      <c r="Z66" s="681"/>
      <c r="AA66" s="681"/>
      <c r="AB66" s="681"/>
      <c r="AC66" s="681"/>
      <c r="AD66" s="681">
        <v>0.01</v>
      </c>
      <c r="AE66" s="683" t="s">
        <v>1038</v>
      </c>
      <c r="AF66" s="684"/>
      <c r="AG66" s="627" t="s">
        <v>926</v>
      </c>
    </row>
    <row r="67" spans="1:35" s="149" customFormat="1" ht="22.15" customHeight="1">
      <c r="A67" s="650">
        <v>3</v>
      </c>
      <c r="B67" s="661" t="s">
        <v>587</v>
      </c>
      <c r="C67" s="654"/>
      <c r="D67" s="654"/>
      <c r="E67" s="654"/>
      <c r="F67" s="650"/>
      <c r="G67" s="662">
        <v>0.2</v>
      </c>
      <c r="H67" s="651"/>
      <c r="I67" s="651"/>
      <c r="J67" s="651"/>
      <c r="K67" s="651"/>
      <c r="L67" s="651"/>
      <c r="M67" s="651"/>
      <c r="N67" s="651"/>
      <c r="O67" s="651"/>
      <c r="P67" s="651"/>
      <c r="Q67" s="651"/>
      <c r="R67" s="651"/>
      <c r="S67" s="651"/>
      <c r="T67" s="651"/>
      <c r="U67" s="651"/>
      <c r="V67" s="651"/>
      <c r="W67" s="651"/>
      <c r="X67" s="651"/>
      <c r="Y67" s="651"/>
      <c r="Z67" s="651"/>
      <c r="AA67" s="651"/>
      <c r="AB67" s="651"/>
      <c r="AC67" s="651"/>
      <c r="AD67" s="651"/>
      <c r="AE67" s="654"/>
      <c r="AF67" s="653"/>
      <c r="AG67" s="654"/>
    </row>
    <row r="68" spans="1:35" ht="131.25">
      <c r="A68" s="663"/>
      <c r="B68" s="677" t="s">
        <v>588</v>
      </c>
      <c r="C68" s="657" t="s">
        <v>998</v>
      </c>
      <c r="D68" s="657"/>
      <c r="E68" s="667" t="s">
        <v>134</v>
      </c>
      <c r="F68" s="663"/>
      <c r="G68" s="665">
        <v>0.2</v>
      </c>
      <c r="H68" s="666">
        <v>0.2</v>
      </c>
      <c r="I68" s="666"/>
      <c r="J68" s="666"/>
      <c r="K68" s="666"/>
      <c r="L68" s="666"/>
      <c r="M68" s="666"/>
      <c r="N68" s="666"/>
      <c r="O68" s="666"/>
      <c r="P68" s="666"/>
      <c r="Q68" s="666"/>
      <c r="R68" s="666"/>
      <c r="S68" s="666"/>
      <c r="T68" s="666"/>
      <c r="U68" s="666"/>
      <c r="V68" s="666"/>
      <c r="W68" s="666"/>
      <c r="X68" s="666"/>
      <c r="Y68" s="666"/>
      <c r="Z68" s="666"/>
      <c r="AA68" s="666"/>
      <c r="AB68" s="666"/>
      <c r="AC68" s="666"/>
      <c r="AD68" s="666"/>
      <c r="AE68" s="667" t="s">
        <v>801</v>
      </c>
      <c r="AF68" s="668" t="s">
        <v>1098</v>
      </c>
      <c r="AG68" s="667" t="s">
        <v>748</v>
      </c>
    </row>
    <row r="69" spans="1:35" s="520" customFormat="1" ht="26.25" customHeight="1">
      <c r="A69" s="650">
        <v>6</v>
      </c>
      <c r="B69" s="625" t="s">
        <v>402</v>
      </c>
      <c r="C69" s="650"/>
      <c r="D69" s="650"/>
      <c r="E69" s="654"/>
      <c r="F69" s="650"/>
      <c r="G69" s="662">
        <f>SUM(G70:G82)</f>
        <v>45.54</v>
      </c>
      <c r="H69" s="651"/>
      <c r="I69" s="651"/>
      <c r="J69" s="651"/>
      <c r="K69" s="651"/>
      <c r="L69" s="651"/>
      <c r="M69" s="651"/>
      <c r="N69" s="651"/>
      <c r="O69" s="651"/>
      <c r="P69" s="651"/>
      <c r="Q69" s="651"/>
      <c r="R69" s="651"/>
      <c r="S69" s="651"/>
      <c r="T69" s="651"/>
      <c r="U69" s="651"/>
      <c r="V69" s="651"/>
      <c r="W69" s="651"/>
      <c r="X69" s="651"/>
      <c r="Y69" s="651"/>
      <c r="Z69" s="651"/>
      <c r="AA69" s="651"/>
      <c r="AB69" s="651"/>
      <c r="AC69" s="651"/>
      <c r="AD69" s="651"/>
      <c r="AE69" s="652"/>
      <c r="AF69" s="662"/>
      <c r="AG69" s="713"/>
    </row>
    <row r="70" spans="1:35" s="520" customFormat="1" ht="107.45" customHeight="1">
      <c r="A70" s="650"/>
      <c r="B70" s="664" t="s">
        <v>658</v>
      </c>
      <c r="C70" s="657" t="s">
        <v>998</v>
      </c>
      <c r="D70" s="657"/>
      <c r="E70" s="667" t="s">
        <v>276</v>
      </c>
      <c r="F70" s="663"/>
      <c r="G70" s="665">
        <v>6</v>
      </c>
      <c r="H70" s="688">
        <v>5.37</v>
      </c>
      <c r="I70" s="651"/>
      <c r="J70" s="688"/>
      <c r="K70" s="688">
        <v>0.13</v>
      </c>
      <c r="L70" s="651"/>
      <c r="M70" s="651"/>
      <c r="N70" s="651"/>
      <c r="O70" s="651"/>
      <c r="P70" s="651"/>
      <c r="Q70" s="651"/>
      <c r="R70" s="651"/>
      <c r="S70" s="663"/>
      <c r="T70" s="663"/>
      <c r="U70" s="663"/>
      <c r="V70" s="663"/>
      <c r="W70" s="663">
        <v>0.35</v>
      </c>
      <c r="X70" s="663">
        <v>0.15</v>
      </c>
      <c r="Y70" s="663"/>
      <c r="Z70" s="663"/>
      <c r="AA70" s="663"/>
      <c r="AB70" s="663"/>
      <c r="AC70" s="663"/>
      <c r="AD70" s="663"/>
      <c r="AE70" s="667" t="s">
        <v>803</v>
      </c>
      <c r="AF70" s="667" t="s">
        <v>784</v>
      </c>
      <c r="AG70" s="667" t="s">
        <v>751</v>
      </c>
    </row>
    <row r="71" spans="1:35" s="520" customFormat="1" ht="88.15" customHeight="1">
      <c r="A71" s="650"/>
      <c r="B71" s="664" t="s">
        <v>659</v>
      </c>
      <c r="C71" s="657" t="s">
        <v>998</v>
      </c>
      <c r="D71" s="657"/>
      <c r="E71" s="667" t="s">
        <v>276</v>
      </c>
      <c r="F71" s="663"/>
      <c r="G71" s="665">
        <v>0.05</v>
      </c>
      <c r="H71" s="688"/>
      <c r="I71" s="651"/>
      <c r="J71" s="688"/>
      <c r="K71" s="688"/>
      <c r="L71" s="651"/>
      <c r="M71" s="651"/>
      <c r="N71" s="651"/>
      <c r="O71" s="651"/>
      <c r="P71" s="651"/>
      <c r="Q71" s="651"/>
      <c r="R71" s="651"/>
      <c r="S71" s="663">
        <v>0.05</v>
      </c>
      <c r="T71" s="663"/>
      <c r="U71" s="663"/>
      <c r="V71" s="663"/>
      <c r="W71" s="663"/>
      <c r="X71" s="663"/>
      <c r="Y71" s="663"/>
      <c r="Z71" s="663"/>
      <c r="AA71" s="663"/>
      <c r="AB71" s="663"/>
      <c r="AC71" s="663"/>
      <c r="AD71" s="663"/>
      <c r="AE71" s="667" t="s">
        <v>802</v>
      </c>
      <c r="AF71" s="667" t="s">
        <v>785</v>
      </c>
      <c r="AG71" s="667" t="s">
        <v>759</v>
      </c>
    </row>
    <row r="72" spans="1:35" s="520" customFormat="1" ht="99.6" customHeight="1">
      <c r="A72" s="650"/>
      <c r="B72" s="725" t="s">
        <v>660</v>
      </c>
      <c r="C72" s="657" t="s">
        <v>998</v>
      </c>
      <c r="D72" s="657"/>
      <c r="E72" s="667" t="s">
        <v>136</v>
      </c>
      <c r="F72" s="667"/>
      <c r="G72" s="665">
        <f>SUM(H72:AD72)</f>
        <v>3.51</v>
      </c>
      <c r="H72" s="726">
        <v>2.9</v>
      </c>
      <c r="I72" s="651"/>
      <c r="J72" s="727">
        <v>0.14000000000000001</v>
      </c>
      <c r="K72" s="727">
        <v>0.42</v>
      </c>
      <c r="L72" s="651"/>
      <c r="M72" s="651"/>
      <c r="N72" s="651"/>
      <c r="O72" s="651"/>
      <c r="P72" s="651"/>
      <c r="Q72" s="651"/>
      <c r="R72" s="651"/>
      <c r="S72" s="667"/>
      <c r="T72" s="667"/>
      <c r="U72" s="667"/>
      <c r="V72" s="667"/>
      <c r="W72" s="667"/>
      <c r="X72" s="667"/>
      <c r="Y72" s="667"/>
      <c r="Z72" s="667"/>
      <c r="AA72" s="667"/>
      <c r="AB72" s="667"/>
      <c r="AC72" s="667"/>
      <c r="AD72" s="667">
        <v>0.05</v>
      </c>
      <c r="AE72" s="667" t="s">
        <v>804</v>
      </c>
      <c r="AF72" s="667" t="s">
        <v>1096</v>
      </c>
      <c r="AG72" s="667" t="s">
        <v>758</v>
      </c>
    </row>
    <row r="73" spans="1:35" s="526" customFormat="1" ht="132" customHeight="1">
      <c r="A73" s="728"/>
      <c r="B73" s="729" t="s">
        <v>661</v>
      </c>
      <c r="C73" s="657" t="s">
        <v>998</v>
      </c>
      <c r="D73" s="657"/>
      <c r="E73" s="657" t="s">
        <v>276</v>
      </c>
      <c r="F73" s="655"/>
      <c r="G73" s="659">
        <f>SUM(H73:AD73)</f>
        <v>1.55</v>
      </c>
      <c r="H73" s="659">
        <v>1.45</v>
      </c>
      <c r="I73" s="730"/>
      <c r="J73" s="731"/>
      <c r="K73" s="731"/>
      <c r="L73" s="730"/>
      <c r="M73" s="730"/>
      <c r="N73" s="730"/>
      <c r="O73" s="730"/>
      <c r="P73" s="730"/>
      <c r="Q73" s="730"/>
      <c r="R73" s="730"/>
      <c r="S73" s="657"/>
      <c r="T73" s="657"/>
      <c r="U73" s="657"/>
      <c r="V73" s="657"/>
      <c r="W73" s="657">
        <v>0.03</v>
      </c>
      <c r="X73" s="657">
        <v>0.03</v>
      </c>
      <c r="Y73" s="657"/>
      <c r="Z73" s="657"/>
      <c r="AA73" s="657"/>
      <c r="AB73" s="657"/>
      <c r="AC73" s="657"/>
      <c r="AD73" s="657">
        <v>0.04</v>
      </c>
      <c r="AE73" s="732" t="s">
        <v>806</v>
      </c>
      <c r="AF73" s="660" t="s">
        <v>1099</v>
      </c>
      <c r="AG73" s="657" t="s">
        <v>773</v>
      </c>
    </row>
    <row r="74" spans="1:35" s="526" customFormat="1" ht="73.150000000000006" customHeight="1">
      <c r="A74" s="728"/>
      <c r="B74" s="729" t="s">
        <v>661</v>
      </c>
      <c r="C74" s="657" t="s">
        <v>998</v>
      </c>
      <c r="D74" s="657"/>
      <c r="E74" s="657" t="s">
        <v>276</v>
      </c>
      <c r="F74" s="655"/>
      <c r="G74" s="658">
        <f>SUM(W74:AD74)</f>
        <v>0.35</v>
      </c>
      <c r="H74" s="733"/>
      <c r="I74" s="730"/>
      <c r="J74" s="730"/>
      <c r="K74" s="730"/>
      <c r="L74" s="730"/>
      <c r="M74" s="730"/>
      <c r="N74" s="730"/>
      <c r="O74" s="730"/>
      <c r="P74" s="730"/>
      <c r="Q74" s="730"/>
      <c r="R74" s="730"/>
      <c r="S74" s="730"/>
      <c r="T74" s="730"/>
      <c r="U74" s="730"/>
      <c r="V74" s="730"/>
      <c r="W74" s="655">
        <f>0.1</f>
        <v>0.1</v>
      </c>
      <c r="X74" s="655">
        <f>0.1</f>
        <v>0.1</v>
      </c>
      <c r="Y74" s="655"/>
      <c r="Z74" s="655"/>
      <c r="AA74" s="655"/>
      <c r="AB74" s="655"/>
      <c r="AC74" s="655"/>
      <c r="AD74" s="655">
        <f>0.15</f>
        <v>0.15</v>
      </c>
      <c r="AE74" s="732" t="s">
        <v>806</v>
      </c>
      <c r="AF74" s="657" t="s">
        <v>786</v>
      </c>
      <c r="AG74" s="657" t="s">
        <v>740</v>
      </c>
    </row>
    <row r="75" spans="1:35" ht="72.75" customHeight="1">
      <c r="A75" s="663"/>
      <c r="B75" s="677" t="s">
        <v>619</v>
      </c>
      <c r="C75" s="657" t="s">
        <v>998</v>
      </c>
      <c r="D75" s="657"/>
      <c r="E75" s="667" t="s">
        <v>140</v>
      </c>
      <c r="F75" s="663"/>
      <c r="G75" s="665">
        <v>1</v>
      </c>
      <c r="H75" s="666"/>
      <c r="I75" s="666"/>
      <c r="J75" s="666"/>
      <c r="K75" s="666">
        <v>0.2</v>
      </c>
      <c r="L75" s="666">
        <v>0.8</v>
      </c>
      <c r="M75" s="666"/>
      <c r="N75" s="666"/>
      <c r="O75" s="666"/>
      <c r="P75" s="666"/>
      <c r="Q75" s="666"/>
      <c r="R75" s="666"/>
      <c r="S75" s="666"/>
      <c r="T75" s="666"/>
      <c r="U75" s="666"/>
      <c r="V75" s="666"/>
      <c r="W75" s="666"/>
      <c r="X75" s="666"/>
      <c r="Y75" s="666"/>
      <c r="Z75" s="666"/>
      <c r="AA75" s="666"/>
      <c r="AB75" s="666"/>
      <c r="AC75" s="666"/>
      <c r="AD75" s="666"/>
      <c r="AE75" s="667" t="s">
        <v>805</v>
      </c>
      <c r="AF75" s="678" t="s">
        <v>787</v>
      </c>
      <c r="AG75" s="667" t="s">
        <v>741</v>
      </c>
    </row>
    <row r="76" spans="1:35" ht="142.5" customHeight="1">
      <c r="A76" s="663"/>
      <c r="B76" s="664" t="s">
        <v>427</v>
      </c>
      <c r="C76" s="657" t="s">
        <v>998</v>
      </c>
      <c r="D76" s="657"/>
      <c r="E76" s="667" t="s">
        <v>342</v>
      </c>
      <c r="F76" s="663"/>
      <c r="G76" s="665">
        <v>4.1999999999999993</v>
      </c>
      <c r="H76" s="666">
        <v>3.64</v>
      </c>
      <c r="I76" s="666"/>
      <c r="J76" s="666">
        <v>0.37</v>
      </c>
      <c r="K76" s="666"/>
      <c r="L76" s="666"/>
      <c r="M76" s="666"/>
      <c r="N76" s="666"/>
      <c r="O76" s="666"/>
      <c r="P76" s="666"/>
      <c r="Q76" s="666"/>
      <c r="R76" s="666"/>
      <c r="S76" s="666"/>
      <c r="T76" s="666"/>
      <c r="U76" s="666"/>
      <c r="V76" s="666"/>
      <c r="W76" s="666">
        <v>0.06</v>
      </c>
      <c r="X76" s="666">
        <v>0.12</v>
      </c>
      <c r="Y76" s="666"/>
      <c r="Z76" s="666"/>
      <c r="AA76" s="666"/>
      <c r="AB76" s="666"/>
      <c r="AC76" s="666"/>
      <c r="AD76" s="666">
        <v>0.01</v>
      </c>
      <c r="AE76" s="667" t="s">
        <v>1069</v>
      </c>
      <c r="AF76" s="668" t="s">
        <v>791</v>
      </c>
      <c r="AG76" s="667" t="s">
        <v>743</v>
      </c>
    </row>
    <row r="77" spans="1:35" s="157" customFormat="1" ht="116.45" customHeight="1">
      <c r="A77" s="695"/>
      <c r="B77" s="734" t="s">
        <v>280</v>
      </c>
      <c r="C77" s="657" t="s">
        <v>998</v>
      </c>
      <c r="D77" s="657"/>
      <c r="E77" s="735" t="s">
        <v>276</v>
      </c>
      <c r="F77" s="735"/>
      <c r="G77" s="736">
        <f>SUM(H77:AD77)</f>
        <v>4.3100000000000005</v>
      </c>
      <c r="H77" s="736">
        <v>4.16</v>
      </c>
      <c r="I77" s="736"/>
      <c r="J77" s="736"/>
      <c r="K77" s="736"/>
      <c r="L77" s="736"/>
      <c r="M77" s="736"/>
      <c r="N77" s="736"/>
      <c r="O77" s="736"/>
      <c r="P77" s="736"/>
      <c r="Q77" s="736"/>
      <c r="R77" s="736"/>
      <c r="S77" s="736"/>
      <c r="T77" s="736"/>
      <c r="U77" s="736"/>
      <c r="V77" s="736"/>
      <c r="W77" s="736">
        <v>7.0000000000000007E-2</v>
      </c>
      <c r="X77" s="736">
        <v>0.08</v>
      </c>
      <c r="Y77" s="736"/>
      <c r="Z77" s="736"/>
      <c r="AA77" s="736"/>
      <c r="AB77" s="736"/>
      <c r="AC77" s="736"/>
      <c r="AD77" s="736"/>
      <c r="AE77" s="737" t="s">
        <v>993</v>
      </c>
      <c r="AF77" s="694" t="s">
        <v>792</v>
      </c>
      <c r="AG77" s="694" t="s">
        <v>736</v>
      </c>
    </row>
    <row r="78" spans="1:35" s="153" customFormat="1" ht="118.15" customHeight="1">
      <c r="A78" s="663"/>
      <c r="B78" s="664" t="s">
        <v>445</v>
      </c>
      <c r="C78" s="657" t="s">
        <v>998</v>
      </c>
      <c r="D78" s="657"/>
      <c r="E78" s="667" t="s">
        <v>130</v>
      </c>
      <c r="F78" s="663"/>
      <c r="G78" s="666">
        <v>3.8</v>
      </c>
      <c r="H78" s="663">
        <v>3</v>
      </c>
      <c r="I78" s="663"/>
      <c r="J78" s="663"/>
      <c r="K78" s="663">
        <v>0.3</v>
      </c>
      <c r="L78" s="663"/>
      <c r="M78" s="663"/>
      <c r="N78" s="663"/>
      <c r="O78" s="663">
        <v>0.24</v>
      </c>
      <c r="P78" s="663"/>
      <c r="Q78" s="663"/>
      <c r="R78" s="663"/>
      <c r="S78" s="663"/>
      <c r="T78" s="663"/>
      <c r="U78" s="663"/>
      <c r="V78" s="663"/>
      <c r="W78" s="663">
        <v>0.15</v>
      </c>
      <c r="X78" s="663">
        <v>0.11</v>
      </c>
      <c r="Y78" s="663"/>
      <c r="Z78" s="663"/>
      <c r="AA78" s="663"/>
      <c r="AB78" s="663"/>
      <c r="AC78" s="663"/>
      <c r="AD78" s="663"/>
      <c r="AE78" s="667" t="s">
        <v>807</v>
      </c>
      <c r="AF78" s="667" t="s">
        <v>792</v>
      </c>
      <c r="AG78" s="667" t="s">
        <v>735</v>
      </c>
      <c r="AI78" s="528"/>
    </row>
    <row r="79" spans="1:35" s="525" customFormat="1" ht="97.5" customHeight="1">
      <c r="A79" s="1443"/>
      <c r="B79" s="1445" t="s">
        <v>616</v>
      </c>
      <c r="C79" s="1441" t="s">
        <v>998</v>
      </c>
      <c r="D79" s="738"/>
      <c r="E79" s="1441" t="s">
        <v>134</v>
      </c>
      <c r="F79" s="739"/>
      <c r="G79" s="658">
        <v>16</v>
      </c>
      <c r="H79" s="659">
        <v>16</v>
      </c>
      <c r="I79" s="659"/>
      <c r="J79" s="659"/>
      <c r="K79" s="659"/>
      <c r="L79" s="659"/>
      <c r="M79" s="659"/>
      <c r="N79" s="659"/>
      <c r="O79" s="659"/>
      <c r="P79" s="659"/>
      <c r="Q79" s="659"/>
      <c r="R79" s="659"/>
      <c r="S79" s="659"/>
      <c r="T79" s="659"/>
      <c r="U79" s="659"/>
      <c r="V79" s="659"/>
      <c r="W79" s="659"/>
      <c r="X79" s="659"/>
      <c r="Y79" s="659"/>
      <c r="Z79" s="659"/>
      <c r="AA79" s="659"/>
      <c r="AB79" s="659"/>
      <c r="AC79" s="659"/>
      <c r="AD79" s="659"/>
      <c r="AE79" s="1441" t="s">
        <v>809</v>
      </c>
      <c r="AF79" s="660" t="s">
        <v>1100</v>
      </c>
      <c r="AG79" s="1441" t="s">
        <v>771</v>
      </c>
    </row>
    <row r="80" spans="1:35" s="525" customFormat="1" ht="84.6" customHeight="1">
      <c r="A80" s="1444"/>
      <c r="B80" s="1446"/>
      <c r="C80" s="1442"/>
      <c r="D80" s="675"/>
      <c r="E80" s="1442"/>
      <c r="F80" s="740"/>
      <c r="G80" s="658">
        <v>1.1400000000000001</v>
      </c>
      <c r="H80" s="659"/>
      <c r="I80" s="659"/>
      <c r="J80" s="659"/>
      <c r="K80" s="659"/>
      <c r="L80" s="659"/>
      <c r="M80" s="659"/>
      <c r="N80" s="659"/>
      <c r="O80" s="659"/>
      <c r="P80" s="659"/>
      <c r="Q80" s="659"/>
      <c r="R80" s="659"/>
      <c r="S80" s="659"/>
      <c r="T80" s="659"/>
      <c r="U80" s="659"/>
      <c r="V80" s="659"/>
      <c r="W80" s="659">
        <v>0.5</v>
      </c>
      <c r="X80" s="659">
        <v>0.34</v>
      </c>
      <c r="Y80" s="659"/>
      <c r="Z80" s="659"/>
      <c r="AA80" s="659"/>
      <c r="AB80" s="659"/>
      <c r="AC80" s="659"/>
      <c r="AD80" s="659">
        <v>0.3</v>
      </c>
      <c r="AE80" s="1442"/>
      <c r="AF80" s="675" t="s">
        <v>233</v>
      </c>
      <c r="AG80" s="1442"/>
    </row>
    <row r="81" spans="1:33" ht="105" customHeight="1">
      <c r="A81" s="663"/>
      <c r="B81" s="677" t="s">
        <v>620</v>
      </c>
      <c r="C81" s="657" t="s">
        <v>998</v>
      </c>
      <c r="D81" s="657"/>
      <c r="E81" s="667" t="s">
        <v>132</v>
      </c>
      <c r="F81" s="663"/>
      <c r="G81" s="665">
        <v>3.31</v>
      </c>
      <c r="H81" s="666">
        <v>0.1</v>
      </c>
      <c r="I81" s="666"/>
      <c r="J81" s="666"/>
      <c r="K81" s="666">
        <v>0.21</v>
      </c>
      <c r="L81" s="666"/>
      <c r="M81" s="666"/>
      <c r="N81" s="666"/>
      <c r="O81" s="666"/>
      <c r="P81" s="666"/>
      <c r="Q81" s="666"/>
      <c r="R81" s="666"/>
      <c r="S81" s="666"/>
      <c r="T81" s="666"/>
      <c r="U81" s="666"/>
      <c r="V81" s="666"/>
      <c r="W81" s="666"/>
      <c r="X81" s="666"/>
      <c r="Y81" s="666"/>
      <c r="Z81" s="666"/>
      <c r="AA81" s="666"/>
      <c r="AB81" s="666"/>
      <c r="AC81" s="666"/>
      <c r="AD81" s="666">
        <v>3</v>
      </c>
      <c r="AE81" s="672" t="s">
        <v>808</v>
      </c>
      <c r="AF81" s="668" t="s">
        <v>1101</v>
      </c>
      <c r="AG81" s="667" t="s">
        <v>771</v>
      </c>
    </row>
    <row r="82" spans="1:33" s="153" customFormat="1" ht="99" customHeight="1">
      <c r="A82" s="663"/>
      <c r="B82" s="677" t="s">
        <v>645</v>
      </c>
      <c r="C82" s="657" t="s">
        <v>998</v>
      </c>
      <c r="D82" s="657"/>
      <c r="E82" s="667" t="s">
        <v>130</v>
      </c>
      <c r="F82" s="663"/>
      <c r="G82" s="666">
        <v>0.32</v>
      </c>
      <c r="H82" s="666">
        <v>0.28000000000000003</v>
      </c>
      <c r="I82" s="666"/>
      <c r="J82" s="666"/>
      <c r="K82" s="666"/>
      <c r="L82" s="666"/>
      <c r="M82" s="666"/>
      <c r="N82" s="666"/>
      <c r="O82" s="666"/>
      <c r="P82" s="666"/>
      <c r="Q82" s="666"/>
      <c r="R82" s="666"/>
      <c r="S82" s="666"/>
      <c r="T82" s="666"/>
      <c r="U82" s="666"/>
      <c r="V82" s="666"/>
      <c r="W82" s="666">
        <v>0.02</v>
      </c>
      <c r="X82" s="666">
        <v>0.02</v>
      </c>
      <c r="Y82" s="666"/>
      <c r="Z82" s="666"/>
      <c r="AA82" s="666"/>
      <c r="AB82" s="666"/>
      <c r="AC82" s="666"/>
      <c r="AD82" s="666"/>
      <c r="AE82" s="672" t="s">
        <v>810</v>
      </c>
      <c r="AF82" s="678" t="s">
        <v>1102</v>
      </c>
      <c r="AG82" s="667" t="s">
        <v>771</v>
      </c>
    </row>
    <row r="83" spans="1:33" s="619" customFormat="1" ht="99" customHeight="1">
      <c r="A83" s="689"/>
      <c r="B83" s="630" t="s">
        <v>1001</v>
      </c>
      <c r="C83" s="690" t="s">
        <v>999</v>
      </c>
      <c r="D83" s="690">
        <v>23</v>
      </c>
      <c r="E83" s="683" t="s">
        <v>133</v>
      </c>
      <c r="F83" s="689"/>
      <c r="G83" s="682">
        <f>SUM(H83:AD83)</f>
        <v>7.1999999999999993</v>
      </c>
      <c r="H83" s="682">
        <v>6.45</v>
      </c>
      <c r="I83" s="682"/>
      <c r="J83" s="682"/>
      <c r="K83" s="682"/>
      <c r="L83" s="682"/>
      <c r="M83" s="682"/>
      <c r="N83" s="682"/>
      <c r="O83" s="682"/>
      <c r="P83" s="682"/>
      <c r="Q83" s="682"/>
      <c r="R83" s="682"/>
      <c r="S83" s="682"/>
      <c r="T83" s="682"/>
      <c r="U83" s="682"/>
      <c r="V83" s="682"/>
      <c r="W83" s="682">
        <v>0.3</v>
      </c>
      <c r="X83" s="682">
        <v>0.35</v>
      </c>
      <c r="Y83" s="682"/>
      <c r="Z83" s="682"/>
      <c r="AA83" s="682"/>
      <c r="AB83" s="682"/>
      <c r="AC83" s="682"/>
      <c r="AD83" s="682">
        <v>0.1</v>
      </c>
      <c r="AE83" s="722" t="s">
        <v>1005</v>
      </c>
      <c r="AF83" s="680"/>
      <c r="AG83" s="683" t="s">
        <v>902</v>
      </c>
    </row>
    <row r="84" spans="1:33" s="132" customFormat="1" ht="116.25" customHeight="1">
      <c r="A84" s="695"/>
      <c r="B84" s="628" t="s">
        <v>903</v>
      </c>
      <c r="C84" s="696" t="s">
        <v>999</v>
      </c>
      <c r="D84" s="696">
        <v>24</v>
      </c>
      <c r="E84" s="696" t="s">
        <v>1012</v>
      </c>
      <c r="F84" s="696" t="s">
        <v>1027</v>
      </c>
      <c r="G84" s="736">
        <v>9.25</v>
      </c>
      <c r="H84" s="698">
        <v>8.1</v>
      </c>
      <c r="I84" s="736"/>
      <c r="J84" s="736"/>
      <c r="K84" s="736">
        <v>0.16</v>
      </c>
      <c r="L84" s="736"/>
      <c r="M84" s="736"/>
      <c r="N84" s="736"/>
      <c r="O84" s="736"/>
      <c r="P84" s="736"/>
      <c r="Q84" s="736">
        <v>0.08</v>
      </c>
      <c r="R84" s="736"/>
      <c r="S84" s="736"/>
      <c r="T84" s="736"/>
      <c r="U84" s="736"/>
      <c r="V84" s="736"/>
      <c r="W84" s="736">
        <v>0.65</v>
      </c>
      <c r="X84" s="736">
        <v>0.15</v>
      </c>
      <c r="Y84" s="736"/>
      <c r="Z84" s="736"/>
      <c r="AA84" s="736"/>
      <c r="AB84" s="736">
        <v>0.01</v>
      </c>
      <c r="AC84" s="736"/>
      <c r="AD84" s="736">
        <v>0.1</v>
      </c>
      <c r="AE84" s="741" t="s">
        <v>1070</v>
      </c>
      <c r="AF84" s="699"/>
      <c r="AG84" s="696" t="s">
        <v>905</v>
      </c>
    </row>
    <row r="85" spans="1:33" s="619" customFormat="1" ht="253.5" customHeight="1">
      <c r="A85" s="689"/>
      <c r="B85" s="627" t="s">
        <v>906</v>
      </c>
      <c r="C85" s="690" t="s">
        <v>999</v>
      </c>
      <c r="D85" s="690">
        <v>25</v>
      </c>
      <c r="E85" s="690" t="s">
        <v>139</v>
      </c>
      <c r="F85" s="690"/>
      <c r="G85" s="682">
        <f>SUM(H85:AD85)</f>
        <v>11.249999999999998</v>
      </c>
      <c r="H85" s="693">
        <v>9.6</v>
      </c>
      <c r="I85" s="682">
        <v>0.08</v>
      </c>
      <c r="J85" s="682"/>
      <c r="K85" s="682"/>
      <c r="L85" s="682"/>
      <c r="M85" s="682"/>
      <c r="N85" s="682"/>
      <c r="O85" s="682">
        <v>0.04</v>
      </c>
      <c r="P85" s="682"/>
      <c r="Q85" s="682"/>
      <c r="R85" s="682"/>
      <c r="S85" s="682"/>
      <c r="T85" s="682"/>
      <c r="U85" s="682"/>
      <c r="V85" s="682"/>
      <c r="W85" s="682">
        <v>1.2</v>
      </c>
      <c r="X85" s="682">
        <v>0.3</v>
      </c>
      <c r="Y85" s="682"/>
      <c r="Z85" s="682"/>
      <c r="AA85" s="682"/>
      <c r="AB85" s="682"/>
      <c r="AC85" s="682"/>
      <c r="AD85" s="682">
        <v>0.03</v>
      </c>
      <c r="AE85" s="722" t="s">
        <v>1013</v>
      </c>
      <c r="AF85" s="680"/>
      <c r="AG85" s="690" t="s">
        <v>907</v>
      </c>
    </row>
    <row r="86" spans="1:33" s="619" customFormat="1" ht="99" customHeight="1">
      <c r="A86" s="689"/>
      <c r="B86" s="627" t="s">
        <v>908</v>
      </c>
      <c r="C86" s="690" t="s">
        <v>999</v>
      </c>
      <c r="D86" s="690">
        <v>26</v>
      </c>
      <c r="E86" s="690" t="s">
        <v>134</v>
      </c>
      <c r="F86" s="690"/>
      <c r="G86" s="682">
        <f>SUM(H86:AD86)</f>
        <v>8.1399999999999988</v>
      </c>
      <c r="H86" s="693">
        <v>7.54</v>
      </c>
      <c r="I86" s="682"/>
      <c r="J86" s="682"/>
      <c r="K86" s="682"/>
      <c r="L86" s="682"/>
      <c r="M86" s="682"/>
      <c r="N86" s="682"/>
      <c r="O86" s="682"/>
      <c r="P86" s="682"/>
      <c r="Q86" s="682"/>
      <c r="R86" s="682"/>
      <c r="S86" s="682"/>
      <c r="T86" s="682"/>
      <c r="U86" s="682"/>
      <c r="V86" s="682"/>
      <c r="W86" s="682">
        <v>0.25</v>
      </c>
      <c r="X86" s="682">
        <v>0.25</v>
      </c>
      <c r="Y86" s="682"/>
      <c r="Z86" s="682"/>
      <c r="AA86" s="682"/>
      <c r="AB86" s="682"/>
      <c r="AC86" s="682"/>
      <c r="AD86" s="682">
        <v>0.1</v>
      </c>
      <c r="AE86" s="722" t="s">
        <v>1033</v>
      </c>
      <c r="AF86" s="680"/>
      <c r="AG86" s="690" t="s">
        <v>910</v>
      </c>
    </row>
    <row r="87" spans="1:33" s="619" customFormat="1" ht="99" customHeight="1">
      <c r="A87" s="689"/>
      <c r="B87" s="1430" t="s">
        <v>911</v>
      </c>
      <c r="C87" s="690" t="s">
        <v>999</v>
      </c>
      <c r="D87" s="690">
        <v>27</v>
      </c>
      <c r="E87" s="690" t="s">
        <v>1008</v>
      </c>
      <c r="F87" s="690"/>
      <c r="G87" s="765">
        <f>SUM(H87:AD87)</f>
        <v>5.4899999999999993</v>
      </c>
      <c r="H87" s="682">
        <v>4.88</v>
      </c>
      <c r="I87" s="682"/>
      <c r="J87" s="682"/>
      <c r="K87" s="682"/>
      <c r="L87" s="682"/>
      <c r="M87" s="682"/>
      <c r="N87" s="682"/>
      <c r="O87" s="682"/>
      <c r="P87" s="682"/>
      <c r="Q87" s="682"/>
      <c r="R87" s="682"/>
      <c r="S87" s="682"/>
      <c r="T87" s="682"/>
      <c r="U87" s="682"/>
      <c r="V87" s="682"/>
      <c r="W87" s="682">
        <v>0.3</v>
      </c>
      <c r="X87" s="682">
        <v>0.31</v>
      </c>
      <c r="Y87" s="682"/>
      <c r="Z87" s="682"/>
      <c r="AA87" s="682"/>
      <c r="AB87" s="682"/>
      <c r="AC87" s="682"/>
      <c r="AD87" s="682"/>
      <c r="AE87" s="722" t="s">
        <v>1075</v>
      </c>
      <c r="AF87" s="680"/>
      <c r="AG87" s="1430" t="s">
        <v>913</v>
      </c>
    </row>
    <row r="88" spans="1:33" s="619" customFormat="1" ht="99" customHeight="1">
      <c r="A88" s="764"/>
      <c r="B88" s="1426"/>
      <c r="C88" s="631"/>
      <c r="D88" s="631"/>
      <c r="E88" s="690" t="s">
        <v>1007</v>
      </c>
      <c r="F88" s="631"/>
      <c r="G88" s="682">
        <v>2.89</v>
      </c>
      <c r="H88" s="693">
        <f>0.37+0.87+1.25</f>
        <v>2.4900000000000002</v>
      </c>
      <c r="I88" s="682"/>
      <c r="J88" s="682"/>
      <c r="K88" s="682"/>
      <c r="L88" s="682"/>
      <c r="M88" s="682"/>
      <c r="N88" s="682"/>
      <c r="O88" s="682"/>
      <c r="P88" s="682"/>
      <c r="Q88" s="682"/>
      <c r="R88" s="682"/>
      <c r="S88" s="682"/>
      <c r="T88" s="682"/>
      <c r="U88" s="682"/>
      <c r="V88" s="682"/>
      <c r="W88" s="682">
        <v>0.2</v>
      </c>
      <c r="X88" s="682">
        <v>0.2</v>
      </c>
      <c r="Y88" s="682"/>
      <c r="Z88" s="682"/>
      <c r="AA88" s="682"/>
      <c r="AB88" s="682"/>
      <c r="AC88" s="682"/>
      <c r="AD88" s="682"/>
      <c r="AE88" s="741"/>
      <c r="AF88" s="680"/>
      <c r="AG88" s="1426"/>
    </row>
    <row r="89" spans="1:33" s="788" customFormat="1" ht="64.5" customHeight="1">
      <c r="A89" s="764"/>
      <c r="B89" s="795" t="s">
        <v>1113</v>
      </c>
      <c r="C89" s="742" t="s">
        <v>999</v>
      </c>
      <c r="D89" s="768"/>
      <c r="E89" s="690" t="s">
        <v>1076</v>
      </c>
      <c r="F89" s="768"/>
      <c r="G89" s="724">
        <v>38.4</v>
      </c>
      <c r="H89" s="788">
        <v>26.72</v>
      </c>
      <c r="I89" s="682">
        <v>1.9</v>
      </c>
      <c r="J89" s="682"/>
      <c r="K89" s="682">
        <v>4.0999999999999996</v>
      </c>
      <c r="L89" s="682"/>
      <c r="M89" s="682"/>
      <c r="N89" s="682"/>
      <c r="O89" s="682"/>
      <c r="P89" s="682"/>
      <c r="Q89" s="682">
        <v>1.73</v>
      </c>
      <c r="R89" s="682"/>
      <c r="S89" s="682"/>
      <c r="T89" s="682"/>
      <c r="U89" s="682"/>
      <c r="V89" s="682"/>
      <c r="W89" s="682">
        <v>2.8</v>
      </c>
      <c r="X89" s="682">
        <v>1.1000000000000001</v>
      </c>
      <c r="Y89" s="682"/>
      <c r="Z89" s="682"/>
      <c r="AA89" s="682"/>
      <c r="AB89" s="682"/>
      <c r="AC89" s="682"/>
      <c r="AD89" s="682">
        <v>0.05</v>
      </c>
      <c r="AE89" s="741"/>
      <c r="AF89" s="680"/>
      <c r="AG89" s="789" t="s">
        <v>1077</v>
      </c>
    </row>
    <row r="90" spans="1:33" s="619" customFormat="1" ht="171.75" customHeight="1">
      <c r="A90" s="1435"/>
      <c r="B90" s="633" t="s">
        <v>622</v>
      </c>
      <c r="C90" s="742" t="s">
        <v>999</v>
      </c>
      <c r="D90" s="631">
        <v>28</v>
      </c>
      <c r="E90" s="690" t="s">
        <v>136</v>
      </c>
      <c r="F90" s="633"/>
      <c r="G90" s="682">
        <f>SUM(H90:AD90)</f>
        <v>0.43</v>
      </c>
      <c r="H90" s="693"/>
      <c r="I90" s="682"/>
      <c r="J90" s="682"/>
      <c r="K90" s="682">
        <v>0.22</v>
      </c>
      <c r="L90" s="682">
        <v>0.21</v>
      </c>
      <c r="M90" s="682"/>
      <c r="N90" s="682"/>
      <c r="O90" s="682"/>
      <c r="P90" s="682"/>
      <c r="Q90" s="682"/>
      <c r="R90" s="682"/>
      <c r="S90" s="682"/>
      <c r="T90" s="682"/>
      <c r="U90" s="682"/>
      <c r="V90" s="682"/>
      <c r="W90" s="682"/>
      <c r="X90" s="682"/>
      <c r="Y90" s="682"/>
      <c r="Z90" s="682"/>
      <c r="AA90" s="682"/>
      <c r="AB90" s="682"/>
      <c r="AC90" s="682"/>
      <c r="AD90" s="682"/>
      <c r="AE90" s="722" t="s">
        <v>1014</v>
      </c>
      <c r="AF90" s="680"/>
      <c r="AG90" s="1438" t="s">
        <v>915</v>
      </c>
    </row>
    <row r="91" spans="1:33" s="619" customFormat="1" ht="171.75" customHeight="1">
      <c r="A91" s="1436"/>
      <c r="B91" s="633" t="s">
        <v>622</v>
      </c>
      <c r="C91" s="742" t="s">
        <v>999</v>
      </c>
      <c r="D91" s="743"/>
      <c r="E91" s="690" t="s">
        <v>276</v>
      </c>
      <c r="F91" s="744"/>
      <c r="G91" s="682">
        <f>K91+L91</f>
        <v>0.9</v>
      </c>
      <c r="H91" s="693"/>
      <c r="I91" s="682"/>
      <c r="J91" s="682"/>
      <c r="K91" s="682">
        <v>0.8</v>
      </c>
      <c r="L91" s="682">
        <v>0.1</v>
      </c>
      <c r="M91" s="682"/>
      <c r="N91" s="682"/>
      <c r="O91" s="682"/>
      <c r="P91" s="682"/>
      <c r="Q91" s="682"/>
      <c r="R91" s="682"/>
      <c r="S91" s="682"/>
      <c r="T91" s="682"/>
      <c r="U91" s="682"/>
      <c r="V91" s="682"/>
      <c r="W91" s="682"/>
      <c r="X91" s="682"/>
      <c r="Y91" s="682"/>
      <c r="Z91" s="682"/>
      <c r="AA91" s="682"/>
      <c r="AB91" s="682"/>
      <c r="AC91" s="682"/>
      <c r="AD91" s="682"/>
      <c r="AE91" s="722" t="s">
        <v>1015</v>
      </c>
      <c r="AF91" s="680"/>
      <c r="AG91" s="1439"/>
    </row>
    <row r="92" spans="1:33" s="619" customFormat="1" ht="293.25" customHeight="1">
      <c r="A92" s="1436"/>
      <c r="B92" s="633" t="s">
        <v>622</v>
      </c>
      <c r="C92" s="742" t="s">
        <v>999</v>
      </c>
      <c r="D92" s="743"/>
      <c r="E92" s="690" t="s">
        <v>1007</v>
      </c>
      <c r="F92" s="744"/>
      <c r="G92" s="682">
        <f t="shared" ref="G92:G97" si="1">SUM(H92:AD92)</f>
        <v>1</v>
      </c>
      <c r="H92" s="710">
        <v>0.2</v>
      </c>
      <c r="I92" s="682"/>
      <c r="J92" s="682"/>
      <c r="K92" s="682">
        <v>0.5</v>
      </c>
      <c r="L92" s="682">
        <v>0.3</v>
      </c>
      <c r="M92" s="682"/>
      <c r="N92" s="682"/>
      <c r="O92" s="682"/>
      <c r="P92" s="682"/>
      <c r="Q92" s="682"/>
      <c r="R92" s="682"/>
      <c r="S92" s="682"/>
      <c r="T92" s="682"/>
      <c r="U92" s="682"/>
      <c r="V92" s="682"/>
      <c r="W92" s="682"/>
      <c r="X92" s="682"/>
      <c r="Y92" s="682"/>
      <c r="Z92" s="682"/>
      <c r="AA92" s="682"/>
      <c r="AB92" s="682"/>
      <c r="AC92" s="682"/>
      <c r="AD92" s="682"/>
      <c r="AE92" s="722" t="s">
        <v>1016</v>
      </c>
      <c r="AF92" s="680"/>
      <c r="AG92" s="1439"/>
    </row>
    <row r="93" spans="1:33" s="619" customFormat="1" ht="189" customHeight="1">
      <c r="A93" s="1436"/>
      <c r="B93" s="633" t="s">
        <v>622</v>
      </c>
      <c r="C93" s="742" t="s">
        <v>999</v>
      </c>
      <c r="D93" s="743"/>
      <c r="E93" s="690" t="s">
        <v>139</v>
      </c>
      <c r="F93" s="744"/>
      <c r="G93" s="682">
        <f t="shared" si="1"/>
        <v>1</v>
      </c>
      <c r="H93" s="693">
        <f>0.2</f>
        <v>0.2</v>
      </c>
      <c r="I93" s="682"/>
      <c r="J93" s="682"/>
      <c r="K93" s="682">
        <v>0.4</v>
      </c>
      <c r="L93" s="682">
        <v>0.4</v>
      </c>
      <c r="M93" s="682"/>
      <c r="N93" s="682"/>
      <c r="O93" s="682"/>
      <c r="P93" s="682"/>
      <c r="Q93" s="682"/>
      <c r="R93" s="682"/>
      <c r="S93" s="682"/>
      <c r="T93" s="682"/>
      <c r="U93" s="682"/>
      <c r="V93" s="682"/>
      <c r="W93" s="682"/>
      <c r="X93" s="682"/>
      <c r="Y93" s="682"/>
      <c r="Z93" s="682"/>
      <c r="AA93" s="682"/>
      <c r="AB93" s="682"/>
      <c r="AC93" s="682"/>
      <c r="AD93" s="682"/>
      <c r="AE93" s="722" t="s">
        <v>1020</v>
      </c>
      <c r="AF93" s="680"/>
      <c r="AG93" s="1439"/>
    </row>
    <row r="94" spans="1:33" s="619" customFormat="1" ht="168.75" customHeight="1">
      <c r="A94" s="1436"/>
      <c r="B94" s="633" t="s">
        <v>622</v>
      </c>
      <c r="C94" s="742" t="s">
        <v>999</v>
      </c>
      <c r="D94" s="743"/>
      <c r="E94" s="690" t="s">
        <v>137</v>
      </c>
      <c r="F94" s="744"/>
      <c r="G94" s="682">
        <f t="shared" si="1"/>
        <v>1.1000000000000001</v>
      </c>
      <c r="H94" s="710">
        <v>0.2</v>
      </c>
      <c r="I94" s="682"/>
      <c r="J94" s="682"/>
      <c r="K94" s="682">
        <v>0.5</v>
      </c>
      <c r="L94" s="682">
        <v>0.4</v>
      </c>
      <c r="M94" s="682"/>
      <c r="N94" s="682"/>
      <c r="O94" s="682"/>
      <c r="P94" s="682"/>
      <c r="Q94" s="682"/>
      <c r="R94" s="682"/>
      <c r="S94" s="682"/>
      <c r="T94" s="682"/>
      <c r="U94" s="682"/>
      <c r="V94" s="682"/>
      <c r="W94" s="682"/>
      <c r="X94" s="682"/>
      <c r="Y94" s="682"/>
      <c r="Z94" s="682"/>
      <c r="AA94" s="682"/>
      <c r="AB94" s="682"/>
      <c r="AC94" s="682"/>
      <c r="AD94" s="682"/>
      <c r="AE94" s="722" t="s">
        <v>1019</v>
      </c>
      <c r="AF94" s="680"/>
      <c r="AG94" s="1439"/>
    </row>
    <row r="95" spans="1:33" s="619" customFormat="1" ht="81.75" customHeight="1">
      <c r="A95" s="1436"/>
      <c r="B95" s="633" t="s">
        <v>622</v>
      </c>
      <c r="C95" s="742" t="s">
        <v>999</v>
      </c>
      <c r="D95" s="743"/>
      <c r="E95" s="690" t="s">
        <v>130</v>
      </c>
      <c r="F95" s="744"/>
      <c r="G95" s="682">
        <f t="shared" si="1"/>
        <v>0.5</v>
      </c>
      <c r="H95" s="710"/>
      <c r="I95" s="682"/>
      <c r="J95" s="682"/>
      <c r="K95" s="682">
        <v>0.1</v>
      </c>
      <c r="L95" s="682">
        <v>0.4</v>
      </c>
      <c r="M95" s="682"/>
      <c r="N95" s="682"/>
      <c r="O95" s="682"/>
      <c r="P95" s="682"/>
      <c r="Q95" s="682"/>
      <c r="R95" s="682"/>
      <c r="S95" s="682"/>
      <c r="T95" s="682"/>
      <c r="U95" s="682"/>
      <c r="V95" s="682"/>
      <c r="W95" s="682"/>
      <c r="X95" s="682"/>
      <c r="Y95" s="682"/>
      <c r="Z95" s="682"/>
      <c r="AA95" s="682"/>
      <c r="AB95" s="682"/>
      <c r="AC95" s="682"/>
      <c r="AD95" s="682"/>
      <c r="AE95" s="722" t="s">
        <v>1021</v>
      </c>
      <c r="AF95" s="680"/>
      <c r="AG95" s="1439"/>
    </row>
    <row r="96" spans="1:33" s="619" customFormat="1" ht="126.75" customHeight="1">
      <c r="A96" s="1436"/>
      <c r="B96" s="633" t="s">
        <v>622</v>
      </c>
      <c r="C96" s="742" t="s">
        <v>999</v>
      </c>
      <c r="D96" s="743"/>
      <c r="E96" s="690" t="s">
        <v>138</v>
      </c>
      <c r="F96" s="744"/>
      <c r="G96" s="682">
        <f t="shared" si="1"/>
        <v>0.7</v>
      </c>
      <c r="H96" s="710"/>
      <c r="I96" s="682"/>
      <c r="J96" s="682"/>
      <c r="K96" s="682">
        <v>0.4</v>
      </c>
      <c r="L96" s="682">
        <v>0.3</v>
      </c>
      <c r="M96" s="682"/>
      <c r="N96" s="682"/>
      <c r="O96" s="682"/>
      <c r="P96" s="682"/>
      <c r="Q96" s="682"/>
      <c r="R96" s="682"/>
      <c r="S96" s="682"/>
      <c r="T96" s="682"/>
      <c r="U96" s="682"/>
      <c r="V96" s="682"/>
      <c r="W96" s="682"/>
      <c r="X96" s="682"/>
      <c r="Y96" s="682"/>
      <c r="Z96" s="682"/>
      <c r="AA96" s="682"/>
      <c r="AB96" s="682"/>
      <c r="AC96" s="682"/>
      <c r="AD96" s="682"/>
      <c r="AE96" s="722" t="s">
        <v>1022</v>
      </c>
      <c r="AF96" s="680"/>
      <c r="AG96" s="1439"/>
    </row>
    <row r="97" spans="1:34" s="619" customFormat="1" ht="42" customHeight="1">
      <c r="A97" s="1436"/>
      <c r="B97" s="633" t="s">
        <v>622</v>
      </c>
      <c r="C97" s="742" t="s">
        <v>999</v>
      </c>
      <c r="D97" s="743"/>
      <c r="E97" s="690" t="s">
        <v>132</v>
      </c>
      <c r="F97" s="744"/>
      <c r="G97" s="682">
        <f t="shared" si="1"/>
        <v>0.2</v>
      </c>
      <c r="H97" s="710"/>
      <c r="I97" s="682"/>
      <c r="J97" s="682"/>
      <c r="K97" s="682">
        <v>0.1</v>
      </c>
      <c r="L97" s="682">
        <v>0.1</v>
      </c>
      <c r="M97" s="682"/>
      <c r="N97" s="682"/>
      <c r="O97" s="682"/>
      <c r="P97" s="682"/>
      <c r="Q97" s="682"/>
      <c r="R97" s="682"/>
      <c r="S97" s="682"/>
      <c r="T97" s="682"/>
      <c r="U97" s="682"/>
      <c r="V97" s="682"/>
      <c r="W97" s="682"/>
      <c r="X97" s="682"/>
      <c r="Y97" s="682"/>
      <c r="Z97" s="682"/>
      <c r="AA97" s="682"/>
      <c r="AB97" s="682"/>
      <c r="AC97" s="682"/>
      <c r="AD97" s="682"/>
      <c r="AE97" s="722" t="s">
        <v>1023</v>
      </c>
      <c r="AF97" s="680"/>
      <c r="AG97" s="1439"/>
    </row>
    <row r="98" spans="1:34" s="619" customFormat="1" ht="118.5" customHeight="1">
      <c r="A98" s="1436"/>
      <c r="B98" s="633" t="s">
        <v>622</v>
      </c>
      <c r="C98" s="742" t="s">
        <v>999</v>
      </c>
      <c r="D98" s="743"/>
      <c r="E98" s="690" t="s">
        <v>134</v>
      </c>
      <c r="F98" s="744" t="s">
        <v>1030</v>
      </c>
      <c r="G98" s="682">
        <v>0.7</v>
      </c>
      <c r="H98" s="710"/>
      <c r="I98" s="682"/>
      <c r="J98" s="682">
        <v>0.38</v>
      </c>
      <c r="K98" s="682">
        <v>0.24</v>
      </c>
      <c r="L98" s="682">
        <v>0.08</v>
      </c>
      <c r="M98" s="682"/>
      <c r="N98" s="682"/>
      <c r="O98" s="682"/>
      <c r="P98" s="682"/>
      <c r="Q98" s="682"/>
      <c r="R98" s="682"/>
      <c r="S98" s="682"/>
      <c r="T98" s="682"/>
      <c r="U98" s="682"/>
      <c r="V98" s="682"/>
      <c r="W98" s="682"/>
      <c r="X98" s="682"/>
      <c r="Y98" s="682"/>
      <c r="Z98" s="682"/>
      <c r="AA98" s="682"/>
      <c r="AB98" s="682"/>
      <c r="AC98" s="682"/>
      <c r="AD98" s="682"/>
      <c r="AE98" s="722" t="s">
        <v>1025</v>
      </c>
      <c r="AF98" s="680"/>
      <c r="AG98" s="1439"/>
    </row>
    <row r="99" spans="1:34" s="619" customFormat="1" ht="383.25" customHeight="1">
      <c r="A99" s="1436"/>
      <c r="B99" s="633" t="s">
        <v>622</v>
      </c>
      <c r="C99" s="742" t="s">
        <v>999</v>
      </c>
      <c r="D99" s="743"/>
      <c r="E99" s="690" t="s">
        <v>135</v>
      </c>
      <c r="F99" s="744"/>
      <c r="G99" s="682">
        <f>SUM(H99:AD99)</f>
        <v>0.7</v>
      </c>
      <c r="H99" s="710"/>
      <c r="I99" s="682"/>
      <c r="J99" s="682"/>
      <c r="K99" s="682">
        <v>0.4</v>
      </c>
      <c r="L99" s="682">
        <v>0.3</v>
      </c>
      <c r="M99" s="682"/>
      <c r="N99" s="682"/>
      <c r="O99" s="682"/>
      <c r="P99" s="682"/>
      <c r="Q99" s="682"/>
      <c r="R99" s="682"/>
      <c r="S99" s="682"/>
      <c r="T99" s="682"/>
      <c r="U99" s="682"/>
      <c r="V99" s="682"/>
      <c r="W99" s="682"/>
      <c r="X99" s="682"/>
      <c r="Y99" s="682"/>
      <c r="Z99" s="682"/>
      <c r="AA99" s="682"/>
      <c r="AB99" s="682"/>
      <c r="AC99" s="682"/>
      <c r="AD99" s="682"/>
      <c r="AE99" s="722" t="s">
        <v>1024</v>
      </c>
      <c r="AF99" s="680"/>
      <c r="AG99" s="1439"/>
    </row>
    <row r="100" spans="1:34" s="619" customFormat="1" ht="172.5" customHeight="1">
      <c r="A100" s="1437"/>
      <c r="B100" s="633" t="s">
        <v>622</v>
      </c>
      <c r="C100" s="742" t="s">
        <v>999</v>
      </c>
      <c r="D100" s="632"/>
      <c r="E100" s="690" t="s">
        <v>140</v>
      </c>
      <c r="F100" s="745"/>
      <c r="G100" s="682">
        <f>SUM(H100:AD100)</f>
        <v>1.1499999999999999</v>
      </c>
      <c r="H100" s="710">
        <v>0.15</v>
      </c>
      <c r="I100" s="682"/>
      <c r="J100" s="682"/>
      <c r="K100" s="682">
        <v>0.6</v>
      </c>
      <c r="L100" s="682">
        <v>0.4</v>
      </c>
      <c r="M100" s="682"/>
      <c r="N100" s="682"/>
      <c r="O100" s="682"/>
      <c r="P100" s="682"/>
      <c r="Q100" s="682"/>
      <c r="R100" s="682"/>
      <c r="S100" s="682"/>
      <c r="T100" s="682"/>
      <c r="U100" s="682"/>
      <c r="V100" s="682"/>
      <c r="W100" s="682"/>
      <c r="X100" s="682"/>
      <c r="Y100" s="682"/>
      <c r="Z100" s="682"/>
      <c r="AA100" s="682"/>
      <c r="AB100" s="682"/>
      <c r="AC100" s="682"/>
      <c r="AD100" s="682"/>
      <c r="AE100" s="722" t="s">
        <v>1018</v>
      </c>
      <c r="AF100" s="680"/>
      <c r="AG100" s="1440"/>
      <c r="AH100" s="619" t="s">
        <v>1017</v>
      </c>
    </row>
    <row r="101" spans="1:34" ht="33.6" customHeight="1">
      <c r="A101" s="663">
        <v>8</v>
      </c>
      <c r="B101" s="625" t="s">
        <v>391</v>
      </c>
      <c r="C101" s="663"/>
      <c r="D101" s="663"/>
      <c r="E101" s="667"/>
      <c r="F101" s="663"/>
      <c r="G101" s="651">
        <f>G102+G103+G104</f>
        <v>0.57000000000000006</v>
      </c>
      <c r="H101" s="666"/>
      <c r="I101" s="666"/>
      <c r="J101" s="666"/>
      <c r="K101" s="666"/>
      <c r="L101" s="666"/>
      <c r="M101" s="666"/>
      <c r="N101" s="666"/>
      <c r="O101" s="666"/>
      <c r="P101" s="666"/>
      <c r="Q101" s="666"/>
      <c r="R101" s="666"/>
      <c r="S101" s="666"/>
      <c r="T101" s="666"/>
      <c r="U101" s="666"/>
      <c r="V101" s="666"/>
      <c r="W101" s="666"/>
      <c r="X101" s="666"/>
      <c r="Y101" s="666"/>
      <c r="Z101" s="666"/>
      <c r="AA101" s="666"/>
      <c r="AB101" s="666"/>
      <c r="AC101" s="666"/>
      <c r="AD101" s="666"/>
      <c r="AE101" s="672"/>
      <c r="AF101" s="678"/>
      <c r="AG101" s="667"/>
    </row>
    <row r="102" spans="1:34" ht="150">
      <c r="A102" s="663"/>
      <c r="B102" s="664" t="s">
        <v>265</v>
      </c>
      <c r="C102" s="657" t="s">
        <v>998</v>
      </c>
      <c r="D102" s="657"/>
      <c r="E102" s="667" t="s">
        <v>135</v>
      </c>
      <c r="F102" s="663"/>
      <c r="G102" s="665">
        <v>0.2</v>
      </c>
      <c r="H102" s="666">
        <v>0.2</v>
      </c>
      <c r="I102" s="666"/>
      <c r="J102" s="666"/>
      <c r="K102" s="666"/>
      <c r="L102" s="666"/>
      <c r="M102" s="666"/>
      <c r="N102" s="666"/>
      <c r="O102" s="666"/>
      <c r="P102" s="666"/>
      <c r="Q102" s="666"/>
      <c r="R102" s="666"/>
      <c r="S102" s="666"/>
      <c r="T102" s="666"/>
      <c r="U102" s="666"/>
      <c r="V102" s="666"/>
      <c r="W102" s="666"/>
      <c r="X102" s="666"/>
      <c r="Y102" s="666"/>
      <c r="Z102" s="666"/>
      <c r="AA102" s="666"/>
      <c r="AB102" s="666"/>
      <c r="AC102" s="666"/>
      <c r="AD102" s="666"/>
      <c r="AE102" s="667" t="s">
        <v>811</v>
      </c>
      <c r="AF102" s="668" t="s">
        <v>1103</v>
      </c>
      <c r="AG102" s="667" t="s">
        <v>771</v>
      </c>
    </row>
    <row r="103" spans="1:34" ht="131.25">
      <c r="A103" s="663"/>
      <c r="B103" s="664" t="s">
        <v>833</v>
      </c>
      <c r="C103" s="657" t="s">
        <v>998</v>
      </c>
      <c r="D103" s="657"/>
      <c r="E103" s="667" t="s">
        <v>130</v>
      </c>
      <c r="F103" s="663"/>
      <c r="G103" s="665">
        <v>0.12</v>
      </c>
      <c r="H103" s="666">
        <v>0.12</v>
      </c>
      <c r="I103" s="666"/>
      <c r="J103" s="666"/>
      <c r="K103" s="666"/>
      <c r="L103" s="666"/>
      <c r="M103" s="666"/>
      <c r="N103" s="666"/>
      <c r="O103" s="666"/>
      <c r="P103" s="666"/>
      <c r="Q103" s="666"/>
      <c r="R103" s="666"/>
      <c r="S103" s="666"/>
      <c r="T103" s="666"/>
      <c r="U103" s="666"/>
      <c r="V103" s="666"/>
      <c r="W103" s="666"/>
      <c r="X103" s="666"/>
      <c r="Y103" s="666"/>
      <c r="Z103" s="666"/>
      <c r="AA103" s="666"/>
      <c r="AB103" s="666"/>
      <c r="AC103" s="666"/>
      <c r="AD103" s="666"/>
      <c r="AE103" s="667" t="s">
        <v>812</v>
      </c>
      <c r="AF103" s="668" t="s">
        <v>795</v>
      </c>
      <c r="AG103" s="667" t="s">
        <v>771</v>
      </c>
    </row>
    <row r="104" spans="1:34" ht="126.75" customHeight="1">
      <c r="A104" s="663"/>
      <c r="B104" s="746" t="s">
        <v>662</v>
      </c>
      <c r="C104" s="657" t="s">
        <v>998</v>
      </c>
      <c r="D104" s="657"/>
      <c r="E104" s="667" t="s">
        <v>350</v>
      </c>
      <c r="F104" s="663"/>
      <c r="G104" s="666">
        <v>0.25</v>
      </c>
      <c r="H104" s="688">
        <v>0.25</v>
      </c>
      <c r="I104" s="666"/>
      <c r="J104" s="666"/>
      <c r="K104" s="666"/>
      <c r="L104" s="666"/>
      <c r="M104" s="666"/>
      <c r="N104" s="666"/>
      <c r="O104" s="666"/>
      <c r="P104" s="666"/>
      <c r="Q104" s="666"/>
      <c r="R104" s="666"/>
      <c r="S104" s="666"/>
      <c r="T104" s="666"/>
      <c r="U104" s="666"/>
      <c r="V104" s="666"/>
      <c r="W104" s="666"/>
      <c r="X104" s="666"/>
      <c r="Y104" s="666"/>
      <c r="Z104" s="666"/>
      <c r="AA104" s="666"/>
      <c r="AB104" s="666"/>
      <c r="AC104" s="666"/>
      <c r="AD104" s="666"/>
      <c r="AE104" s="667" t="s">
        <v>814</v>
      </c>
      <c r="AF104" s="667" t="s">
        <v>788</v>
      </c>
      <c r="AG104" s="667" t="s">
        <v>752</v>
      </c>
    </row>
    <row r="105" spans="1:34" ht="27.6" customHeight="1">
      <c r="A105" s="650">
        <v>9</v>
      </c>
      <c r="B105" s="625" t="s">
        <v>663</v>
      </c>
      <c r="C105" s="663"/>
      <c r="D105" s="663"/>
      <c r="E105" s="667"/>
      <c r="F105" s="663"/>
      <c r="G105" s="651">
        <f>G106</f>
        <v>0.1</v>
      </c>
      <c r="H105" s="651"/>
      <c r="I105" s="651"/>
      <c r="J105" s="651"/>
      <c r="K105" s="651"/>
      <c r="L105" s="651"/>
      <c r="M105" s="651"/>
      <c r="N105" s="651"/>
      <c r="O105" s="651"/>
      <c r="P105" s="651"/>
      <c r="Q105" s="651"/>
      <c r="R105" s="651"/>
      <c r="S105" s="651"/>
      <c r="T105" s="651"/>
      <c r="U105" s="651"/>
      <c r="V105" s="651"/>
      <c r="W105" s="651"/>
      <c r="X105" s="651"/>
      <c r="Y105" s="651"/>
      <c r="Z105" s="651"/>
      <c r="AA105" s="651"/>
      <c r="AB105" s="651"/>
      <c r="AC105" s="651"/>
      <c r="AD105" s="666"/>
      <c r="AE105" s="672"/>
      <c r="AF105" s="678"/>
      <c r="AG105" s="667"/>
    </row>
    <row r="106" spans="1:34" ht="105" customHeight="1">
      <c r="A106" s="663"/>
      <c r="B106" s="664" t="s">
        <v>664</v>
      </c>
      <c r="C106" s="657" t="s">
        <v>998</v>
      </c>
      <c r="D106" s="657"/>
      <c r="E106" s="667" t="s">
        <v>135</v>
      </c>
      <c r="F106" s="663"/>
      <c r="G106" s="666">
        <v>0.1</v>
      </c>
      <c r="H106" s="747">
        <v>0.1</v>
      </c>
      <c r="I106" s="651"/>
      <c r="J106" s="651"/>
      <c r="K106" s="651"/>
      <c r="L106" s="651"/>
      <c r="M106" s="651"/>
      <c r="N106" s="651"/>
      <c r="O106" s="651"/>
      <c r="P106" s="651"/>
      <c r="Q106" s="651"/>
      <c r="R106" s="651"/>
      <c r="S106" s="651"/>
      <c r="T106" s="651"/>
      <c r="U106" s="651"/>
      <c r="V106" s="651"/>
      <c r="W106" s="651"/>
      <c r="X106" s="651"/>
      <c r="Y106" s="651"/>
      <c r="Z106" s="651"/>
      <c r="AA106" s="651"/>
      <c r="AB106" s="651"/>
      <c r="AC106" s="651"/>
      <c r="AD106" s="666"/>
      <c r="AE106" s="667" t="s">
        <v>813</v>
      </c>
      <c r="AF106" s="667" t="s">
        <v>789</v>
      </c>
      <c r="AG106" s="667" t="s">
        <v>750</v>
      </c>
    </row>
    <row r="107" spans="1:34" ht="51.75" customHeight="1">
      <c r="A107" s="663"/>
      <c r="B107" s="748" t="s">
        <v>33</v>
      </c>
      <c r="C107" s="657"/>
      <c r="D107" s="657"/>
      <c r="E107" s="667"/>
      <c r="F107" s="663"/>
      <c r="G107" s="666"/>
      <c r="H107" s="747"/>
      <c r="I107" s="651"/>
      <c r="J107" s="651"/>
      <c r="K107" s="651"/>
      <c r="L107" s="651"/>
      <c r="M107" s="651"/>
      <c r="N107" s="651"/>
      <c r="O107" s="651"/>
      <c r="P107" s="651"/>
      <c r="Q107" s="651"/>
      <c r="R107" s="651"/>
      <c r="S107" s="651"/>
      <c r="T107" s="651"/>
      <c r="U107" s="651"/>
      <c r="V107" s="651"/>
      <c r="W107" s="651"/>
      <c r="X107" s="651"/>
      <c r="Y107" s="651"/>
      <c r="Z107" s="651"/>
      <c r="AA107" s="651"/>
      <c r="AB107" s="651"/>
      <c r="AC107" s="651"/>
      <c r="AD107" s="666"/>
      <c r="AE107" s="667"/>
      <c r="AF107" s="667"/>
      <c r="AG107" s="667"/>
    </row>
    <row r="108" spans="1:34" ht="44.25" customHeight="1">
      <c r="A108" s="663"/>
      <c r="B108" s="625" t="s">
        <v>1009</v>
      </c>
      <c r="C108" s="657"/>
      <c r="D108" s="657"/>
      <c r="E108" s="667"/>
      <c r="F108" s="663"/>
      <c r="G108" s="666"/>
      <c r="H108" s="747"/>
      <c r="I108" s="651"/>
      <c r="J108" s="651"/>
      <c r="K108" s="651"/>
      <c r="L108" s="651"/>
      <c r="M108" s="651"/>
      <c r="N108" s="651"/>
      <c r="O108" s="651"/>
      <c r="P108" s="651"/>
      <c r="Q108" s="651"/>
      <c r="R108" s="651"/>
      <c r="S108" s="651"/>
      <c r="T108" s="651"/>
      <c r="U108" s="651"/>
      <c r="V108" s="651"/>
      <c r="W108" s="651"/>
      <c r="X108" s="651"/>
      <c r="Y108" s="651"/>
      <c r="Z108" s="651"/>
      <c r="AA108" s="651"/>
      <c r="AB108" s="651"/>
      <c r="AC108" s="651"/>
      <c r="AD108" s="666"/>
      <c r="AE108" s="667"/>
      <c r="AF108" s="667"/>
      <c r="AG108" s="667"/>
    </row>
    <row r="109" spans="1:34" s="618" customFormat="1" ht="45.75" customHeight="1">
      <c r="A109" s="689"/>
      <c r="B109" s="630" t="s">
        <v>1010</v>
      </c>
      <c r="C109" s="690" t="s">
        <v>999</v>
      </c>
      <c r="D109" s="690">
        <v>31</v>
      </c>
      <c r="E109" s="683" t="s">
        <v>134</v>
      </c>
      <c r="F109" s="683"/>
      <c r="G109" s="682">
        <v>0.6</v>
      </c>
      <c r="H109" s="749">
        <v>0.5</v>
      </c>
      <c r="I109" s="721"/>
      <c r="J109" s="721"/>
      <c r="K109" s="721"/>
      <c r="L109" s="721"/>
      <c r="M109" s="721"/>
      <c r="N109" s="721"/>
      <c r="O109" s="721"/>
      <c r="P109" s="721"/>
      <c r="Q109" s="721"/>
      <c r="R109" s="721"/>
      <c r="S109" s="721"/>
      <c r="T109" s="721"/>
      <c r="U109" s="721"/>
      <c r="V109" s="721"/>
      <c r="W109" s="682">
        <v>0.05</v>
      </c>
      <c r="X109" s="682">
        <v>0.05</v>
      </c>
      <c r="Y109" s="721"/>
      <c r="Z109" s="721"/>
      <c r="AA109" s="721"/>
      <c r="AB109" s="721"/>
      <c r="AC109" s="721"/>
      <c r="AD109" s="682"/>
      <c r="AE109" s="750" t="s">
        <v>1034</v>
      </c>
      <c r="AF109" s="683"/>
      <c r="AG109" s="683" t="s">
        <v>928</v>
      </c>
    </row>
    <row r="110" spans="1:34" ht="42.75" customHeight="1">
      <c r="A110" s="663"/>
      <c r="B110" s="625" t="s">
        <v>514</v>
      </c>
      <c r="C110" s="657"/>
      <c r="D110" s="657"/>
      <c r="E110" s="667"/>
      <c r="F110" s="663"/>
      <c r="G110" s="666"/>
      <c r="H110" s="747"/>
      <c r="I110" s="651"/>
      <c r="J110" s="651"/>
      <c r="K110" s="651"/>
      <c r="L110" s="651"/>
      <c r="M110" s="651"/>
      <c r="N110" s="651"/>
      <c r="O110" s="651"/>
      <c r="P110" s="651"/>
      <c r="Q110" s="651"/>
      <c r="R110" s="651"/>
      <c r="S110" s="651"/>
      <c r="T110" s="651"/>
      <c r="U110" s="651"/>
      <c r="V110" s="651"/>
      <c r="W110" s="651"/>
      <c r="X110" s="651"/>
      <c r="Y110" s="651"/>
      <c r="Z110" s="651"/>
      <c r="AA110" s="651"/>
      <c r="AB110" s="651"/>
      <c r="AC110" s="651"/>
      <c r="AD110" s="666"/>
      <c r="AE110" s="667"/>
      <c r="AF110" s="667"/>
      <c r="AG110" s="667"/>
    </row>
    <row r="111" spans="1:34" s="618" customFormat="1" ht="134.25" customHeight="1">
      <c r="A111" s="689"/>
      <c r="B111" s="627" t="s">
        <v>930</v>
      </c>
      <c r="C111" s="690" t="s">
        <v>999</v>
      </c>
      <c r="D111" s="690">
        <v>32</v>
      </c>
      <c r="E111" s="683" t="s">
        <v>140</v>
      </c>
      <c r="F111" s="689"/>
      <c r="G111" s="682">
        <f>SUM(H111:AD111)</f>
        <v>0.3</v>
      </c>
      <c r="H111" s="749">
        <v>0.3</v>
      </c>
      <c r="I111" s="721"/>
      <c r="J111" s="721"/>
      <c r="K111" s="721"/>
      <c r="L111" s="721"/>
      <c r="M111" s="721"/>
      <c r="N111" s="721"/>
      <c r="O111" s="721"/>
      <c r="P111" s="721"/>
      <c r="Q111" s="721"/>
      <c r="R111" s="721"/>
      <c r="S111" s="721"/>
      <c r="T111" s="721"/>
      <c r="U111" s="721"/>
      <c r="V111" s="721"/>
      <c r="W111" s="721"/>
      <c r="X111" s="721"/>
      <c r="Y111" s="721"/>
      <c r="Z111" s="721"/>
      <c r="AA111" s="721"/>
      <c r="AB111" s="721"/>
      <c r="AC111" s="721"/>
      <c r="AD111" s="682"/>
      <c r="AE111" s="751" t="s">
        <v>1046</v>
      </c>
      <c r="AF111" s="683"/>
      <c r="AG111" s="752" t="s">
        <v>931</v>
      </c>
    </row>
    <row r="112" spans="1:34" s="149" customFormat="1" ht="36" customHeight="1">
      <c r="A112" s="650">
        <v>10</v>
      </c>
      <c r="B112" s="673" t="s">
        <v>12</v>
      </c>
      <c r="C112" s="663"/>
      <c r="D112" s="663"/>
      <c r="E112" s="654"/>
      <c r="F112" s="650"/>
      <c r="G112" s="651">
        <v>2</v>
      </c>
      <c r="H112" s="651"/>
      <c r="I112" s="651"/>
      <c r="J112" s="651"/>
      <c r="K112" s="651"/>
      <c r="L112" s="651"/>
      <c r="M112" s="651"/>
      <c r="N112" s="651"/>
      <c r="O112" s="651"/>
      <c r="P112" s="651"/>
      <c r="Q112" s="651"/>
      <c r="R112" s="651"/>
      <c r="S112" s="651"/>
      <c r="T112" s="651"/>
      <c r="U112" s="651"/>
      <c r="V112" s="651"/>
      <c r="W112" s="651"/>
      <c r="X112" s="651"/>
      <c r="Y112" s="651"/>
      <c r="Z112" s="651"/>
      <c r="AA112" s="651"/>
      <c r="AB112" s="651"/>
      <c r="AC112" s="651"/>
      <c r="AD112" s="651"/>
      <c r="AE112" s="654"/>
      <c r="AF112" s="653"/>
      <c r="AG112" s="654"/>
    </row>
    <row r="113" spans="1:33" ht="119.25" customHeight="1">
      <c r="A113" s="663"/>
      <c r="B113" s="664" t="s">
        <v>302</v>
      </c>
      <c r="C113" s="657" t="s">
        <v>998</v>
      </c>
      <c r="D113" s="657"/>
      <c r="E113" s="667" t="s">
        <v>133</v>
      </c>
      <c r="F113" s="663"/>
      <c r="G113" s="666">
        <v>2</v>
      </c>
      <c r="H113" s="666">
        <v>2</v>
      </c>
      <c r="I113" s="666"/>
      <c r="J113" s="666"/>
      <c r="K113" s="666"/>
      <c r="L113" s="666"/>
      <c r="M113" s="666"/>
      <c r="N113" s="666"/>
      <c r="O113" s="666"/>
      <c r="P113" s="666"/>
      <c r="Q113" s="666"/>
      <c r="R113" s="666"/>
      <c r="S113" s="666"/>
      <c r="T113" s="666"/>
      <c r="U113" s="666"/>
      <c r="V113" s="666"/>
      <c r="W113" s="666"/>
      <c r="X113" s="666"/>
      <c r="Y113" s="666"/>
      <c r="Z113" s="666"/>
      <c r="AA113" s="666"/>
      <c r="AB113" s="666"/>
      <c r="AC113" s="666"/>
      <c r="AD113" s="666"/>
      <c r="AE113" s="667" t="s">
        <v>815</v>
      </c>
      <c r="AF113" s="668" t="s">
        <v>790</v>
      </c>
      <c r="AG113" s="667" t="s">
        <v>1117</v>
      </c>
    </row>
    <row r="114" spans="1:33" s="149" customFormat="1" ht="28.9" customHeight="1">
      <c r="A114" s="650">
        <v>11</v>
      </c>
      <c r="B114" s="673" t="s">
        <v>457</v>
      </c>
      <c r="C114" s="663"/>
      <c r="D114" s="663"/>
      <c r="E114" s="667"/>
      <c r="F114" s="663"/>
      <c r="G114" s="651">
        <f>G115+G116</f>
        <v>43.650000000000006</v>
      </c>
      <c r="H114" s="651"/>
      <c r="I114" s="651"/>
      <c r="J114" s="651"/>
      <c r="K114" s="651"/>
      <c r="L114" s="651"/>
      <c r="M114" s="651"/>
      <c r="N114" s="651"/>
      <c r="O114" s="651"/>
      <c r="P114" s="651"/>
      <c r="Q114" s="651"/>
      <c r="R114" s="651"/>
      <c r="S114" s="651"/>
      <c r="T114" s="651"/>
      <c r="U114" s="651"/>
      <c r="V114" s="651"/>
      <c r="W114" s="651"/>
      <c r="X114" s="651"/>
      <c r="Y114" s="651"/>
      <c r="Z114" s="651"/>
      <c r="AA114" s="651"/>
      <c r="AB114" s="651"/>
      <c r="AC114" s="651"/>
      <c r="AD114" s="651"/>
      <c r="AE114" s="652"/>
      <c r="AF114" s="653"/>
      <c r="AG114" s="654"/>
    </row>
    <row r="115" spans="1:33" s="527" customFormat="1" ht="102.6" customHeight="1">
      <c r="A115" s="655"/>
      <c r="B115" s="674" t="s">
        <v>382</v>
      </c>
      <c r="C115" s="657" t="s">
        <v>998</v>
      </c>
      <c r="D115" s="738"/>
      <c r="E115" s="738" t="s">
        <v>389</v>
      </c>
      <c r="F115" s="739"/>
      <c r="G115" s="659">
        <f>SUM(H115:AD115)</f>
        <v>37.150000000000006</v>
      </c>
      <c r="H115" s="658">
        <v>15.97</v>
      </c>
      <c r="I115" s="658">
        <v>6.7</v>
      </c>
      <c r="J115" s="658"/>
      <c r="K115" s="658"/>
      <c r="L115" s="658"/>
      <c r="M115" s="658"/>
      <c r="N115" s="658"/>
      <c r="O115" s="658">
        <v>2</v>
      </c>
      <c r="P115" s="658"/>
      <c r="Q115" s="658"/>
      <c r="R115" s="658"/>
      <c r="S115" s="658"/>
      <c r="T115" s="658"/>
      <c r="U115" s="658"/>
      <c r="V115" s="658"/>
      <c r="W115" s="658">
        <v>6.87</v>
      </c>
      <c r="X115" s="658"/>
      <c r="Y115" s="658"/>
      <c r="Z115" s="658"/>
      <c r="AA115" s="658"/>
      <c r="AB115" s="658"/>
      <c r="AC115" s="658"/>
      <c r="AD115" s="658">
        <v>5.61</v>
      </c>
      <c r="AE115" s="657" t="s">
        <v>460</v>
      </c>
      <c r="AF115" s="660" t="s">
        <v>796</v>
      </c>
      <c r="AG115" s="657" t="s">
        <v>753</v>
      </c>
    </row>
    <row r="116" spans="1:33" s="525" customFormat="1" ht="116.45" customHeight="1">
      <c r="A116" s="655"/>
      <c r="B116" s="656" t="s">
        <v>776</v>
      </c>
      <c r="C116" s="657" t="s">
        <v>998</v>
      </c>
      <c r="D116" s="657"/>
      <c r="E116" s="657" t="s">
        <v>411</v>
      </c>
      <c r="F116" s="655"/>
      <c r="G116" s="659">
        <v>6.5</v>
      </c>
      <c r="H116" s="659"/>
      <c r="I116" s="659"/>
      <c r="J116" s="659"/>
      <c r="K116" s="659">
        <v>1.6</v>
      </c>
      <c r="L116" s="659">
        <v>1.6</v>
      </c>
      <c r="M116" s="659"/>
      <c r="N116" s="659"/>
      <c r="O116" s="659"/>
      <c r="P116" s="659"/>
      <c r="Q116" s="659">
        <v>2.5</v>
      </c>
      <c r="R116" s="659"/>
      <c r="S116" s="659"/>
      <c r="T116" s="659"/>
      <c r="U116" s="659"/>
      <c r="V116" s="659"/>
      <c r="W116" s="659"/>
      <c r="X116" s="659"/>
      <c r="Y116" s="659"/>
      <c r="Z116" s="659"/>
      <c r="AA116" s="659"/>
      <c r="AB116" s="659"/>
      <c r="AC116" s="659"/>
      <c r="AD116" s="659">
        <v>0.8</v>
      </c>
      <c r="AE116" s="657" t="s">
        <v>462</v>
      </c>
      <c r="AF116" s="657" t="s">
        <v>797</v>
      </c>
      <c r="AG116" s="657" t="s">
        <v>763</v>
      </c>
    </row>
    <row r="117" spans="1:33" s="520" customFormat="1" ht="24.6" customHeight="1">
      <c r="A117" s="650">
        <v>12</v>
      </c>
      <c r="B117" s="625" t="s">
        <v>90</v>
      </c>
      <c r="C117" s="667"/>
      <c r="D117" s="667"/>
      <c r="E117" s="654"/>
      <c r="F117" s="650"/>
      <c r="G117" s="651">
        <f>SUM(G118:G124)</f>
        <v>16.68</v>
      </c>
      <c r="H117" s="651"/>
      <c r="I117" s="651"/>
      <c r="J117" s="651"/>
      <c r="K117" s="651"/>
      <c r="L117" s="651"/>
      <c r="M117" s="651"/>
      <c r="N117" s="651"/>
      <c r="O117" s="651"/>
      <c r="P117" s="651"/>
      <c r="Q117" s="651"/>
      <c r="R117" s="651"/>
      <c r="S117" s="651"/>
      <c r="T117" s="651"/>
      <c r="U117" s="651"/>
      <c r="V117" s="651"/>
      <c r="W117" s="651"/>
      <c r="X117" s="651"/>
      <c r="Y117" s="651"/>
      <c r="Z117" s="651"/>
      <c r="AA117" s="651"/>
      <c r="AB117" s="651"/>
      <c r="AC117" s="651"/>
      <c r="AD117" s="651"/>
      <c r="AE117" s="652"/>
      <c r="AF117" s="650"/>
      <c r="AG117" s="713"/>
    </row>
    <row r="118" spans="1:33" ht="79.5" customHeight="1">
      <c r="A118" s="663"/>
      <c r="B118" s="677" t="s">
        <v>734</v>
      </c>
      <c r="C118" s="657" t="s">
        <v>998</v>
      </c>
      <c r="D118" s="657" t="s">
        <v>1116</v>
      </c>
      <c r="E118" s="667" t="s">
        <v>607</v>
      </c>
      <c r="F118" s="667"/>
      <c r="G118" s="818">
        <f>H118+W118+X118</f>
        <v>0.64</v>
      </c>
      <c r="H118" s="818">
        <v>0.64</v>
      </c>
      <c r="I118" s="666"/>
      <c r="J118" s="666"/>
      <c r="K118" s="666"/>
      <c r="L118" s="666"/>
      <c r="M118" s="666"/>
      <c r="N118" s="666"/>
      <c r="O118" s="666"/>
      <c r="P118" s="666"/>
      <c r="Q118" s="666"/>
      <c r="R118" s="666"/>
      <c r="S118" s="666"/>
      <c r="T118" s="666"/>
      <c r="U118" s="666"/>
      <c r="V118" s="666"/>
      <c r="W118" s="666"/>
      <c r="X118" s="666"/>
      <c r="Y118" s="666"/>
      <c r="Z118" s="666"/>
      <c r="AA118" s="666"/>
      <c r="AB118" s="666"/>
      <c r="AC118" s="666"/>
      <c r="AD118" s="666"/>
      <c r="AE118" s="667" t="s">
        <v>820</v>
      </c>
      <c r="AF118" s="678" t="s">
        <v>623</v>
      </c>
      <c r="AG118" s="667" t="s">
        <v>768</v>
      </c>
    </row>
    <row r="119" spans="1:33" ht="78" customHeight="1">
      <c r="A119" s="676"/>
      <c r="B119" s="677" t="s">
        <v>764</v>
      </c>
      <c r="C119" s="657" t="s">
        <v>998</v>
      </c>
      <c r="D119" s="657"/>
      <c r="E119" s="667" t="s">
        <v>309</v>
      </c>
      <c r="F119" s="663"/>
      <c r="G119" s="666">
        <f>SUM(H119:AD119)</f>
        <v>4.1499999999999995</v>
      </c>
      <c r="H119" s="665">
        <v>3.71</v>
      </c>
      <c r="I119" s="665"/>
      <c r="J119" s="665"/>
      <c r="K119" s="665"/>
      <c r="L119" s="665"/>
      <c r="M119" s="665"/>
      <c r="N119" s="665"/>
      <c r="O119" s="665"/>
      <c r="P119" s="665"/>
      <c r="Q119" s="665"/>
      <c r="R119" s="665"/>
      <c r="S119" s="665"/>
      <c r="T119" s="665"/>
      <c r="U119" s="665"/>
      <c r="V119" s="665"/>
      <c r="W119" s="666">
        <v>0.09</v>
      </c>
      <c r="X119" s="666">
        <v>0.01</v>
      </c>
      <c r="Y119" s="666"/>
      <c r="Z119" s="666"/>
      <c r="AA119" s="666"/>
      <c r="AB119" s="666"/>
      <c r="AC119" s="666"/>
      <c r="AD119" s="665">
        <v>0.34</v>
      </c>
      <c r="AE119" s="715" t="s">
        <v>817</v>
      </c>
      <c r="AF119" s="678" t="s">
        <v>793</v>
      </c>
      <c r="AG119" s="667" t="s">
        <v>775</v>
      </c>
    </row>
    <row r="120" spans="1:33" ht="87.75" customHeight="1">
      <c r="A120" s="667"/>
      <c r="B120" s="677" t="s">
        <v>488</v>
      </c>
      <c r="C120" s="657" t="s">
        <v>998</v>
      </c>
      <c r="D120" s="657"/>
      <c r="E120" s="667" t="s">
        <v>134</v>
      </c>
      <c r="F120" s="667"/>
      <c r="G120" s="666">
        <f>SUM(H120:AD120)</f>
        <v>1.64</v>
      </c>
      <c r="H120" s="665">
        <v>1.64</v>
      </c>
      <c r="I120" s="666"/>
      <c r="J120" s="666"/>
      <c r="K120" s="666"/>
      <c r="L120" s="666"/>
      <c r="M120" s="666"/>
      <c r="N120" s="666"/>
      <c r="O120" s="666"/>
      <c r="P120" s="666"/>
      <c r="Q120" s="666"/>
      <c r="R120" s="666"/>
      <c r="S120" s="666"/>
      <c r="T120" s="666"/>
      <c r="U120" s="666"/>
      <c r="V120" s="666"/>
      <c r="W120" s="665"/>
      <c r="X120" s="665"/>
      <c r="Y120" s="665"/>
      <c r="Z120" s="665"/>
      <c r="AA120" s="665"/>
      <c r="AB120" s="665"/>
      <c r="AC120" s="665"/>
      <c r="AD120" s="665"/>
      <c r="AE120" s="667" t="s">
        <v>816</v>
      </c>
      <c r="AF120" s="678" t="s">
        <v>794</v>
      </c>
      <c r="AG120" s="667" t="s">
        <v>737</v>
      </c>
    </row>
    <row r="121" spans="1:33" ht="90" customHeight="1">
      <c r="A121" s="667"/>
      <c r="B121" s="677" t="s">
        <v>490</v>
      </c>
      <c r="C121" s="657" t="s">
        <v>998</v>
      </c>
      <c r="D121" s="657"/>
      <c r="E121" s="667" t="s">
        <v>134</v>
      </c>
      <c r="F121" s="667"/>
      <c r="G121" s="666">
        <f>SUM(H121:AD121)</f>
        <v>0.89</v>
      </c>
      <c r="H121" s="666">
        <v>0.87</v>
      </c>
      <c r="I121" s="666"/>
      <c r="J121" s="666"/>
      <c r="K121" s="666"/>
      <c r="L121" s="666"/>
      <c r="M121" s="666"/>
      <c r="N121" s="666"/>
      <c r="O121" s="666"/>
      <c r="P121" s="666"/>
      <c r="Q121" s="666"/>
      <c r="R121" s="666"/>
      <c r="S121" s="666"/>
      <c r="T121" s="666"/>
      <c r="U121" s="666"/>
      <c r="V121" s="666"/>
      <c r="W121" s="666">
        <v>0.02</v>
      </c>
      <c r="X121" s="666"/>
      <c r="Y121" s="666"/>
      <c r="Z121" s="666"/>
      <c r="AA121" s="666"/>
      <c r="AB121" s="666"/>
      <c r="AC121" s="666"/>
      <c r="AD121" s="666"/>
      <c r="AE121" s="667" t="s">
        <v>818</v>
      </c>
      <c r="AF121" s="678" t="s">
        <v>794</v>
      </c>
      <c r="AG121" s="667" t="s">
        <v>738</v>
      </c>
    </row>
    <row r="122" spans="1:33" ht="78.75" customHeight="1">
      <c r="A122" s="667"/>
      <c r="B122" s="677" t="s">
        <v>649</v>
      </c>
      <c r="C122" s="657" t="s">
        <v>998</v>
      </c>
      <c r="D122" s="657"/>
      <c r="E122" s="667" t="s">
        <v>135</v>
      </c>
      <c r="F122" s="667"/>
      <c r="G122" s="666">
        <v>0.2</v>
      </c>
      <c r="H122" s="666">
        <v>0.2</v>
      </c>
      <c r="I122" s="666"/>
      <c r="J122" s="666"/>
      <c r="K122" s="666"/>
      <c r="L122" s="666"/>
      <c r="M122" s="666"/>
      <c r="N122" s="666"/>
      <c r="O122" s="666"/>
      <c r="P122" s="666"/>
      <c r="Q122" s="666"/>
      <c r="R122" s="666"/>
      <c r="S122" s="666"/>
      <c r="T122" s="666"/>
      <c r="U122" s="666"/>
      <c r="V122" s="666"/>
      <c r="W122" s="666"/>
      <c r="X122" s="666"/>
      <c r="Y122" s="666"/>
      <c r="Z122" s="666"/>
      <c r="AA122" s="666"/>
      <c r="AB122" s="666"/>
      <c r="AC122" s="666"/>
      <c r="AD122" s="666"/>
      <c r="AE122" s="667" t="s">
        <v>819</v>
      </c>
      <c r="AF122" s="668" t="s">
        <v>829</v>
      </c>
      <c r="AG122" s="667" t="s">
        <v>745</v>
      </c>
    </row>
    <row r="123" spans="1:33" ht="83.45" customHeight="1">
      <c r="A123" s="667"/>
      <c r="B123" s="677" t="s">
        <v>609</v>
      </c>
      <c r="C123" s="657" t="s">
        <v>998</v>
      </c>
      <c r="D123" s="657"/>
      <c r="E123" s="667" t="s">
        <v>137</v>
      </c>
      <c r="F123" s="667"/>
      <c r="G123" s="666">
        <f>SUM(H123:AD123)</f>
        <v>8.25</v>
      </c>
      <c r="H123" s="666">
        <v>7.8</v>
      </c>
      <c r="I123" s="666"/>
      <c r="J123" s="666"/>
      <c r="K123" s="666"/>
      <c r="L123" s="666"/>
      <c r="M123" s="666"/>
      <c r="N123" s="666"/>
      <c r="O123" s="666"/>
      <c r="P123" s="666"/>
      <c r="Q123" s="666"/>
      <c r="R123" s="666"/>
      <c r="S123" s="666"/>
      <c r="T123" s="666"/>
      <c r="U123" s="666"/>
      <c r="V123" s="666"/>
      <c r="W123" s="666">
        <v>0.05</v>
      </c>
      <c r="X123" s="666">
        <v>0.1</v>
      </c>
      <c r="Y123" s="666"/>
      <c r="Z123" s="666"/>
      <c r="AA123" s="666"/>
      <c r="AB123" s="666"/>
      <c r="AC123" s="666"/>
      <c r="AD123" s="666">
        <v>0.3</v>
      </c>
      <c r="AE123" s="667" t="s">
        <v>822</v>
      </c>
      <c r="AF123" s="668" t="s">
        <v>829</v>
      </c>
      <c r="AG123" s="667" t="s">
        <v>746</v>
      </c>
    </row>
    <row r="124" spans="1:33" ht="34.5" customHeight="1">
      <c r="A124" s="667"/>
      <c r="B124" s="677" t="s">
        <v>626</v>
      </c>
      <c r="C124" s="657" t="s">
        <v>998</v>
      </c>
      <c r="D124" s="657"/>
      <c r="E124" s="667" t="s">
        <v>130</v>
      </c>
      <c r="F124" s="667"/>
      <c r="G124" s="666">
        <v>0.91</v>
      </c>
      <c r="H124" s="666">
        <v>0.91</v>
      </c>
      <c r="I124" s="666"/>
      <c r="J124" s="666"/>
      <c r="K124" s="666"/>
      <c r="L124" s="666"/>
      <c r="M124" s="666"/>
      <c r="N124" s="666"/>
      <c r="O124" s="666"/>
      <c r="P124" s="666"/>
      <c r="Q124" s="666"/>
      <c r="R124" s="666"/>
      <c r="S124" s="666"/>
      <c r="T124" s="666"/>
      <c r="U124" s="666"/>
      <c r="V124" s="666"/>
      <c r="W124" s="666"/>
      <c r="X124" s="666"/>
      <c r="Y124" s="666"/>
      <c r="Z124" s="666"/>
      <c r="AA124" s="666"/>
      <c r="AB124" s="666"/>
      <c r="AC124" s="666"/>
      <c r="AD124" s="666"/>
      <c r="AE124" s="667" t="s">
        <v>821</v>
      </c>
      <c r="AF124" s="668" t="s">
        <v>625</v>
      </c>
      <c r="AG124" s="667" t="s">
        <v>747</v>
      </c>
    </row>
    <row r="125" spans="1:33" s="618" customFormat="1" ht="56.25" customHeight="1">
      <c r="A125" s="683"/>
      <c r="B125" s="630" t="s">
        <v>480</v>
      </c>
      <c r="C125" s="632" t="s">
        <v>999</v>
      </c>
      <c r="D125" s="632">
        <v>33</v>
      </c>
      <c r="E125" s="683" t="s">
        <v>137</v>
      </c>
      <c r="F125" s="683"/>
      <c r="G125" s="682">
        <f>SUM(H125:AD125)</f>
        <v>1.8399999999999999</v>
      </c>
      <c r="H125" s="682">
        <v>1.2</v>
      </c>
      <c r="I125" s="682"/>
      <c r="J125" s="682"/>
      <c r="K125" s="682"/>
      <c r="L125" s="682"/>
      <c r="M125" s="682"/>
      <c r="N125" s="682"/>
      <c r="O125" s="682"/>
      <c r="P125" s="682"/>
      <c r="Q125" s="682"/>
      <c r="R125" s="682"/>
      <c r="S125" s="682"/>
      <c r="T125" s="682"/>
      <c r="U125" s="682"/>
      <c r="V125" s="682"/>
      <c r="W125" s="682">
        <v>0.3</v>
      </c>
      <c r="X125" s="682">
        <v>0.2</v>
      </c>
      <c r="Y125" s="682"/>
      <c r="Z125" s="682"/>
      <c r="AA125" s="682"/>
      <c r="AB125" s="682"/>
      <c r="AC125" s="682"/>
      <c r="AD125" s="682">
        <v>0.14000000000000001</v>
      </c>
      <c r="AE125" s="683" t="s">
        <v>1003</v>
      </c>
      <c r="AF125" s="684"/>
      <c r="AG125" s="683" t="s">
        <v>1089</v>
      </c>
    </row>
    <row r="126" spans="1:33" s="618" customFormat="1" ht="59.25" customHeight="1">
      <c r="A126" s="683"/>
      <c r="B126" s="630" t="s">
        <v>470</v>
      </c>
      <c r="C126" s="632" t="s">
        <v>999</v>
      </c>
      <c r="D126" s="632">
        <v>34</v>
      </c>
      <c r="E126" s="683" t="s">
        <v>1000</v>
      </c>
      <c r="F126" s="683" t="s">
        <v>1027</v>
      </c>
      <c r="G126" s="682">
        <v>0.82</v>
      </c>
      <c r="H126" s="682">
        <v>0.1</v>
      </c>
      <c r="I126" s="682"/>
      <c r="J126" s="682"/>
      <c r="K126" s="682">
        <f>G126-H126-W126-AD126</f>
        <v>0.59999999999999987</v>
      </c>
      <c r="L126" s="682"/>
      <c r="M126" s="682"/>
      <c r="N126" s="682"/>
      <c r="O126" s="682"/>
      <c r="P126" s="682"/>
      <c r="Q126" s="682"/>
      <c r="R126" s="682"/>
      <c r="S126" s="682"/>
      <c r="T126" s="682"/>
      <c r="U126" s="682"/>
      <c r="V126" s="682"/>
      <c r="W126" s="682">
        <v>0.05</v>
      </c>
      <c r="X126" s="682"/>
      <c r="Y126" s="682"/>
      <c r="Z126" s="682"/>
      <c r="AA126" s="682"/>
      <c r="AB126" s="682"/>
      <c r="AC126" s="682"/>
      <c r="AD126" s="682">
        <v>7.0000000000000007E-2</v>
      </c>
      <c r="AE126" s="683" t="s">
        <v>1078</v>
      </c>
      <c r="AF126" s="684"/>
      <c r="AG126" s="683" t="s">
        <v>859</v>
      </c>
    </row>
    <row r="127" spans="1:33" s="618" customFormat="1" ht="70.5" customHeight="1">
      <c r="A127" s="683"/>
      <c r="B127" s="630" t="s">
        <v>860</v>
      </c>
      <c r="C127" s="632" t="s">
        <v>999</v>
      </c>
      <c r="D127" s="632">
        <v>35</v>
      </c>
      <c r="E127" s="683" t="s">
        <v>133</v>
      </c>
      <c r="F127" s="683"/>
      <c r="G127" s="682">
        <f>SUM(H127:AD127)</f>
        <v>1</v>
      </c>
      <c r="H127" s="682">
        <v>1</v>
      </c>
      <c r="I127" s="682"/>
      <c r="J127" s="682"/>
      <c r="K127" s="682"/>
      <c r="L127" s="682"/>
      <c r="M127" s="682"/>
      <c r="N127" s="682"/>
      <c r="O127" s="682"/>
      <c r="P127" s="682"/>
      <c r="Q127" s="682"/>
      <c r="R127" s="682"/>
      <c r="S127" s="682"/>
      <c r="T127" s="682"/>
      <c r="U127" s="682"/>
      <c r="V127" s="682"/>
      <c r="W127" s="682"/>
      <c r="X127" s="682"/>
      <c r="Y127" s="682"/>
      <c r="Z127" s="682"/>
      <c r="AA127" s="682"/>
      <c r="AB127" s="682"/>
      <c r="AC127" s="682"/>
      <c r="AD127" s="682"/>
      <c r="AE127" s="683"/>
      <c r="AF127" s="684"/>
      <c r="AG127" s="683" t="s">
        <v>862</v>
      </c>
    </row>
    <row r="128" spans="1:33" s="621" customFormat="1" ht="150">
      <c r="A128" s="755"/>
      <c r="B128" s="635" t="s">
        <v>507</v>
      </c>
      <c r="C128" s="756"/>
      <c r="D128" s="636"/>
      <c r="E128" s="762" t="s">
        <v>134</v>
      </c>
      <c r="F128" s="755"/>
      <c r="G128" s="757">
        <v>0.26</v>
      </c>
      <c r="H128" s="758">
        <v>0.2</v>
      </c>
      <c r="I128" s="758"/>
      <c r="J128" s="758"/>
      <c r="K128" s="759"/>
      <c r="L128" s="759"/>
      <c r="M128" s="759"/>
      <c r="N128" s="759"/>
      <c r="O128" s="759"/>
      <c r="P128" s="759"/>
      <c r="Q128" s="759"/>
      <c r="R128" s="759"/>
      <c r="S128" s="524"/>
      <c r="T128" s="759"/>
      <c r="U128" s="759"/>
      <c r="V128" s="759"/>
      <c r="W128" s="759">
        <v>0.03</v>
      </c>
      <c r="X128" s="759">
        <v>0.03</v>
      </c>
      <c r="Y128" s="759"/>
      <c r="Z128" s="759"/>
      <c r="AA128" s="759"/>
      <c r="AB128" s="759"/>
      <c r="AC128" s="759"/>
      <c r="AD128" s="759"/>
      <c r="AE128" s="760" t="s">
        <v>1053</v>
      </c>
      <c r="AF128" s="763" t="s">
        <v>1051</v>
      </c>
      <c r="AG128" s="763" t="s">
        <v>624</v>
      </c>
    </row>
    <row r="129" spans="1:34" ht="33.75" customHeight="1">
      <c r="A129" s="650">
        <v>13</v>
      </c>
      <c r="B129" s="753" t="s">
        <v>105</v>
      </c>
      <c r="C129" s="678"/>
      <c r="D129" s="678"/>
      <c r="E129" s="667"/>
      <c r="F129" s="667"/>
      <c r="G129" s="651">
        <f>G130</f>
        <v>4.9399999999999986</v>
      </c>
      <c r="H129" s="666"/>
      <c r="I129" s="666"/>
      <c r="J129" s="666"/>
      <c r="K129" s="666"/>
      <c r="L129" s="666"/>
      <c r="M129" s="666"/>
      <c r="N129" s="666"/>
      <c r="O129" s="666"/>
      <c r="P129" s="666"/>
      <c r="Q129" s="666"/>
      <c r="R129" s="666"/>
      <c r="S129" s="666"/>
      <c r="T129" s="666"/>
      <c r="U129" s="666"/>
      <c r="V129" s="666"/>
      <c r="W129" s="666"/>
      <c r="X129" s="666"/>
      <c r="Y129" s="666"/>
      <c r="Z129" s="666"/>
      <c r="AA129" s="666"/>
      <c r="AB129" s="666"/>
      <c r="AC129" s="666"/>
      <c r="AD129" s="666"/>
      <c r="AE129" s="667"/>
      <c r="AF129" s="668"/>
      <c r="AG129" s="667"/>
    </row>
    <row r="130" spans="1:34" s="618" customFormat="1" ht="86.25" customHeight="1">
      <c r="A130" s="680"/>
      <c r="B130" s="634" t="s">
        <v>937</v>
      </c>
      <c r="C130" s="690" t="s">
        <v>999</v>
      </c>
      <c r="D130" s="690">
        <v>36</v>
      </c>
      <c r="E130" s="683" t="s">
        <v>140</v>
      </c>
      <c r="F130" s="689"/>
      <c r="G130" s="682">
        <f>SUM(H130:AD130)</f>
        <v>4.9399999999999986</v>
      </c>
      <c r="H130" s="754">
        <v>4.55</v>
      </c>
      <c r="I130" s="682"/>
      <c r="J130" s="682"/>
      <c r="K130" s="682"/>
      <c r="L130" s="682"/>
      <c r="M130" s="682"/>
      <c r="N130" s="682"/>
      <c r="O130" s="682"/>
      <c r="P130" s="682"/>
      <c r="Q130" s="682"/>
      <c r="R130" s="682"/>
      <c r="S130" s="682"/>
      <c r="T130" s="682"/>
      <c r="U130" s="682"/>
      <c r="V130" s="682"/>
      <c r="W130" s="682">
        <v>0.06</v>
      </c>
      <c r="X130" s="682">
        <v>0.02</v>
      </c>
      <c r="Y130" s="682"/>
      <c r="Z130" s="682"/>
      <c r="AA130" s="682"/>
      <c r="AB130" s="682"/>
      <c r="AC130" s="682"/>
      <c r="AD130" s="682">
        <v>0.31</v>
      </c>
      <c r="AE130" s="683" t="s">
        <v>1002</v>
      </c>
      <c r="AF130" s="683" t="s">
        <v>1004</v>
      </c>
      <c r="AG130" s="683" t="s">
        <v>761</v>
      </c>
      <c r="AH130" s="620"/>
    </row>
    <row r="131" spans="1:34" s="621" customFormat="1" ht="56.25">
      <c r="A131" s="755"/>
      <c r="B131" s="635" t="s">
        <v>1040</v>
      </c>
      <c r="C131" s="756" t="s">
        <v>999</v>
      </c>
      <c r="D131" s="636"/>
      <c r="E131" s="762" t="s">
        <v>130</v>
      </c>
      <c r="F131" s="755"/>
      <c r="G131" s="757">
        <v>0.8</v>
      </c>
      <c r="H131" s="758"/>
      <c r="I131" s="758"/>
      <c r="J131" s="758"/>
      <c r="K131" s="759"/>
      <c r="L131" s="759"/>
      <c r="M131" s="759"/>
      <c r="N131" s="759"/>
      <c r="O131" s="759"/>
      <c r="P131" s="759"/>
      <c r="Q131" s="759"/>
      <c r="R131" s="757">
        <v>0.8</v>
      </c>
      <c r="S131" s="759"/>
      <c r="T131" s="759"/>
      <c r="U131" s="759"/>
      <c r="V131" s="759"/>
      <c r="W131" s="759"/>
      <c r="X131" s="759"/>
      <c r="Y131" s="759"/>
      <c r="Z131" s="759"/>
      <c r="AA131" s="759"/>
      <c r="AB131" s="759"/>
      <c r="AC131" s="759"/>
      <c r="AD131" s="759"/>
      <c r="AE131" s="760" t="s">
        <v>1064</v>
      </c>
      <c r="AF131" s="761"/>
      <c r="AG131" s="762" t="s">
        <v>1065</v>
      </c>
    </row>
    <row r="132" spans="1:34" s="621" customFormat="1" ht="112.5">
      <c r="A132" s="755"/>
      <c r="B132" s="635" t="s">
        <v>1041</v>
      </c>
      <c r="C132" s="756" t="s">
        <v>999</v>
      </c>
      <c r="D132" s="636"/>
      <c r="E132" s="762" t="s">
        <v>136</v>
      </c>
      <c r="F132" s="755"/>
      <c r="G132" s="757">
        <v>0.15</v>
      </c>
      <c r="H132" s="758"/>
      <c r="I132" s="758"/>
      <c r="J132" s="758"/>
      <c r="K132" s="759"/>
      <c r="L132" s="759"/>
      <c r="M132" s="759"/>
      <c r="N132" s="759"/>
      <c r="O132" s="759"/>
      <c r="P132" s="759"/>
      <c r="Q132" s="759">
        <v>0.15</v>
      </c>
      <c r="R132" s="759"/>
      <c r="S132" s="759"/>
      <c r="T132" s="759"/>
      <c r="U132" s="759"/>
      <c r="V132" s="759"/>
      <c r="W132" s="759"/>
      <c r="X132" s="759"/>
      <c r="Y132" s="759"/>
      <c r="Z132" s="759"/>
      <c r="AA132" s="759"/>
      <c r="AB132" s="759"/>
      <c r="AC132" s="759"/>
      <c r="AD132" s="759"/>
      <c r="AE132" s="760" t="s">
        <v>1054</v>
      </c>
      <c r="AF132" s="763" t="s">
        <v>1055</v>
      </c>
      <c r="AG132" s="762" t="s">
        <v>1050</v>
      </c>
    </row>
    <row r="133" spans="1:34" s="622" customFormat="1" ht="56.25">
      <c r="A133" s="755"/>
      <c r="B133" s="767" t="s">
        <v>1042</v>
      </c>
      <c r="C133" s="756" t="s">
        <v>999</v>
      </c>
      <c r="D133" s="636"/>
      <c r="E133" s="762" t="s">
        <v>1007</v>
      </c>
      <c r="F133" s="755"/>
      <c r="G133" s="757">
        <v>0.51</v>
      </c>
      <c r="H133" s="757">
        <v>0.42</v>
      </c>
      <c r="I133" s="757"/>
      <c r="J133" s="757"/>
      <c r="K133" s="757">
        <v>0.05</v>
      </c>
      <c r="L133" s="757"/>
      <c r="M133" s="757"/>
      <c r="N133" s="757"/>
      <c r="O133" s="757"/>
      <c r="P133" s="757"/>
      <c r="Q133" s="757"/>
      <c r="R133" s="757"/>
      <c r="S133" s="757"/>
      <c r="T133" s="757"/>
      <c r="U133" s="757"/>
      <c r="V133" s="757"/>
      <c r="W133" s="757">
        <v>0.04</v>
      </c>
      <c r="X133" s="757"/>
      <c r="Y133" s="757"/>
      <c r="Z133" s="757"/>
      <c r="AA133" s="757"/>
      <c r="AB133" s="757"/>
      <c r="AC133" s="757"/>
      <c r="AD133" s="757"/>
      <c r="AE133" s="760" t="s">
        <v>1073</v>
      </c>
      <c r="AF133" s="761"/>
      <c r="AG133" s="762" t="s">
        <v>1049</v>
      </c>
    </row>
    <row r="134" spans="1:34" s="621" customFormat="1" ht="45" customHeight="1">
      <c r="A134" s="755"/>
      <c r="B134" s="637" t="s">
        <v>1043</v>
      </c>
      <c r="C134" s="756" t="s">
        <v>999</v>
      </c>
      <c r="D134" s="636"/>
      <c r="E134" s="762" t="s">
        <v>139</v>
      </c>
      <c r="F134" s="755"/>
      <c r="G134" s="757">
        <v>2.12</v>
      </c>
      <c r="H134" s="758">
        <v>1.85</v>
      </c>
      <c r="I134" s="758"/>
      <c r="J134" s="758"/>
      <c r="K134" s="759"/>
      <c r="L134" s="759"/>
      <c r="M134" s="759"/>
      <c r="N134" s="759"/>
      <c r="O134" s="759"/>
      <c r="P134" s="759"/>
      <c r="Q134" s="759"/>
      <c r="R134" s="759"/>
      <c r="S134" s="759"/>
      <c r="T134" s="759"/>
      <c r="U134" s="759"/>
      <c r="V134" s="759"/>
      <c r="W134" s="757">
        <v>0.14000000000000001</v>
      </c>
      <c r="X134" s="757">
        <v>0.13</v>
      </c>
      <c r="Y134" s="759"/>
      <c r="Z134" s="759"/>
      <c r="AA134" s="759"/>
      <c r="AB134" s="759"/>
      <c r="AC134" s="759"/>
      <c r="AD134" s="759"/>
      <c r="AE134" s="760" t="s">
        <v>1066</v>
      </c>
      <c r="AF134" s="761"/>
      <c r="AG134" s="762" t="s">
        <v>1048</v>
      </c>
    </row>
    <row r="135" spans="1:34" s="621" customFormat="1" ht="56.25">
      <c r="A135" s="755"/>
      <c r="B135" s="635" t="s">
        <v>1044</v>
      </c>
      <c r="C135" s="756" t="s">
        <v>999</v>
      </c>
      <c r="D135" s="636"/>
      <c r="E135" s="762" t="s">
        <v>139</v>
      </c>
      <c r="F135" s="755"/>
      <c r="G135" s="757">
        <v>1.8</v>
      </c>
      <c r="H135" s="758">
        <v>1.71</v>
      </c>
      <c r="I135" s="758"/>
      <c r="J135" s="758"/>
      <c r="K135" s="759"/>
      <c r="L135" s="759"/>
      <c r="M135" s="759"/>
      <c r="N135" s="759"/>
      <c r="O135" s="759"/>
      <c r="P135" s="759"/>
      <c r="Q135" s="759"/>
      <c r="R135" s="759"/>
      <c r="S135" s="759"/>
      <c r="T135" s="759"/>
      <c r="U135" s="759"/>
      <c r="V135" s="759"/>
      <c r="W135" s="759">
        <v>0.08</v>
      </c>
      <c r="X135" s="759">
        <v>0.01</v>
      </c>
      <c r="Y135" s="759"/>
      <c r="Z135" s="759"/>
      <c r="AA135" s="759"/>
      <c r="AB135" s="759"/>
      <c r="AC135" s="759"/>
      <c r="AD135" s="759"/>
      <c r="AE135" s="760" t="s">
        <v>1052</v>
      </c>
      <c r="AF135" s="761"/>
      <c r="AG135" s="762" t="s">
        <v>1048</v>
      </c>
    </row>
    <row r="136" spans="1:34" s="621" customFormat="1" ht="56.25">
      <c r="A136" s="755"/>
      <c r="B136" s="635" t="s">
        <v>1045</v>
      </c>
      <c r="C136" s="756" t="s">
        <v>999</v>
      </c>
      <c r="D136" s="636"/>
      <c r="E136" s="762" t="s">
        <v>133</v>
      </c>
      <c r="F136" s="755"/>
      <c r="G136" s="757">
        <v>0.6</v>
      </c>
      <c r="H136" s="757">
        <v>0.6</v>
      </c>
      <c r="I136" s="758"/>
      <c r="J136" s="758"/>
      <c r="K136" s="759"/>
      <c r="L136" s="759"/>
      <c r="M136" s="759"/>
      <c r="N136" s="759"/>
      <c r="O136" s="759"/>
      <c r="P136" s="759"/>
      <c r="Q136" s="759"/>
      <c r="R136" s="759"/>
      <c r="S136" s="759"/>
      <c r="T136" s="759"/>
      <c r="U136" s="759"/>
      <c r="V136" s="759"/>
      <c r="W136" s="759"/>
      <c r="X136" s="759"/>
      <c r="Y136" s="759"/>
      <c r="Z136" s="759"/>
      <c r="AA136" s="759"/>
      <c r="AB136" s="759"/>
      <c r="AC136" s="759"/>
      <c r="AD136" s="759"/>
      <c r="AE136" s="760"/>
      <c r="AF136" s="761"/>
      <c r="AG136" s="762" t="s">
        <v>1048</v>
      </c>
    </row>
    <row r="137" spans="1:34" ht="15.75">
      <c r="A137" s="265"/>
      <c r="B137" s="769" t="s">
        <v>1056</v>
      </c>
      <c r="C137" s="770"/>
      <c r="D137" s="770"/>
      <c r="E137" s="771" t="s">
        <v>666</v>
      </c>
      <c r="F137" s="265"/>
      <c r="G137" s="772">
        <v>0.03</v>
      </c>
      <c r="H137" s="773"/>
      <c r="I137" s="773"/>
      <c r="J137" s="773"/>
      <c r="K137" s="114"/>
      <c r="L137" s="114"/>
      <c r="M137" s="114"/>
      <c r="N137" s="114"/>
      <c r="O137" s="114"/>
      <c r="P137" s="114"/>
      <c r="Q137" s="114"/>
      <c r="R137" s="114"/>
      <c r="S137" s="114"/>
      <c r="T137" s="114"/>
      <c r="U137" s="114"/>
      <c r="V137" s="114"/>
      <c r="W137" s="114">
        <v>0.02</v>
      </c>
      <c r="X137" s="114"/>
      <c r="Y137" s="114"/>
      <c r="Z137" s="114"/>
      <c r="AA137" s="114"/>
      <c r="AB137" s="114"/>
      <c r="AC137" s="114"/>
      <c r="AD137" s="114">
        <v>0.01</v>
      </c>
      <c r="AE137" s="774"/>
      <c r="AF137" s="775"/>
      <c r="AG137" s="125"/>
    </row>
    <row r="138" spans="1:34">
      <c r="A138" s="265"/>
      <c r="B138" s="776" t="s">
        <v>1056</v>
      </c>
      <c r="C138" s="770"/>
      <c r="D138" s="770"/>
      <c r="E138" s="771" t="s">
        <v>134</v>
      </c>
      <c r="F138" s="265"/>
      <c r="G138" s="772">
        <v>0.02</v>
      </c>
      <c r="H138" s="773"/>
      <c r="I138" s="773"/>
      <c r="J138" s="773">
        <v>0.02</v>
      </c>
      <c r="K138" s="114"/>
      <c r="L138" s="114"/>
      <c r="M138" s="114"/>
      <c r="N138" s="114"/>
      <c r="O138" s="114"/>
      <c r="P138" s="114"/>
      <c r="Q138" s="114"/>
      <c r="R138" s="114"/>
      <c r="S138" s="114"/>
      <c r="T138" s="114"/>
      <c r="U138" s="114"/>
      <c r="V138" s="114"/>
      <c r="W138" s="114"/>
      <c r="X138" s="114"/>
      <c r="Y138" s="114"/>
      <c r="Z138" s="114"/>
      <c r="AA138" s="114"/>
      <c r="AB138" s="114"/>
      <c r="AC138" s="114"/>
      <c r="AD138" s="114"/>
      <c r="AE138" s="774"/>
      <c r="AF138" s="775"/>
      <c r="AG138" s="125"/>
    </row>
  </sheetData>
  <protectedRanges>
    <protectedRange sqref="B35:B37 B39 B42:B45" name="Range10_1_1_3_1_1_1_1_1_1_2_2"/>
    <protectedRange sqref="B38" name="Range10_1_1_3_1_1_1_1_1_1_2_2_1"/>
    <protectedRange sqref="B41" name="Range10_1_1_3_1_1_1_1_1_1_2_2_2"/>
    <protectedRange sqref="B46:B47" name="Range10_1_1_3_1_1_1_1_1_1_2_2_3"/>
    <protectedRange sqref="B54:B59" name="Range10_1_1_3_1_1_1_1_1_1_2_2_4"/>
    <protectedRange sqref="B84:B100" name="Range10_1_1_3_1_1_1_1_1_1_2_2_5"/>
    <protectedRange sqref="B63:B64" name="Range10_1_1_3_1_1_1_1_1_1_2_2_6"/>
    <protectedRange sqref="B111" name="Range10_1_1_3_1_1_1_1_1_1_2_2_7"/>
  </protectedRanges>
  <autoFilter ref="A5:HN138"/>
  <mergeCells count="29">
    <mergeCell ref="A1:B1"/>
    <mergeCell ref="A2:AF2"/>
    <mergeCell ref="A3:A4"/>
    <mergeCell ref="AE3:AE4"/>
    <mergeCell ref="G3:G4"/>
    <mergeCell ref="H3:AD3"/>
    <mergeCell ref="AF3:AG4"/>
    <mergeCell ref="B3:B4"/>
    <mergeCell ref="C3:C4"/>
    <mergeCell ref="E3:E4"/>
    <mergeCell ref="D3:D4"/>
    <mergeCell ref="F3:F4"/>
    <mergeCell ref="A90:A100"/>
    <mergeCell ref="AG90:AG100"/>
    <mergeCell ref="AG79:AG80"/>
    <mergeCell ref="E79:E80"/>
    <mergeCell ref="AE79:AE80"/>
    <mergeCell ref="C79:C80"/>
    <mergeCell ref="A79:A80"/>
    <mergeCell ref="B79:B80"/>
    <mergeCell ref="B87:B88"/>
    <mergeCell ref="AG87:AG88"/>
    <mergeCell ref="D43:D44"/>
    <mergeCell ref="A43:A44"/>
    <mergeCell ref="B43:B44"/>
    <mergeCell ref="B61:B62"/>
    <mergeCell ref="A61:A62"/>
    <mergeCell ref="C61:C62"/>
    <mergeCell ref="C43:C44"/>
  </mergeCells>
  <conditionalFormatting sqref="B39 B35:B37 B90:B100 B45 B42:B43">
    <cfRule type="cellIs" dxfId="13" priority="8" stopIfTrue="1" operator="equal">
      <formula>0</formula>
    </cfRule>
  </conditionalFormatting>
  <conditionalFormatting sqref="B38">
    <cfRule type="cellIs" dxfId="12" priority="7" stopIfTrue="1" operator="equal">
      <formula>0</formula>
    </cfRule>
  </conditionalFormatting>
  <conditionalFormatting sqref="B41">
    <cfRule type="cellIs" dxfId="11" priority="6" stopIfTrue="1" operator="equal">
      <formula>0</formula>
    </cfRule>
  </conditionalFormatting>
  <conditionalFormatting sqref="B46:B47">
    <cfRule type="cellIs" dxfId="10" priority="5" stopIfTrue="1" operator="equal">
      <formula>0</formula>
    </cfRule>
  </conditionalFormatting>
  <conditionalFormatting sqref="B54:B59">
    <cfRule type="cellIs" dxfId="9" priority="4" stopIfTrue="1" operator="equal">
      <formula>0</formula>
    </cfRule>
  </conditionalFormatting>
  <conditionalFormatting sqref="B84:B87">
    <cfRule type="cellIs" dxfId="8" priority="3" stopIfTrue="1" operator="equal">
      <formula>0</formula>
    </cfRule>
  </conditionalFormatting>
  <conditionalFormatting sqref="B63:B64">
    <cfRule type="cellIs" dxfId="7" priority="2" stopIfTrue="1" operator="equal">
      <formula>0</formula>
    </cfRule>
  </conditionalFormatting>
  <conditionalFormatting sqref="B111">
    <cfRule type="cellIs" dxfId="6" priority="1" stopIfTrue="1" operator="equal">
      <formula>0</formula>
    </cfRule>
  </conditionalFormatting>
  <hyperlinks>
    <hyperlink ref="A3" location="Link!A1" display="TT"/>
  </hyperlinks>
  <pageMargins left="0.36" right="0" top="0.53" bottom="0" header="0.24" footer="0"/>
  <pageSetup paperSize="8" scale="61" orientation="landscape" horizontalDpi="300" verticalDpi="300" r:id="rId1"/>
  <colBreaks count="1" manualBreakCount="1">
    <brk id="33"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3"/>
  <sheetViews>
    <sheetView topLeftCell="A20" zoomScale="70" zoomScaleNormal="70" workbookViewId="0">
      <selection activeCell="F22" sqref="F22"/>
    </sheetView>
  </sheetViews>
  <sheetFormatPr defaultColWidth="9" defaultRowHeight="15.75"/>
  <cols>
    <col min="1" max="1" width="7.85546875" style="103" customWidth="1"/>
    <col min="2" max="2" width="40.85546875" style="103" customWidth="1"/>
    <col min="3" max="3" width="17.140625" style="110" customWidth="1"/>
    <col min="4" max="4" width="37.85546875" style="103" customWidth="1"/>
    <col min="5" max="5" width="17.85546875" style="110" customWidth="1"/>
    <col min="6" max="7" width="12.7109375" style="565" customWidth="1"/>
    <col min="8" max="8" width="10" style="565" customWidth="1"/>
    <col min="9" max="9" width="10.5703125" style="565" customWidth="1"/>
    <col min="10" max="10" width="9.85546875" style="565" customWidth="1"/>
    <col min="11" max="13" width="9" style="103" customWidth="1"/>
    <col min="14" max="256" width="9" style="103"/>
    <col min="257" max="257" width="7.85546875" style="103" customWidth="1"/>
    <col min="258" max="258" width="40.85546875" style="103" customWidth="1"/>
    <col min="259" max="259" width="17.140625" style="103" customWidth="1"/>
    <col min="260" max="260" width="37.85546875" style="103" customWidth="1"/>
    <col min="261" max="261" width="17.85546875" style="103" customWidth="1"/>
    <col min="262" max="263" width="12.7109375" style="103" customWidth="1"/>
    <col min="264" max="264" width="10" style="103" customWidth="1"/>
    <col min="265" max="265" width="10.5703125" style="103" customWidth="1"/>
    <col min="266" max="266" width="9.85546875" style="103" customWidth="1"/>
    <col min="267" max="269" width="0" style="103" hidden="1" customWidth="1"/>
    <col min="270" max="512" width="9" style="103"/>
    <col min="513" max="513" width="7.85546875" style="103" customWidth="1"/>
    <col min="514" max="514" width="40.85546875" style="103" customWidth="1"/>
    <col min="515" max="515" width="17.140625" style="103" customWidth="1"/>
    <col min="516" max="516" width="37.85546875" style="103" customWidth="1"/>
    <col min="517" max="517" width="17.85546875" style="103" customWidth="1"/>
    <col min="518" max="519" width="12.7109375" style="103" customWidth="1"/>
    <col min="520" max="520" width="10" style="103" customWidth="1"/>
    <col min="521" max="521" width="10.5703125" style="103" customWidth="1"/>
    <col min="522" max="522" width="9.85546875" style="103" customWidth="1"/>
    <col min="523" max="525" width="0" style="103" hidden="1" customWidth="1"/>
    <col min="526" max="768" width="9" style="103"/>
    <col min="769" max="769" width="7.85546875" style="103" customWidth="1"/>
    <col min="770" max="770" width="40.85546875" style="103" customWidth="1"/>
    <col min="771" max="771" width="17.140625" style="103" customWidth="1"/>
    <col min="772" max="772" width="37.85546875" style="103" customWidth="1"/>
    <col min="773" max="773" width="17.85546875" style="103" customWidth="1"/>
    <col min="774" max="775" width="12.7109375" style="103" customWidth="1"/>
    <col min="776" max="776" width="10" style="103" customWidth="1"/>
    <col min="777" max="777" width="10.5703125" style="103" customWidth="1"/>
    <col min="778" max="778" width="9.85546875" style="103" customWidth="1"/>
    <col min="779" max="781" width="0" style="103" hidden="1" customWidth="1"/>
    <col min="782" max="1024" width="9" style="103"/>
    <col min="1025" max="1025" width="7.85546875" style="103" customWidth="1"/>
    <col min="1026" max="1026" width="40.85546875" style="103" customWidth="1"/>
    <col min="1027" max="1027" width="17.140625" style="103" customWidth="1"/>
    <col min="1028" max="1028" width="37.85546875" style="103" customWidth="1"/>
    <col min="1029" max="1029" width="17.85546875" style="103" customWidth="1"/>
    <col min="1030" max="1031" width="12.7109375" style="103" customWidth="1"/>
    <col min="1032" max="1032" width="10" style="103" customWidth="1"/>
    <col min="1033" max="1033" width="10.5703125" style="103" customWidth="1"/>
    <col min="1034" max="1034" width="9.85546875" style="103" customWidth="1"/>
    <col min="1035" max="1037" width="0" style="103" hidden="1" customWidth="1"/>
    <col min="1038" max="1280" width="9" style="103"/>
    <col min="1281" max="1281" width="7.85546875" style="103" customWidth="1"/>
    <col min="1282" max="1282" width="40.85546875" style="103" customWidth="1"/>
    <col min="1283" max="1283" width="17.140625" style="103" customWidth="1"/>
    <col min="1284" max="1284" width="37.85546875" style="103" customWidth="1"/>
    <col min="1285" max="1285" width="17.85546875" style="103" customWidth="1"/>
    <col min="1286" max="1287" width="12.7109375" style="103" customWidth="1"/>
    <col min="1288" max="1288" width="10" style="103" customWidth="1"/>
    <col min="1289" max="1289" width="10.5703125" style="103" customWidth="1"/>
    <col min="1290" max="1290" width="9.85546875" style="103" customWidth="1"/>
    <col min="1291" max="1293" width="0" style="103" hidden="1" customWidth="1"/>
    <col min="1294" max="1536" width="9" style="103"/>
    <col min="1537" max="1537" width="7.85546875" style="103" customWidth="1"/>
    <col min="1538" max="1538" width="40.85546875" style="103" customWidth="1"/>
    <col min="1539" max="1539" width="17.140625" style="103" customWidth="1"/>
    <col min="1540" max="1540" width="37.85546875" style="103" customWidth="1"/>
    <col min="1541" max="1541" width="17.85546875" style="103" customWidth="1"/>
    <col min="1542" max="1543" width="12.7109375" style="103" customWidth="1"/>
    <col min="1544" max="1544" width="10" style="103" customWidth="1"/>
    <col min="1545" max="1545" width="10.5703125" style="103" customWidth="1"/>
    <col min="1546" max="1546" width="9.85546875" style="103" customWidth="1"/>
    <col min="1547" max="1549" width="0" style="103" hidden="1" customWidth="1"/>
    <col min="1550" max="1792" width="9" style="103"/>
    <col min="1793" max="1793" width="7.85546875" style="103" customWidth="1"/>
    <col min="1794" max="1794" width="40.85546875" style="103" customWidth="1"/>
    <col min="1795" max="1795" width="17.140625" style="103" customWidth="1"/>
    <col min="1796" max="1796" width="37.85546875" style="103" customWidth="1"/>
    <col min="1797" max="1797" width="17.85546875" style="103" customWidth="1"/>
    <col min="1798" max="1799" width="12.7109375" style="103" customWidth="1"/>
    <col min="1800" max="1800" width="10" style="103" customWidth="1"/>
    <col min="1801" max="1801" width="10.5703125" style="103" customWidth="1"/>
    <col min="1802" max="1802" width="9.85546875" style="103" customWidth="1"/>
    <col min="1803" max="1805" width="0" style="103" hidden="1" customWidth="1"/>
    <col min="1806" max="2048" width="9" style="103"/>
    <col min="2049" max="2049" width="7.85546875" style="103" customWidth="1"/>
    <col min="2050" max="2050" width="40.85546875" style="103" customWidth="1"/>
    <col min="2051" max="2051" width="17.140625" style="103" customWidth="1"/>
    <col min="2052" max="2052" width="37.85546875" style="103" customWidth="1"/>
    <col min="2053" max="2053" width="17.85546875" style="103" customWidth="1"/>
    <col min="2054" max="2055" width="12.7109375" style="103" customWidth="1"/>
    <col min="2056" max="2056" width="10" style="103" customWidth="1"/>
    <col min="2057" max="2057" width="10.5703125" style="103" customWidth="1"/>
    <col min="2058" max="2058" width="9.85546875" style="103" customWidth="1"/>
    <col min="2059" max="2061" width="0" style="103" hidden="1" customWidth="1"/>
    <col min="2062" max="2304" width="9" style="103"/>
    <col min="2305" max="2305" width="7.85546875" style="103" customWidth="1"/>
    <col min="2306" max="2306" width="40.85546875" style="103" customWidth="1"/>
    <col min="2307" max="2307" width="17.140625" style="103" customWidth="1"/>
    <col min="2308" max="2308" width="37.85546875" style="103" customWidth="1"/>
    <col min="2309" max="2309" width="17.85546875" style="103" customWidth="1"/>
    <col min="2310" max="2311" width="12.7109375" style="103" customWidth="1"/>
    <col min="2312" max="2312" width="10" style="103" customWidth="1"/>
    <col min="2313" max="2313" width="10.5703125" style="103" customWidth="1"/>
    <col min="2314" max="2314" width="9.85546875" style="103" customWidth="1"/>
    <col min="2315" max="2317" width="0" style="103" hidden="1" customWidth="1"/>
    <col min="2318" max="2560" width="9" style="103"/>
    <col min="2561" max="2561" width="7.85546875" style="103" customWidth="1"/>
    <col min="2562" max="2562" width="40.85546875" style="103" customWidth="1"/>
    <col min="2563" max="2563" width="17.140625" style="103" customWidth="1"/>
    <col min="2564" max="2564" width="37.85546875" style="103" customWidth="1"/>
    <col min="2565" max="2565" width="17.85546875" style="103" customWidth="1"/>
    <col min="2566" max="2567" width="12.7109375" style="103" customWidth="1"/>
    <col min="2568" max="2568" width="10" style="103" customWidth="1"/>
    <col min="2569" max="2569" width="10.5703125" style="103" customWidth="1"/>
    <col min="2570" max="2570" width="9.85546875" style="103" customWidth="1"/>
    <col min="2571" max="2573" width="0" style="103" hidden="1" customWidth="1"/>
    <col min="2574" max="2816" width="9" style="103"/>
    <col min="2817" max="2817" width="7.85546875" style="103" customWidth="1"/>
    <col min="2818" max="2818" width="40.85546875" style="103" customWidth="1"/>
    <col min="2819" max="2819" width="17.140625" style="103" customWidth="1"/>
    <col min="2820" max="2820" width="37.85546875" style="103" customWidth="1"/>
    <col min="2821" max="2821" width="17.85546875" style="103" customWidth="1"/>
    <col min="2822" max="2823" width="12.7109375" style="103" customWidth="1"/>
    <col min="2824" max="2824" width="10" style="103" customWidth="1"/>
    <col min="2825" max="2825" width="10.5703125" style="103" customWidth="1"/>
    <col min="2826" max="2826" width="9.85546875" style="103" customWidth="1"/>
    <col min="2827" max="2829" width="0" style="103" hidden="1" customWidth="1"/>
    <col min="2830" max="3072" width="9" style="103"/>
    <col min="3073" max="3073" width="7.85546875" style="103" customWidth="1"/>
    <col min="3074" max="3074" width="40.85546875" style="103" customWidth="1"/>
    <col min="3075" max="3075" width="17.140625" style="103" customWidth="1"/>
    <col min="3076" max="3076" width="37.85546875" style="103" customWidth="1"/>
    <col min="3077" max="3077" width="17.85546875" style="103" customWidth="1"/>
    <col min="3078" max="3079" width="12.7109375" style="103" customWidth="1"/>
    <col min="3080" max="3080" width="10" style="103" customWidth="1"/>
    <col min="3081" max="3081" width="10.5703125" style="103" customWidth="1"/>
    <col min="3082" max="3082" width="9.85546875" style="103" customWidth="1"/>
    <col min="3083" max="3085" width="0" style="103" hidden="1" customWidth="1"/>
    <col min="3086" max="3328" width="9" style="103"/>
    <col min="3329" max="3329" width="7.85546875" style="103" customWidth="1"/>
    <col min="3330" max="3330" width="40.85546875" style="103" customWidth="1"/>
    <col min="3331" max="3331" width="17.140625" style="103" customWidth="1"/>
    <col min="3332" max="3332" width="37.85546875" style="103" customWidth="1"/>
    <col min="3333" max="3333" width="17.85546875" style="103" customWidth="1"/>
    <col min="3334" max="3335" width="12.7109375" style="103" customWidth="1"/>
    <col min="3336" max="3336" width="10" style="103" customWidth="1"/>
    <col min="3337" max="3337" width="10.5703125" style="103" customWidth="1"/>
    <col min="3338" max="3338" width="9.85546875" style="103" customWidth="1"/>
    <col min="3339" max="3341" width="0" style="103" hidden="1" customWidth="1"/>
    <col min="3342" max="3584" width="9" style="103"/>
    <col min="3585" max="3585" width="7.85546875" style="103" customWidth="1"/>
    <col min="3586" max="3586" width="40.85546875" style="103" customWidth="1"/>
    <col min="3587" max="3587" width="17.140625" style="103" customWidth="1"/>
    <col min="3588" max="3588" width="37.85546875" style="103" customWidth="1"/>
    <col min="3589" max="3589" width="17.85546875" style="103" customWidth="1"/>
    <col min="3590" max="3591" width="12.7109375" style="103" customWidth="1"/>
    <col min="3592" max="3592" width="10" style="103" customWidth="1"/>
    <col min="3593" max="3593" width="10.5703125" style="103" customWidth="1"/>
    <col min="3594" max="3594" width="9.85546875" style="103" customWidth="1"/>
    <col min="3595" max="3597" width="0" style="103" hidden="1" customWidth="1"/>
    <col min="3598" max="3840" width="9" style="103"/>
    <col min="3841" max="3841" width="7.85546875" style="103" customWidth="1"/>
    <col min="3842" max="3842" width="40.85546875" style="103" customWidth="1"/>
    <col min="3843" max="3843" width="17.140625" style="103" customWidth="1"/>
    <col min="3844" max="3844" width="37.85546875" style="103" customWidth="1"/>
    <col min="3845" max="3845" width="17.85546875" style="103" customWidth="1"/>
    <col min="3846" max="3847" width="12.7109375" style="103" customWidth="1"/>
    <col min="3848" max="3848" width="10" style="103" customWidth="1"/>
    <col min="3849" max="3849" width="10.5703125" style="103" customWidth="1"/>
    <col min="3850" max="3850" width="9.85546875" style="103" customWidth="1"/>
    <col min="3851" max="3853" width="0" style="103" hidden="1" customWidth="1"/>
    <col min="3854" max="4096" width="9" style="103"/>
    <col min="4097" max="4097" width="7.85546875" style="103" customWidth="1"/>
    <col min="4098" max="4098" width="40.85546875" style="103" customWidth="1"/>
    <col min="4099" max="4099" width="17.140625" style="103" customWidth="1"/>
    <col min="4100" max="4100" width="37.85546875" style="103" customWidth="1"/>
    <col min="4101" max="4101" width="17.85546875" style="103" customWidth="1"/>
    <col min="4102" max="4103" width="12.7109375" style="103" customWidth="1"/>
    <col min="4104" max="4104" width="10" style="103" customWidth="1"/>
    <col min="4105" max="4105" width="10.5703125" style="103" customWidth="1"/>
    <col min="4106" max="4106" width="9.85546875" style="103" customWidth="1"/>
    <col min="4107" max="4109" width="0" style="103" hidden="1" customWidth="1"/>
    <col min="4110" max="4352" width="9" style="103"/>
    <col min="4353" max="4353" width="7.85546875" style="103" customWidth="1"/>
    <col min="4354" max="4354" width="40.85546875" style="103" customWidth="1"/>
    <col min="4355" max="4355" width="17.140625" style="103" customWidth="1"/>
    <col min="4356" max="4356" width="37.85546875" style="103" customWidth="1"/>
    <col min="4357" max="4357" width="17.85546875" style="103" customWidth="1"/>
    <col min="4358" max="4359" width="12.7109375" style="103" customWidth="1"/>
    <col min="4360" max="4360" width="10" style="103" customWidth="1"/>
    <col min="4361" max="4361" width="10.5703125" style="103" customWidth="1"/>
    <col min="4362" max="4362" width="9.85546875" style="103" customWidth="1"/>
    <col min="4363" max="4365" width="0" style="103" hidden="1" customWidth="1"/>
    <col min="4366" max="4608" width="9" style="103"/>
    <col min="4609" max="4609" width="7.85546875" style="103" customWidth="1"/>
    <col min="4610" max="4610" width="40.85546875" style="103" customWidth="1"/>
    <col min="4611" max="4611" width="17.140625" style="103" customWidth="1"/>
    <col min="4612" max="4612" width="37.85546875" style="103" customWidth="1"/>
    <col min="4613" max="4613" width="17.85546875" style="103" customWidth="1"/>
    <col min="4614" max="4615" width="12.7109375" style="103" customWidth="1"/>
    <col min="4616" max="4616" width="10" style="103" customWidth="1"/>
    <col min="4617" max="4617" width="10.5703125" style="103" customWidth="1"/>
    <col min="4618" max="4618" width="9.85546875" style="103" customWidth="1"/>
    <col min="4619" max="4621" width="0" style="103" hidden="1" customWidth="1"/>
    <col min="4622" max="4864" width="9" style="103"/>
    <col min="4865" max="4865" width="7.85546875" style="103" customWidth="1"/>
    <col min="4866" max="4866" width="40.85546875" style="103" customWidth="1"/>
    <col min="4867" max="4867" width="17.140625" style="103" customWidth="1"/>
    <col min="4868" max="4868" width="37.85546875" style="103" customWidth="1"/>
    <col min="4869" max="4869" width="17.85546875" style="103" customWidth="1"/>
    <col min="4870" max="4871" width="12.7109375" style="103" customWidth="1"/>
    <col min="4872" max="4872" width="10" style="103" customWidth="1"/>
    <col min="4873" max="4873" width="10.5703125" style="103" customWidth="1"/>
    <col min="4874" max="4874" width="9.85546875" style="103" customWidth="1"/>
    <col min="4875" max="4877" width="0" style="103" hidden="1" customWidth="1"/>
    <col min="4878" max="5120" width="9" style="103"/>
    <col min="5121" max="5121" width="7.85546875" style="103" customWidth="1"/>
    <col min="5122" max="5122" width="40.85546875" style="103" customWidth="1"/>
    <col min="5123" max="5123" width="17.140625" style="103" customWidth="1"/>
    <col min="5124" max="5124" width="37.85546875" style="103" customWidth="1"/>
    <col min="5125" max="5125" width="17.85546875" style="103" customWidth="1"/>
    <col min="5126" max="5127" width="12.7109375" style="103" customWidth="1"/>
    <col min="5128" max="5128" width="10" style="103" customWidth="1"/>
    <col min="5129" max="5129" width="10.5703125" style="103" customWidth="1"/>
    <col min="5130" max="5130" width="9.85546875" style="103" customWidth="1"/>
    <col min="5131" max="5133" width="0" style="103" hidden="1" customWidth="1"/>
    <col min="5134" max="5376" width="9" style="103"/>
    <col min="5377" max="5377" width="7.85546875" style="103" customWidth="1"/>
    <col min="5378" max="5378" width="40.85546875" style="103" customWidth="1"/>
    <col min="5379" max="5379" width="17.140625" style="103" customWidth="1"/>
    <col min="5380" max="5380" width="37.85546875" style="103" customWidth="1"/>
    <col min="5381" max="5381" width="17.85546875" style="103" customWidth="1"/>
    <col min="5382" max="5383" width="12.7109375" style="103" customWidth="1"/>
    <col min="5384" max="5384" width="10" style="103" customWidth="1"/>
    <col min="5385" max="5385" width="10.5703125" style="103" customWidth="1"/>
    <col min="5386" max="5386" width="9.85546875" style="103" customWidth="1"/>
    <col min="5387" max="5389" width="0" style="103" hidden="1" customWidth="1"/>
    <col min="5390" max="5632" width="9" style="103"/>
    <col min="5633" max="5633" width="7.85546875" style="103" customWidth="1"/>
    <col min="5634" max="5634" width="40.85546875" style="103" customWidth="1"/>
    <col min="5635" max="5635" width="17.140625" style="103" customWidth="1"/>
    <col min="5636" max="5636" width="37.85546875" style="103" customWidth="1"/>
    <col min="5637" max="5637" width="17.85546875" style="103" customWidth="1"/>
    <col min="5638" max="5639" width="12.7109375" style="103" customWidth="1"/>
    <col min="5640" max="5640" width="10" style="103" customWidth="1"/>
    <col min="5641" max="5641" width="10.5703125" style="103" customWidth="1"/>
    <col min="5642" max="5642" width="9.85546875" style="103" customWidth="1"/>
    <col min="5643" max="5645" width="0" style="103" hidden="1" customWidth="1"/>
    <col min="5646" max="5888" width="9" style="103"/>
    <col min="5889" max="5889" width="7.85546875" style="103" customWidth="1"/>
    <col min="5890" max="5890" width="40.85546875" style="103" customWidth="1"/>
    <col min="5891" max="5891" width="17.140625" style="103" customWidth="1"/>
    <col min="5892" max="5892" width="37.85546875" style="103" customWidth="1"/>
    <col min="5893" max="5893" width="17.85546875" style="103" customWidth="1"/>
    <col min="5894" max="5895" width="12.7109375" style="103" customWidth="1"/>
    <col min="5896" max="5896" width="10" style="103" customWidth="1"/>
    <col min="5897" max="5897" width="10.5703125" style="103" customWidth="1"/>
    <col min="5898" max="5898" width="9.85546875" style="103" customWidth="1"/>
    <col min="5899" max="5901" width="0" style="103" hidden="1" customWidth="1"/>
    <col min="5902" max="6144" width="9" style="103"/>
    <col min="6145" max="6145" width="7.85546875" style="103" customWidth="1"/>
    <col min="6146" max="6146" width="40.85546875" style="103" customWidth="1"/>
    <col min="6147" max="6147" width="17.140625" style="103" customWidth="1"/>
    <col min="6148" max="6148" width="37.85546875" style="103" customWidth="1"/>
    <col min="6149" max="6149" width="17.85546875" style="103" customWidth="1"/>
    <col min="6150" max="6151" width="12.7109375" style="103" customWidth="1"/>
    <col min="6152" max="6152" width="10" style="103" customWidth="1"/>
    <col min="6153" max="6153" width="10.5703125" style="103" customWidth="1"/>
    <col min="6154" max="6154" width="9.85546875" style="103" customWidth="1"/>
    <col min="6155" max="6157" width="0" style="103" hidden="1" customWidth="1"/>
    <col min="6158" max="6400" width="9" style="103"/>
    <col min="6401" max="6401" width="7.85546875" style="103" customWidth="1"/>
    <col min="6402" max="6402" width="40.85546875" style="103" customWidth="1"/>
    <col min="6403" max="6403" width="17.140625" style="103" customWidth="1"/>
    <col min="6404" max="6404" width="37.85546875" style="103" customWidth="1"/>
    <col min="6405" max="6405" width="17.85546875" style="103" customWidth="1"/>
    <col min="6406" max="6407" width="12.7109375" style="103" customWidth="1"/>
    <col min="6408" max="6408" width="10" style="103" customWidth="1"/>
    <col min="6409" max="6409" width="10.5703125" style="103" customWidth="1"/>
    <col min="6410" max="6410" width="9.85546875" style="103" customWidth="1"/>
    <col min="6411" max="6413" width="0" style="103" hidden="1" customWidth="1"/>
    <col min="6414" max="6656" width="9" style="103"/>
    <col min="6657" max="6657" width="7.85546875" style="103" customWidth="1"/>
    <col min="6658" max="6658" width="40.85546875" style="103" customWidth="1"/>
    <col min="6659" max="6659" width="17.140625" style="103" customWidth="1"/>
    <col min="6660" max="6660" width="37.85546875" style="103" customWidth="1"/>
    <col min="6661" max="6661" width="17.85546875" style="103" customWidth="1"/>
    <col min="6662" max="6663" width="12.7109375" style="103" customWidth="1"/>
    <col min="6664" max="6664" width="10" style="103" customWidth="1"/>
    <col min="6665" max="6665" width="10.5703125" style="103" customWidth="1"/>
    <col min="6666" max="6666" width="9.85546875" style="103" customWidth="1"/>
    <col min="6667" max="6669" width="0" style="103" hidden="1" customWidth="1"/>
    <col min="6670" max="6912" width="9" style="103"/>
    <col min="6913" max="6913" width="7.85546875" style="103" customWidth="1"/>
    <col min="6914" max="6914" width="40.85546875" style="103" customWidth="1"/>
    <col min="6915" max="6915" width="17.140625" style="103" customWidth="1"/>
    <col min="6916" max="6916" width="37.85546875" style="103" customWidth="1"/>
    <col min="6917" max="6917" width="17.85546875" style="103" customWidth="1"/>
    <col min="6918" max="6919" width="12.7109375" style="103" customWidth="1"/>
    <col min="6920" max="6920" width="10" style="103" customWidth="1"/>
    <col min="6921" max="6921" width="10.5703125" style="103" customWidth="1"/>
    <col min="6922" max="6922" width="9.85546875" style="103" customWidth="1"/>
    <col min="6923" max="6925" width="0" style="103" hidden="1" customWidth="1"/>
    <col min="6926" max="7168" width="9" style="103"/>
    <col min="7169" max="7169" width="7.85546875" style="103" customWidth="1"/>
    <col min="7170" max="7170" width="40.85546875" style="103" customWidth="1"/>
    <col min="7171" max="7171" width="17.140625" style="103" customWidth="1"/>
    <col min="7172" max="7172" width="37.85546875" style="103" customWidth="1"/>
    <col min="7173" max="7173" width="17.85546875" style="103" customWidth="1"/>
    <col min="7174" max="7175" width="12.7109375" style="103" customWidth="1"/>
    <col min="7176" max="7176" width="10" style="103" customWidth="1"/>
    <col min="7177" max="7177" width="10.5703125" style="103" customWidth="1"/>
    <col min="7178" max="7178" width="9.85546875" style="103" customWidth="1"/>
    <col min="7179" max="7181" width="0" style="103" hidden="1" customWidth="1"/>
    <col min="7182" max="7424" width="9" style="103"/>
    <col min="7425" max="7425" width="7.85546875" style="103" customWidth="1"/>
    <col min="7426" max="7426" width="40.85546875" style="103" customWidth="1"/>
    <col min="7427" max="7427" width="17.140625" style="103" customWidth="1"/>
    <col min="7428" max="7428" width="37.85546875" style="103" customWidth="1"/>
    <col min="7429" max="7429" width="17.85546875" style="103" customWidth="1"/>
    <col min="7430" max="7431" width="12.7109375" style="103" customWidth="1"/>
    <col min="7432" max="7432" width="10" style="103" customWidth="1"/>
    <col min="7433" max="7433" width="10.5703125" style="103" customWidth="1"/>
    <col min="7434" max="7434" width="9.85546875" style="103" customWidth="1"/>
    <col min="7435" max="7437" width="0" style="103" hidden="1" customWidth="1"/>
    <col min="7438" max="7680" width="9" style="103"/>
    <col min="7681" max="7681" width="7.85546875" style="103" customWidth="1"/>
    <col min="7682" max="7682" width="40.85546875" style="103" customWidth="1"/>
    <col min="7683" max="7683" width="17.140625" style="103" customWidth="1"/>
    <col min="7684" max="7684" width="37.85546875" style="103" customWidth="1"/>
    <col min="7685" max="7685" width="17.85546875" style="103" customWidth="1"/>
    <col min="7686" max="7687" width="12.7109375" style="103" customWidth="1"/>
    <col min="7688" max="7688" width="10" style="103" customWidth="1"/>
    <col min="7689" max="7689" width="10.5703125" style="103" customWidth="1"/>
    <col min="7690" max="7690" width="9.85546875" style="103" customWidth="1"/>
    <col min="7691" max="7693" width="0" style="103" hidden="1" customWidth="1"/>
    <col min="7694" max="7936" width="9" style="103"/>
    <col min="7937" max="7937" width="7.85546875" style="103" customWidth="1"/>
    <col min="7938" max="7938" width="40.85546875" style="103" customWidth="1"/>
    <col min="7939" max="7939" width="17.140625" style="103" customWidth="1"/>
    <col min="7940" max="7940" width="37.85546875" style="103" customWidth="1"/>
    <col min="7941" max="7941" width="17.85546875" style="103" customWidth="1"/>
    <col min="7942" max="7943" width="12.7109375" style="103" customWidth="1"/>
    <col min="7944" max="7944" width="10" style="103" customWidth="1"/>
    <col min="7945" max="7945" width="10.5703125" style="103" customWidth="1"/>
    <col min="7946" max="7946" width="9.85546875" style="103" customWidth="1"/>
    <col min="7947" max="7949" width="0" style="103" hidden="1" customWidth="1"/>
    <col min="7950" max="8192" width="9" style="103"/>
    <col min="8193" max="8193" width="7.85546875" style="103" customWidth="1"/>
    <col min="8194" max="8194" width="40.85546875" style="103" customWidth="1"/>
    <col min="8195" max="8195" width="17.140625" style="103" customWidth="1"/>
    <col min="8196" max="8196" width="37.85546875" style="103" customWidth="1"/>
    <col min="8197" max="8197" width="17.85546875" style="103" customWidth="1"/>
    <col min="8198" max="8199" width="12.7109375" style="103" customWidth="1"/>
    <col min="8200" max="8200" width="10" style="103" customWidth="1"/>
    <col min="8201" max="8201" width="10.5703125" style="103" customWidth="1"/>
    <col min="8202" max="8202" width="9.85546875" style="103" customWidth="1"/>
    <col min="8203" max="8205" width="0" style="103" hidden="1" customWidth="1"/>
    <col min="8206" max="8448" width="9" style="103"/>
    <col min="8449" max="8449" width="7.85546875" style="103" customWidth="1"/>
    <col min="8450" max="8450" width="40.85546875" style="103" customWidth="1"/>
    <col min="8451" max="8451" width="17.140625" style="103" customWidth="1"/>
    <col min="8452" max="8452" width="37.85546875" style="103" customWidth="1"/>
    <col min="8453" max="8453" width="17.85546875" style="103" customWidth="1"/>
    <col min="8454" max="8455" width="12.7109375" style="103" customWidth="1"/>
    <col min="8456" max="8456" width="10" style="103" customWidth="1"/>
    <col min="8457" max="8457" width="10.5703125" style="103" customWidth="1"/>
    <col min="8458" max="8458" width="9.85546875" style="103" customWidth="1"/>
    <col min="8459" max="8461" width="0" style="103" hidden="1" customWidth="1"/>
    <col min="8462" max="8704" width="9" style="103"/>
    <col min="8705" max="8705" width="7.85546875" style="103" customWidth="1"/>
    <col min="8706" max="8706" width="40.85546875" style="103" customWidth="1"/>
    <col min="8707" max="8707" width="17.140625" style="103" customWidth="1"/>
    <col min="8708" max="8708" width="37.85546875" style="103" customWidth="1"/>
    <col min="8709" max="8709" width="17.85546875" style="103" customWidth="1"/>
    <col min="8710" max="8711" width="12.7109375" style="103" customWidth="1"/>
    <col min="8712" max="8712" width="10" style="103" customWidth="1"/>
    <col min="8713" max="8713" width="10.5703125" style="103" customWidth="1"/>
    <col min="8714" max="8714" width="9.85546875" style="103" customWidth="1"/>
    <col min="8715" max="8717" width="0" style="103" hidden="1" customWidth="1"/>
    <col min="8718" max="8960" width="9" style="103"/>
    <col min="8961" max="8961" width="7.85546875" style="103" customWidth="1"/>
    <col min="8962" max="8962" width="40.85546875" style="103" customWidth="1"/>
    <col min="8963" max="8963" width="17.140625" style="103" customWidth="1"/>
    <col min="8964" max="8964" width="37.85546875" style="103" customWidth="1"/>
    <col min="8965" max="8965" width="17.85546875" style="103" customWidth="1"/>
    <col min="8966" max="8967" width="12.7109375" style="103" customWidth="1"/>
    <col min="8968" max="8968" width="10" style="103" customWidth="1"/>
    <col min="8969" max="8969" width="10.5703125" style="103" customWidth="1"/>
    <col min="8970" max="8970" width="9.85546875" style="103" customWidth="1"/>
    <col min="8971" max="8973" width="0" style="103" hidden="1" customWidth="1"/>
    <col min="8974" max="9216" width="9" style="103"/>
    <col min="9217" max="9217" width="7.85546875" style="103" customWidth="1"/>
    <col min="9218" max="9218" width="40.85546875" style="103" customWidth="1"/>
    <col min="9219" max="9219" width="17.140625" style="103" customWidth="1"/>
    <col min="9220" max="9220" width="37.85546875" style="103" customWidth="1"/>
    <col min="9221" max="9221" width="17.85546875" style="103" customWidth="1"/>
    <col min="9222" max="9223" width="12.7109375" style="103" customWidth="1"/>
    <col min="9224" max="9224" width="10" style="103" customWidth="1"/>
    <col min="9225" max="9225" width="10.5703125" style="103" customWidth="1"/>
    <col min="9226" max="9226" width="9.85546875" style="103" customWidth="1"/>
    <col min="9227" max="9229" width="0" style="103" hidden="1" customWidth="1"/>
    <col min="9230" max="9472" width="9" style="103"/>
    <col min="9473" max="9473" width="7.85546875" style="103" customWidth="1"/>
    <col min="9474" max="9474" width="40.85546875" style="103" customWidth="1"/>
    <col min="9475" max="9475" width="17.140625" style="103" customWidth="1"/>
    <col min="9476" max="9476" width="37.85546875" style="103" customWidth="1"/>
    <col min="9477" max="9477" width="17.85546875" style="103" customWidth="1"/>
    <col min="9478" max="9479" width="12.7109375" style="103" customWidth="1"/>
    <col min="9480" max="9480" width="10" style="103" customWidth="1"/>
    <col min="9481" max="9481" width="10.5703125" style="103" customWidth="1"/>
    <col min="9482" max="9482" width="9.85546875" style="103" customWidth="1"/>
    <col min="9483" max="9485" width="0" style="103" hidden="1" customWidth="1"/>
    <col min="9486" max="9728" width="9" style="103"/>
    <col min="9729" max="9729" width="7.85546875" style="103" customWidth="1"/>
    <col min="9730" max="9730" width="40.85546875" style="103" customWidth="1"/>
    <col min="9731" max="9731" width="17.140625" style="103" customWidth="1"/>
    <col min="9732" max="9732" width="37.85546875" style="103" customWidth="1"/>
    <col min="9733" max="9733" width="17.85546875" style="103" customWidth="1"/>
    <col min="9734" max="9735" width="12.7109375" style="103" customWidth="1"/>
    <col min="9736" max="9736" width="10" style="103" customWidth="1"/>
    <col min="9737" max="9737" width="10.5703125" style="103" customWidth="1"/>
    <col min="9738" max="9738" width="9.85546875" style="103" customWidth="1"/>
    <col min="9739" max="9741" width="0" style="103" hidden="1" customWidth="1"/>
    <col min="9742" max="9984" width="9" style="103"/>
    <col min="9985" max="9985" width="7.85546875" style="103" customWidth="1"/>
    <col min="9986" max="9986" width="40.85546875" style="103" customWidth="1"/>
    <col min="9987" max="9987" width="17.140625" style="103" customWidth="1"/>
    <col min="9988" max="9988" width="37.85546875" style="103" customWidth="1"/>
    <col min="9989" max="9989" width="17.85546875" style="103" customWidth="1"/>
    <col min="9990" max="9991" width="12.7109375" style="103" customWidth="1"/>
    <col min="9992" max="9992" width="10" style="103" customWidth="1"/>
    <col min="9993" max="9993" width="10.5703125" style="103" customWidth="1"/>
    <col min="9994" max="9994" width="9.85546875" style="103" customWidth="1"/>
    <col min="9995" max="9997" width="0" style="103" hidden="1" customWidth="1"/>
    <col min="9998" max="10240" width="9" style="103"/>
    <col min="10241" max="10241" width="7.85546875" style="103" customWidth="1"/>
    <col min="10242" max="10242" width="40.85546875" style="103" customWidth="1"/>
    <col min="10243" max="10243" width="17.140625" style="103" customWidth="1"/>
    <col min="10244" max="10244" width="37.85546875" style="103" customWidth="1"/>
    <col min="10245" max="10245" width="17.85546875" style="103" customWidth="1"/>
    <col min="10246" max="10247" width="12.7109375" style="103" customWidth="1"/>
    <col min="10248" max="10248" width="10" style="103" customWidth="1"/>
    <col min="10249" max="10249" width="10.5703125" style="103" customWidth="1"/>
    <col min="10250" max="10250" width="9.85546875" style="103" customWidth="1"/>
    <col min="10251" max="10253" width="0" style="103" hidden="1" customWidth="1"/>
    <col min="10254" max="10496" width="9" style="103"/>
    <col min="10497" max="10497" width="7.85546875" style="103" customWidth="1"/>
    <col min="10498" max="10498" width="40.85546875" style="103" customWidth="1"/>
    <col min="10499" max="10499" width="17.140625" style="103" customWidth="1"/>
    <col min="10500" max="10500" width="37.85546875" style="103" customWidth="1"/>
    <col min="10501" max="10501" width="17.85546875" style="103" customWidth="1"/>
    <col min="10502" max="10503" width="12.7109375" style="103" customWidth="1"/>
    <col min="10504" max="10504" width="10" style="103" customWidth="1"/>
    <col min="10505" max="10505" width="10.5703125" style="103" customWidth="1"/>
    <col min="10506" max="10506" width="9.85546875" style="103" customWidth="1"/>
    <col min="10507" max="10509" width="0" style="103" hidden="1" customWidth="1"/>
    <col min="10510" max="10752" width="9" style="103"/>
    <col min="10753" max="10753" width="7.85546875" style="103" customWidth="1"/>
    <col min="10754" max="10754" width="40.85546875" style="103" customWidth="1"/>
    <col min="10755" max="10755" width="17.140625" style="103" customWidth="1"/>
    <col min="10756" max="10756" width="37.85546875" style="103" customWidth="1"/>
    <col min="10757" max="10757" width="17.85546875" style="103" customWidth="1"/>
    <col min="10758" max="10759" width="12.7109375" style="103" customWidth="1"/>
    <col min="10760" max="10760" width="10" style="103" customWidth="1"/>
    <col min="10761" max="10761" width="10.5703125" style="103" customWidth="1"/>
    <col min="10762" max="10762" width="9.85546875" style="103" customWidth="1"/>
    <col min="10763" max="10765" width="0" style="103" hidden="1" customWidth="1"/>
    <col min="10766" max="11008" width="9" style="103"/>
    <col min="11009" max="11009" width="7.85546875" style="103" customWidth="1"/>
    <col min="11010" max="11010" width="40.85546875" style="103" customWidth="1"/>
    <col min="11011" max="11011" width="17.140625" style="103" customWidth="1"/>
    <col min="11012" max="11012" width="37.85546875" style="103" customWidth="1"/>
    <col min="11013" max="11013" width="17.85546875" style="103" customWidth="1"/>
    <col min="11014" max="11015" width="12.7109375" style="103" customWidth="1"/>
    <col min="11016" max="11016" width="10" style="103" customWidth="1"/>
    <col min="11017" max="11017" width="10.5703125" style="103" customWidth="1"/>
    <col min="11018" max="11018" width="9.85546875" style="103" customWidth="1"/>
    <col min="11019" max="11021" width="0" style="103" hidden="1" customWidth="1"/>
    <col min="11022" max="11264" width="9" style="103"/>
    <col min="11265" max="11265" width="7.85546875" style="103" customWidth="1"/>
    <col min="11266" max="11266" width="40.85546875" style="103" customWidth="1"/>
    <col min="11267" max="11267" width="17.140625" style="103" customWidth="1"/>
    <col min="11268" max="11268" width="37.85546875" style="103" customWidth="1"/>
    <col min="11269" max="11269" width="17.85546875" style="103" customWidth="1"/>
    <col min="11270" max="11271" width="12.7109375" style="103" customWidth="1"/>
    <col min="11272" max="11272" width="10" style="103" customWidth="1"/>
    <col min="11273" max="11273" width="10.5703125" style="103" customWidth="1"/>
    <col min="11274" max="11274" width="9.85546875" style="103" customWidth="1"/>
    <col min="11275" max="11277" width="0" style="103" hidden="1" customWidth="1"/>
    <col min="11278" max="11520" width="9" style="103"/>
    <col min="11521" max="11521" width="7.85546875" style="103" customWidth="1"/>
    <col min="11522" max="11522" width="40.85546875" style="103" customWidth="1"/>
    <col min="11523" max="11523" width="17.140625" style="103" customWidth="1"/>
    <col min="11524" max="11524" width="37.85546875" style="103" customWidth="1"/>
    <col min="11525" max="11525" width="17.85546875" style="103" customWidth="1"/>
    <col min="11526" max="11527" width="12.7109375" style="103" customWidth="1"/>
    <col min="11528" max="11528" width="10" style="103" customWidth="1"/>
    <col min="11529" max="11529" width="10.5703125" style="103" customWidth="1"/>
    <col min="11530" max="11530" width="9.85546875" style="103" customWidth="1"/>
    <col min="11531" max="11533" width="0" style="103" hidden="1" customWidth="1"/>
    <col min="11534" max="11776" width="9" style="103"/>
    <col min="11777" max="11777" width="7.85546875" style="103" customWidth="1"/>
    <col min="11778" max="11778" width="40.85546875" style="103" customWidth="1"/>
    <col min="11779" max="11779" width="17.140625" style="103" customWidth="1"/>
    <col min="11780" max="11780" width="37.85546875" style="103" customWidth="1"/>
    <col min="11781" max="11781" width="17.85546875" style="103" customWidth="1"/>
    <col min="11782" max="11783" width="12.7109375" style="103" customWidth="1"/>
    <col min="11784" max="11784" width="10" style="103" customWidth="1"/>
    <col min="11785" max="11785" width="10.5703125" style="103" customWidth="1"/>
    <col min="11786" max="11786" width="9.85546875" style="103" customWidth="1"/>
    <col min="11787" max="11789" width="0" style="103" hidden="1" customWidth="1"/>
    <col min="11790" max="12032" width="9" style="103"/>
    <col min="12033" max="12033" width="7.85546875" style="103" customWidth="1"/>
    <col min="12034" max="12034" width="40.85546875" style="103" customWidth="1"/>
    <col min="12035" max="12035" width="17.140625" style="103" customWidth="1"/>
    <col min="12036" max="12036" width="37.85546875" style="103" customWidth="1"/>
    <col min="12037" max="12037" width="17.85546875" style="103" customWidth="1"/>
    <col min="12038" max="12039" width="12.7109375" style="103" customWidth="1"/>
    <col min="12040" max="12040" width="10" style="103" customWidth="1"/>
    <col min="12041" max="12041" width="10.5703125" style="103" customWidth="1"/>
    <col min="12042" max="12042" width="9.85546875" style="103" customWidth="1"/>
    <col min="12043" max="12045" width="0" style="103" hidden="1" customWidth="1"/>
    <col min="12046" max="12288" width="9" style="103"/>
    <col min="12289" max="12289" width="7.85546875" style="103" customWidth="1"/>
    <col min="12290" max="12290" width="40.85546875" style="103" customWidth="1"/>
    <col min="12291" max="12291" width="17.140625" style="103" customWidth="1"/>
    <col min="12292" max="12292" width="37.85546875" style="103" customWidth="1"/>
    <col min="12293" max="12293" width="17.85546875" style="103" customWidth="1"/>
    <col min="12294" max="12295" width="12.7109375" style="103" customWidth="1"/>
    <col min="12296" max="12296" width="10" style="103" customWidth="1"/>
    <col min="12297" max="12297" width="10.5703125" style="103" customWidth="1"/>
    <col min="12298" max="12298" width="9.85546875" style="103" customWidth="1"/>
    <col min="12299" max="12301" width="0" style="103" hidden="1" customWidth="1"/>
    <col min="12302" max="12544" width="9" style="103"/>
    <col min="12545" max="12545" width="7.85546875" style="103" customWidth="1"/>
    <col min="12546" max="12546" width="40.85546875" style="103" customWidth="1"/>
    <col min="12547" max="12547" width="17.140625" style="103" customWidth="1"/>
    <col min="12548" max="12548" width="37.85546875" style="103" customWidth="1"/>
    <col min="12549" max="12549" width="17.85546875" style="103" customWidth="1"/>
    <col min="12550" max="12551" width="12.7109375" style="103" customWidth="1"/>
    <col min="12552" max="12552" width="10" style="103" customWidth="1"/>
    <col min="12553" max="12553" width="10.5703125" style="103" customWidth="1"/>
    <col min="12554" max="12554" width="9.85546875" style="103" customWidth="1"/>
    <col min="12555" max="12557" width="0" style="103" hidden="1" customWidth="1"/>
    <col min="12558" max="12800" width="9" style="103"/>
    <col min="12801" max="12801" width="7.85546875" style="103" customWidth="1"/>
    <col min="12802" max="12802" width="40.85546875" style="103" customWidth="1"/>
    <col min="12803" max="12803" width="17.140625" style="103" customWidth="1"/>
    <col min="12804" max="12804" width="37.85546875" style="103" customWidth="1"/>
    <col min="12805" max="12805" width="17.85546875" style="103" customWidth="1"/>
    <col min="12806" max="12807" width="12.7109375" style="103" customWidth="1"/>
    <col min="12808" max="12808" width="10" style="103" customWidth="1"/>
    <col min="12809" max="12809" width="10.5703125" style="103" customWidth="1"/>
    <col min="12810" max="12810" width="9.85546875" style="103" customWidth="1"/>
    <col min="12811" max="12813" width="0" style="103" hidden="1" customWidth="1"/>
    <col min="12814" max="13056" width="9" style="103"/>
    <col min="13057" max="13057" width="7.85546875" style="103" customWidth="1"/>
    <col min="13058" max="13058" width="40.85546875" style="103" customWidth="1"/>
    <col min="13059" max="13059" width="17.140625" style="103" customWidth="1"/>
    <col min="13060" max="13060" width="37.85546875" style="103" customWidth="1"/>
    <col min="13061" max="13061" width="17.85546875" style="103" customWidth="1"/>
    <col min="13062" max="13063" width="12.7109375" style="103" customWidth="1"/>
    <col min="13064" max="13064" width="10" style="103" customWidth="1"/>
    <col min="13065" max="13065" width="10.5703125" style="103" customWidth="1"/>
    <col min="13066" max="13066" width="9.85546875" style="103" customWidth="1"/>
    <col min="13067" max="13069" width="0" style="103" hidden="1" customWidth="1"/>
    <col min="13070" max="13312" width="9" style="103"/>
    <col min="13313" max="13313" width="7.85546875" style="103" customWidth="1"/>
    <col min="13314" max="13314" width="40.85546875" style="103" customWidth="1"/>
    <col min="13315" max="13315" width="17.140625" style="103" customWidth="1"/>
    <col min="13316" max="13316" width="37.85546875" style="103" customWidth="1"/>
    <col min="13317" max="13317" width="17.85546875" style="103" customWidth="1"/>
    <col min="13318" max="13319" width="12.7109375" style="103" customWidth="1"/>
    <col min="13320" max="13320" width="10" style="103" customWidth="1"/>
    <col min="13321" max="13321" width="10.5703125" style="103" customWidth="1"/>
    <col min="13322" max="13322" width="9.85546875" style="103" customWidth="1"/>
    <col min="13323" max="13325" width="0" style="103" hidden="1" customWidth="1"/>
    <col min="13326" max="13568" width="9" style="103"/>
    <col min="13569" max="13569" width="7.85546875" style="103" customWidth="1"/>
    <col min="13570" max="13570" width="40.85546875" style="103" customWidth="1"/>
    <col min="13571" max="13571" width="17.140625" style="103" customWidth="1"/>
    <col min="13572" max="13572" width="37.85546875" style="103" customWidth="1"/>
    <col min="13573" max="13573" width="17.85546875" style="103" customWidth="1"/>
    <col min="13574" max="13575" width="12.7109375" style="103" customWidth="1"/>
    <col min="13576" max="13576" width="10" style="103" customWidth="1"/>
    <col min="13577" max="13577" width="10.5703125" style="103" customWidth="1"/>
    <col min="13578" max="13578" width="9.85546875" style="103" customWidth="1"/>
    <col min="13579" max="13581" width="0" style="103" hidden="1" customWidth="1"/>
    <col min="13582" max="13824" width="9" style="103"/>
    <col min="13825" max="13825" width="7.85546875" style="103" customWidth="1"/>
    <col min="13826" max="13826" width="40.85546875" style="103" customWidth="1"/>
    <col min="13827" max="13827" width="17.140625" style="103" customWidth="1"/>
    <col min="13828" max="13828" width="37.85546875" style="103" customWidth="1"/>
    <col min="13829" max="13829" width="17.85546875" style="103" customWidth="1"/>
    <col min="13830" max="13831" width="12.7109375" style="103" customWidth="1"/>
    <col min="13832" max="13832" width="10" style="103" customWidth="1"/>
    <col min="13833" max="13833" width="10.5703125" style="103" customWidth="1"/>
    <col min="13834" max="13834" width="9.85546875" style="103" customWidth="1"/>
    <col min="13835" max="13837" width="0" style="103" hidden="1" customWidth="1"/>
    <col min="13838" max="14080" width="9" style="103"/>
    <col min="14081" max="14081" width="7.85546875" style="103" customWidth="1"/>
    <col min="14082" max="14082" width="40.85546875" style="103" customWidth="1"/>
    <col min="14083" max="14083" width="17.140625" style="103" customWidth="1"/>
    <col min="14084" max="14084" width="37.85546875" style="103" customWidth="1"/>
    <col min="14085" max="14085" width="17.85546875" style="103" customWidth="1"/>
    <col min="14086" max="14087" width="12.7109375" style="103" customWidth="1"/>
    <col min="14088" max="14088" width="10" style="103" customWidth="1"/>
    <col min="14089" max="14089" width="10.5703125" style="103" customWidth="1"/>
    <col min="14090" max="14090" width="9.85546875" style="103" customWidth="1"/>
    <col min="14091" max="14093" width="0" style="103" hidden="1" customWidth="1"/>
    <col min="14094" max="14336" width="9" style="103"/>
    <col min="14337" max="14337" width="7.85546875" style="103" customWidth="1"/>
    <col min="14338" max="14338" width="40.85546875" style="103" customWidth="1"/>
    <col min="14339" max="14339" width="17.140625" style="103" customWidth="1"/>
    <col min="14340" max="14340" width="37.85546875" style="103" customWidth="1"/>
    <col min="14341" max="14341" width="17.85546875" style="103" customWidth="1"/>
    <col min="14342" max="14343" width="12.7109375" style="103" customWidth="1"/>
    <col min="14344" max="14344" width="10" style="103" customWidth="1"/>
    <col min="14345" max="14345" width="10.5703125" style="103" customWidth="1"/>
    <col min="14346" max="14346" width="9.85546875" style="103" customWidth="1"/>
    <col min="14347" max="14349" width="0" style="103" hidden="1" customWidth="1"/>
    <col min="14350" max="14592" width="9" style="103"/>
    <col min="14593" max="14593" width="7.85546875" style="103" customWidth="1"/>
    <col min="14594" max="14594" width="40.85546875" style="103" customWidth="1"/>
    <col min="14595" max="14595" width="17.140625" style="103" customWidth="1"/>
    <col min="14596" max="14596" width="37.85546875" style="103" customWidth="1"/>
    <col min="14597" max="14597" width="17.85546875" style="103" customWidth="1"/>
    <col min="14598" max="14599" width="12.7109375" style="103" customWidth="1"/>
    <col min="14600" max="14600" width="10" style="103" customWidth="1"/>
    <col min="14601" max="14601" width="10.5703125" style="103" customWidth="1"/>
    <col min="14602" max="14602" width="9.85546875" style="103" customWidth="1"/>
    <col min="14603" max="14605" width="0" style="103" hidden="1" customWidth="1"/>
    <col min="14606" max="14848" width="9" style="103"/>
    <col min="14849" max="14849" width="7.85546875" style="103" customWidth="1"/>
    <col min="14850" max="14850" width="40.85546875" style="103" customWidth="1"/>
    <col min="14851" max="14851" width="17.140625" style="103" customWidth="1"/>
    <col min="14852" max="14852" width="37.85546875" style="103" customWidth="1"/>
    <col min="14853" max="14853" width="17.85546875" style="103" customWidth="1"/>
    <col min="14854" max="14855" width="12.7109375" style="103" customWidth="1"/>
    <col min="14856" max="14856" width="10" style="103" customWidth="1"/>
    <col min="14857" max="14857" width="10.5703125" style="103" customWidth="1"/>
    <col min="14858" max="14858" width="9.85546875" style="103" customWidth="1"/>
    <col min="14859" max="14861" width="0" style="103" hidden="1" customWidth="1"/>
    <col min="14862" max="15104" width="9" style="103"/>
    <col min="15105" max="15105" width="7.85546875" style="103" customWidth="1"/>
    <col min="15106" max="15106" width="40.85546875" style="103" customWidth="1"/>
    <col min="15107" max="15107" width="17.140625" style="103" customWidth="1"/>
    <col min="15108" max="15108" width="37.85546875" style="103" customWidth="1"/>
    <col min="15109" max="15109" width="17.85546875" style="103" customWidth="1"/>
    <col min="15110" max="15111" width="12.7109375" style="103" customWidth="1"/>
    <col min="15112" max="15112" width="10" style="103" customWidth="1"/>
    <col min="15113" max="15113" width="10.5703125" style="103" customWidth="1"/>
    <col min="15114" max="15114" width="9.85546875" style="103" customWidth="1"/>
    <col min="15115" max="15117" width="0" style="103" hidden="1" customWidth="1"/>
    <col min="15118" max="15360" width="9" style="103"/>
    <col min="15361" max="15361" width="7.85546875" style="103" customWidth="1"/>
    <col min="15362" max="15362" width="40.85546875" style="103" customWidth="1"/>
    <col min="15363" max="15363" width="17.140625" style="103" customWidth="1"/>
    <col min="15364" max="15364" width="37.85546875" style="103" customWidth="1"/>
    <col min="15365" max="15365" width="17.85546875" style="103" customWidth="1"/>
    <col min="15366" max="15367" width="12.7109375" style="103" customWidth="1"/>
    <col min="15368" max="15368" width="10" style="103" customWidth="1"/>
    <col min="15369" max="15369" width="10.5703125" style="103" customWidth="1"/>
    <col min="15370" max="15370" width="9.85546875" style="103" customWidth="1"/>
    <col min="15371" max="15373" width="0" style="103" hidden="1" customWidth="1"/>
    <col min="15374" max="15616" width="9" style="103"/>
    <col min="15617" max="15617" width="7.85546875" style="103" customWidth="1"/>
    <col min="15618" max="15618" width="40.85546875" style="103" customWidth="1"/>
    <col min="15619" max="15619" width="17.140625" style="103" customWidth="1"/>
    <col min="15620" max="15620" width="37.85546875" style="103" customWidth="1"/>
    <col min="15621" max="15621" width="17.85546875" style="103" customWidth="1"/>
    <col min="15622" max="15623" width="12.7109375" style="103" customWidth="1"/>
    <col min="15624" max="15624" width="10" style="103" customWidth="1"/>
    <col min="15625" max="15625" width="10.5703125" style="103" customWidth="1"/>
    <col min="15626" max="15626" width="9.85546875" style="103" customWidth="1"/>
    <col min="15627" max="15629" width="0" style="103" hidden="1" customWidth="1"/>
    <col min="15630" max="15872" width="9" style="103"/>
    <col min="15873" max="15873" width="7.85546875" style="103" customWidth="1"/>
    <col min="15874" max="15874" width="40.85546875" style="103" customWidth="1"/>
    <col min="15875" max="15875" width="17.140625" style="103" customWidth="1"/>
    <col min="15876" max="15876" width="37.85546875" style="103" customWidth="1"/>
    <col min="15877" max="15877" width="17.85546875" style="103" customWidth="1"/>
    <col min="15878" max="15879" width="12.7109375" style="103" customWidth="1"/>
    <col min="15880" max="15880" width="10" style="103" customWidth="1"/>
    <col min="15881" max="15881" width="10.5703125" style="103" customWidth="1"/>
    <col min="15882" max="15882" width="9.85546875" style="103" customWidth="1"/>
    <col min="15883" max="15885" width="0" style="103" hidden="1" customWidth="1"/>
    <col min="15886" max="16128" width="9" style="103"/>
    <col min="16129" max="16129" width="7.85546875" style="103" customWidth="1"/>
    <col min="16130" max="16130" width="40.85546875" style="103" customWidth="1"/>
    <col min="16131" max="16131" width="17.140625" style="103" customWidth="1"/>
    <col min="16132" max="16132" width="37.85546875" style="103" customWidth="1"/>
    <col min="16133" max="16133" width="17.85546875" style="103" customWidth="1"/>
    <col min="16134" max="16135" width="12.7109375" style="103" customWidth="1"/>
    <col min="16136" max="16136" width="10" style="103" customWidth="1"/>
    <col min="16137" max="16137" width="10.5703125" style="103" customWidth="1"/>
    <col min="16138" max="16138" width="9.85546875" style="103" customWidth="1"/>
    <col min="16139" max="16141" width="0" style="103" hidden="1" customWidth="1"/>
    <col min="16142" max="16384" width="9" style="103"/>
  </cols>
  <sheetData>
    <row r="1" spans="1:14" s="530" customFormat="1" ht="24.75" customHeight="1">
      <c r="A1" s="1462" t="s">
        <v>835</v>
      </c>
      <c r="B1" s="1462"/>
      <c r="C1" s="1462"/>
      <c r="D1" s="1462"/>
      <c r="E1" s="1462"/>
      <c r="F1" s="1462"/>
      <c r="G1" s="1462"/>
      <c r="H1" s="1462"/>
      <c r="I1" s="1462"/>
      <c r="J1" s="1462"/>
      <c r="K1" s="529"/>
    </row>
    <row r="2" spans="1:14" s="530" customFormat="1" ht="24" customHeight="1">
      <c r="A2" s="1462" t="s">
        <v>836</v>
      </c>
      <c r="B2" s="1462"/>
      <c r="C2" s="1462"/>
      <c r="D2" s="1462"/>
      <c r="E2" s="1462"/>
      <c r="F2" s="1462"/>
      <c r="G2" s="1462"/>
      <c r="H2" s="1462"/>
      <c r="I2" s="1462"/>
      <c r="J2" s="1462"/>
      <c r="K2" s="529"/>
    </row>
    <row r="3" spans="1:14" s="530" customFormat="1" ht="28.5" customHeight="1">
      <c r="A3" s="1463" t="s">
        <v>837</v>
      </c>
      <c r="B3" s="1463"/>
      <c r="C3" s="1463"/>
      <c r="D3" s="1463"/>
      <c r="E3" s="1463"/>
      <c r="F3" s="1463"/>
      <c r="G3" s="1463"/>
      <c r="H3" s="1463"/>
      <c r="I3" s="1463"/>
      <c r="J3" s="1463"/>
      <c r="K3" s="529"/>
    </row>
    <row r="4" spans="1:14" ht="18.75" customHeight="1">
      <c r="A4" s="531"/>
      <c r="B4" s="532"/>
      <c r="C4" s="531"/>
      <c r="D4" s="531"/>
      <c r="E4" s="531"/>
      <c r="F4" s="533"/>
      <c r="G4" s="533"/>
      <c r="H4" s="533"/>
      <c r="I4" s="1464" t="s">
        <v>838</v>
      </c>
      <c r="J4" s="1464"/>
      <c r="K4" s="534"/>
    </row>
    <row r="5" spans="1:14" s="168" customFormat="1" ht="34.5" customHeight="1">
      <c r="A5" s="1465" t="s">
        <v>839</v>
      </c>
      <c r="B5" s="1465" t="s">
        <v>840</v>
      </c>
      <c r="C5" s="1465" t="s">
        <v>841</v>
      </c>
      <c r="D5" s="1466" t="s">
        <v>842</v>
      </c>
      <c r="E5" s="1466"/>
      <c r="F5" s="1467" t="s">
        <v>843</v>
      </c>
      <c r="G5" s="1467" t="s">
        <v>844</v>
      </c>
      <c r="H5" s="1467"/>
      <c r="I5" s="1467"/>
      <c r="J5" s="1467" t="s">
        <v>226</v>
      </c>
      <c r="K5" s="535"/>
    </row>
    <row r="6" spans="1:14" s="168" customFormat="1" ht="101.25" customHeight="1">
      <c r="A6" s="1465"/>
      <c r="B6" s="1465"/>
      <c r="C6" s="1465"/>
      <c r="D6" s="211" t="s">
        <v>845</v>
      </c>
      <c r="E6" s="211" t="s">
        <v>846</v>
      </c>
      <c r="F6" s="1467"/>
      <c r="G6" s="211" t="s">
        <v>125</v>
      </c>
      <c r="H6" s="211" t="s">
        <v>114</v>
      </c>
      <c r="I6" s="211" t="s">
        <v>111</v>
      </c>
      <c r="J6" s="1467"/>
      <c r="K6" s="535"/>
    </row>
    <row r="7" spans="1:14" s="544" customFormat="1" ht="27.75" customHeight="1">
      <c r="A7" s="539"/>
      <c r="B7" s="213" t="s">
        <v>857</v>
      </c>
      <c r="C7" s="540"/>
      <c r="D7" s="539"/>
      <c r="E7" s="540"/>
      <c r="F7" s="234">
        <f>F8+F12+F23+F30+F40+F45+F47+F49+F52</f>
        <v>100.19</v>
      </c>
      <c r="G7" s="234">
        <f>G8+G12+G23+G30+G40+G45+G47+G49+G52</f>
        <v>74.03</v>
      </c>
      <c r="H7" s="234">
        <f>H8+H12+H23+H30+H40+H45+H47+H49+H52</f>
        <v>0</v>
      </c>
      <c r="I7" s="234">
        <f>I8+I12+I23+I30+I40+I45+I47+I49+I52</f>
        <v>0</v>
      </c>
      <c r="J7" s="234"/>
      <c r="K7" s="541"/>
      <c r="L7" s="542"/>
      <c r="M7" s="542"/>
      <c r="N7" s="543"/>
    </row>
    <row r="8" spans="1:14" s="545" customFormat="1" ht="41.25" customHeight="1">
      <c r="A8" s="210" t="s">
        <v>847</v>
      </c>
      <c r="B8" s="213" t="s">
        <v>90</v>
      </c>
      <c r="C8" s="210"/>
      <c r="D8" s="213"/>
      <c r="E8" s="211"/>
      <c r="F8" s="234">
        <f>SUM(F9:F11)</f>
        <v>3.66</v>
      </c>
      <c r="G8" s="234">
        <f>SUM(G9:G11)</f>
        <v>2.58</v>
      </c>
      <c r="H8" s="234"/>
      <c r="I8" s="234"/>
      <c r="J8" s="538"/>
      <c r="K8" s="534"/>
    </row>
    <row r="9" spans="1:14" s="157" customFormat="1" ht="77.25" customHeight="1">
      <c r="A9" s="608">
        <v>1</v>
      </c>
      <c r="B9" s="609" t="s">
        <v>470</v>
      </c>
      <c r="C9" s="610" t="s">
        <v>858</v>
      </c>
      <c r="D9" s="611" t="s">
        <v>859</v>
      </c>
      <c r="E9" s="610" t="s">
        <v>848</v>
      </c>
      <c r="F9" s="612">
        <v>0.82</v>
      </c>
      <c r="G9" s="613">
        <v>0.38</v>
      </c>
      <c r="H9" s="614"/>
      <c r="I9" s="614"/>
      <c r="J9" s="615"/>
      <c r="K9" s="616"/>
    </row>
    <row r="10" spans="1:14" s="157" customFormat="1" ht="138" customHeight="1">
      <c r="A10" s="611">
        <v>2</v>
      </c>
      <c r="B10" s="290" t="s">
        <v>860</v>
      </c>
      <c r="C10" s="610" t="s">
        <v>861</v>
      </c>
      <c r="D10" s="617" t="s">
        <v>862</v>
      </c>
      <c r="E10" s="610" t="s">
        <v>848</v>
      </c>
      <c r="F10" s="612">
        <v>1</v>
      </c>
      <c r="G10" s="613">
        <v>1</v>
      </c>
      <c r="H10" s="615"/>
      <c r="I10" s="615"/>
      <c r="J10" s="615"/>
      <c r="K10" s="616"/>
    </row>
    <row r="11" spans="1:14" s="150" customFormat="1" ht="66.75" customHeight="1">
      <c r="A11" s="217">
        <v>3</v>
      </c>
      <c r="B11" s="549" t="s">
        <v>863</v>
      </c>
      <c r="C11" s="550" t="s">
        <v>864</v>
      </c>
      <c r="D11" s="551" t="s">
        <v>774</v>
      </c>
      <c r="E11" s="546" t="s">
        <v>848</v>
      </c>
      <c r="F11" s="234">
        <v>1.84</v>
      </c>
      <c r="G11" s="538">
        <v>1.2</v>
      </c>
      <c r="H11" s="538"/>
      <c r="I11" s="538"/>
      <c r="J11" s="537"/>
      <c r="K11" s="534" t="s">
        <v>995</v>
      </c>
      <c r="N11" s="150" t="s">
        <v>994</v>
      </c>
    </row>
    <row r="12" spans="1:14" s="545" customFormat="1" ht="36.75" customHeight="1">
      <c r="A12" s="210" t="s">
        <v>849</v>
      </c>
      <c r="B12" s="222" t="s">
        <v>334</v>
      </c>
      <c r="C12" s="552"/>
      <c r="D12" s="210"/>
      <c r="E12" s="211"/>
      <c r="F12" s="234">
        <f>SUM(F13:F22)</f>
        <v>31.200000000000003</v>
      </c>
      <c r="G12" s="234">
        <f>SUM(G13:G22)</f>
        <v>19.27</v>
      </c>
      <c r="H12" s="234">
        <f>SUM(H13:H22)</f>
        <v>0</v>
      </c>
      <c r="I12" s="234">
        <f>SUM(I13:I22)</f>
        <v>0</v>
      </c>
      <c r="J12" s="537"/>
      <c r="K12" s="534"/>
      <c r="L12" s="607"/>
    </row>
    <row r="13" spans="1:14" s="545" customFormat="1" ht="73.5" customHeight="1">
      <c r="A13" s="217">
        <v>4</v>
      </c>
      <c r="B13" s="362" t="s">
        <v>865</v>
      </c>
      <c r="C13" s="536" t="s">
        <v>866</v>
      </c>
      <c r="D13" s="536" t="s">
        <v>867</v>
      </c>
      <c r="E13" s="546" t="s">
        <v>848</v>
      </c>
      <c r="F13" s="234">
        <f>G13+H13+I13</f>
        <v>0.39</v>
      </c>
      <c r="G13" s="547">
        <v>0.39</v>
      </c>
      <c r="H13" s="547"/>
      <c r="I13" s="547"/>
      <c r="J13" s="537"/>
      <c r="K13" s="534"/>
    </row>
    <row r="14" spans="1:14" s="545" customFormat="1" ht="58.5" customHeight="1">
      <c r="A14" s="217">
        <v>5</v>
      </c>
      <c r="B14" s="362" t="s">
        <v>868</v>
      </c>
      <c r="C14" s="217" t="s">
        <v>866</v>
      </c>
      <c r="D14" s="536" t="s">
        <v>869</v>
      </c>
      <c r="E14" s="546" t="s">
        <v>848</v>
      </c>
      <c r="F14" s="234">
        <f>G14+H14+I14</f>
        <v>0.45</v>
      </c>
      <c r="G14" s="537">
        <v>0.45</v>
      </c>
      <c r="H14" s="537"/>
      <c r="I14" s="537"/>
      <c r="J14" s="537"/>
      <c r="K14" s="534"/>
    </row>
    <row r="15" spans="1:14" s="545" customFormat="1" ht="73.5" customHeight="1">
      <c r="A15" s="217">
        <v>6</v>
      </c>
      <c r="B15" s="362" t="s">
        <v>870</v>
      </c>
      <c r="C15" s="536" t="s">
        <v>866</v>
      </c>
      <c r="D15" s="536" t="s">
        <v>871</v>
      </c>
      <c r="E15" s="546" t="s">
        <v>848</v>
      </c>
      <c r="F15" s="234">
        <v>2.7</v>
      </c>
      <c r="G15" s="537">
        <v>1.5</v>
      </c>
      <c r="H15" s="537"/>
      <c r="I15" s="537"/>
      <c r="J15" s="537"/>
      <c r="K15" s="534"/>
    </row>
    <row r="16" spans="1:14" ht="73.5" customHeight="1">
      <c r="A16" s="217">
        <v>7</v>
      </c>
      <c r="B16" s="553" t="s">
        <v>872</v>
      </c>
      <c r="C16" s="536" t="s">
        <v>866</v>
      </c>
      <c r="D16" s="362" t="s">
        <v>873</v>
      </c>
      <c r="E16" s="546" t="s">
        <v>848</v>
      </c>
      <c r="F16" s="234">
        <v>3.8</v>
      </c>
      <c r="G16" s="537">
        <v>0.8</v>
      </c>
      <c r="H16" s="537"/>
      <c r="I16" s="537"/>
      <c r="J16" s="537"/>
      <c r="K16" s="534"/>
    </row>
    <row r="17" spans="1:11" s="545" customFormat="1" ht="56.25" customHeight="1">
      <c r="A17" s="217">
        <v>8</v>
      </c>
      <c r="B17" s="362" t="s">
        <v>874</v>
      </c>
      <c r="C17" s="536" t="s">
        <v>864</v>
      </c>
      <c r="D17" s="536" t="s">
        <v>875</v>
      </c>
      <c r="E17" s="546" t="s">
        <v>848</v>
      </c>
      <c r="F17" s="234">
        <f>G17+H17+I17</f>
        <v>0.15</v>
      </c>
      <c r="G17" s="537">
        <v>0.15</v>
      </c>
      <c r="H17" s="537"/>
      <c r="I17" s="537"/>
      <c r="J17" s="537"/>
      <c r="K17" s="534"/>
    </row>
    <row r="18" spans="1:11" s="545" customFormat="1" ht="56.25" customHeight="1">
      <c r="A18" s="217">
        <v>9</v>
      </c>
      <c r="B18" s="553" t="s">
        <v>876</v>
      </c>
      <c r="C18" s="536" t="s">
        <v>877</v>
      </c>
      <c r="D18" s="362" t="s">
        <v>878</v>
      </c>
      <c r="E18" s="546" t="s">
        <v>848</v>
      </c>
      <c r="F18" s="234">
        <v>1.95</v>
      </c>
      <c r="G18" s="537">
        <v>1.49</v>
      </c>
      <c r="H18" s="537"/>
      <c r="I18" s="537"/>
      <c r="J18" s="537"/>
      <c r="K18" s="534"/>
    </row>
    <row r="19" spans="1:11" s="545" customFormat="1" ht="94.5">
      <c r="A19" s="217">
        <v>10</v>
      </c>
      <c r="B19" s="362" t="s">
        <v>879</v>
      </c>
      <c r="C19" s="536" t="s">
        <v>880</v>
      </c>
      <c r="D19" s="536" t="s">
        <v>881</v>
      </c>
      <c r="E19" s="546" t="s">
        <v>848</v>
      </c>
      <c r="F19" s="234">
        <f>G19+H19+I19</f>
        <v>0.3</v>
      </c>
      <c r="G19" s="537">
        <v>0.3</v>
      </c>
      <c r="H19" s="537"/>
      <c r="I19" s="537"/>
      <c r="J19" s="537"/>
      <c r="K19" s="534"/>
    </row>
    <row r="20" spans="1:11" s="545" customFormat="1" ht="78" customHeight="1">
      <c r="A20" s="217">
        <v>11</v>
      </c>
      <c r="B20" s="362" t="s">
        <v>369</v>
      </c>
      <c r="C20" s="536" t="s">
        <v>882</v>
      </c>
      <c r="D20" s="536" t="s">
        <v>883</v>
      </c>
      <c r="E20" s="546" t="s">
        <v>848</v>
      </c>
      <c r="F20" s="234">
        <v>6.63</v>
      </c>
      <c r="G20" s="537">
        <v>4.5599999999999996</v>
      </c>
      <c r="H20" s="537"/>
      <c r="I20" s="537"/>
      <c r="J20" s="537"/>
      <c r="K20" s="534"/>
    </row>
    <row r="21" spans="1:11" s="545" customFormat="1" ht="126" customHeight="1">
      <c r="A21" s="217">
        <v>12</v>
      </c>
      <c r="B21" s="362" t="s">
        <v>646</v>
      </c>
      <c r="C21" s="217" t="s">
        <v>884</v>
      </c>
      <c r="D21" s="536" t="s">
        <v>885</v>
      </c>
      <c r="E21" s="546" t="s">
        <v>848</v>
      </c>
      <c r="F21" s="554">
        <v>10.57</v>
      </c>
      <c r="G21" s="538">
        <v>7.1</v>
      </c>
      <c r="H21" s="538"/>
      <c r="I21" s="538"/>
      <c r="J21" s="537"/>
      <c r="K21" s="534"/>
    </row>
    <row r="22" spans="1:11" s="545" customFormat="1" ht="128.25" customHeight="1">
      <c r="A22" s="217">
        <v>13</v>
      </c>
      <c r="B22" s="362" t="s">
        <v>373</v>
      </c>
      <c r="C22" s="217" t="s">
        <v>877</v>
      </c>
      <c r="D22" s="536" t="s">
        <v>886</v>
      </c>
      <c r="E22" s="546" t="s">
        <v>848</v>
      </c>
      <c r="F22" s="554">
        <v>4.26</v>
      </c>
      <c r="G22" s="537">
        <v>2.5299999999999998</v>
      </c>
      <c r="H22" s="538"/>
      <c r="I22" s="538"/>
      <c r="J22" s="538"/>
      <c r="K22" s="534"/>
    </row>
    <row r="23" spans="1:11" s="545" customFormat="1" ht="33.75" customHeight="1">
      <c r="A23" s="210" t="s">
        <v>850</v>
      </c>
      <c r="B23" s="213" t="s">
        <v>887</v>
      </c>
      <c r="C23" s="210"/>
      <c r="D23" s="213"/>
      <c r="E23" s="210"/>
      <c r="F23" s="234">
        <f>SUM(F24:F29)</f>
        <v>13.159999999999998</v>
      </c>
      <c r="G23" s="234">
        <f>SUM(G24:G29)</f>
        <v>9.3299999999999983</v>
      </c>
      <c r="H23" s="234">
        <f>SUM(H24:H29)</f>
        <v>0</v>
      </c>
      <c r="I23" s="234">
        <f>SUM(I24:I29)</f>
        <v>0</v>
      </c>
      <c r="J23" s="537"/>
      <c r="K23" s="534"/>
    </row>
    <row r="24" spans="1:11" s="545" customFormat="1" ht="47.25">
      <c r="A24" s="536">
        <v>15</v>
      </c>
      <c r="B24" s="362" t="s">
        <v>888</v>
      </c>
      <c r="C24" s="536" t="s">
        <v>866</v>
      </c>
      <c r="D24" s="536" t="s">
        <v>889</v>
      </c>
      <c r="E24" s="546" t="s">
        <v>848</v>
      </c>
      <c r="F24" s="234">
        <v>3.6</v>
      </c>
      <c r="G24" s="537">
        <v>2.6</v>
      </c>
      <c r="H24" s="537"/>
      <c r="I24" s="537"/>
      <c r="J24" s="537"/>
      <c r="K24" s="534"/>
    </row>
    <row r="25" spans="1:11" s="545" customFormat="1" ht="57" customHeight="1">
      <c r="A25" s="536">
        <v>16</v>
      </c>
      <c r="B25" s="362" t="s">
        <v>890</v>
      </c>
      <c r="C25" s="536" t="s">
        <v>866</v>
      </c>
      <c r="D25" s="536" t="s">
        <v>891</v>
      </c>
      <c r="E25" s="546" t="s">
        <v>848</v>
      </c>
      <c r="F25" s="234">
        <v>1.58</v>
      </c>
      <c r="G25" s="537">
        <v>1.45</v>
      </c>
      <c r="H25" s="537"/>
      <c r="I25" s="537"/>
      <c r="J25" s="537"/>
      <c r="K25" s="534"/>
    </row>
    <row r="26" spans="1:11" s="545" customFormat="1" ht="68.25" customHeight="1">
      <c r="A26" s="536">
        <v>17</v>
      </c>
      <c r="B26" s="362" t="s">
        <v>892</v>
      </c>
      <c r="C26" s="536" t="s">
        <v>877</v>
      </c>
      <c r="D26" s="536" t="s">
        <v>893</v>
      </c>
      <c r="E26" s="546" t="s">
        <v>848</v>
      </c>
      <c r="F26" s="234">
        <v>6.6</v>
      </c>
      <c r="G26" s="537">
        <f>2.5+2.2</f>
        <v>4.7</v>
      </c>
      <c r="H26" s="537"/>
      <c r="I26" s="537"/>
      <c r="J26" s="537"/>
      <c r="K26" s="534"/>
    </row>
    <row r="27" spans="1:11" s="545" customFormat="1" ht="124.5" customHeight="1">
      <c r="A27" s="536">
        <v>18</v>
      </c>
      <c r="B27" s="362" t="s">
        <v>894</v>
      </c>
      <c r="C27" s="536" t="s">
        <v>895</v>
      </c>
      <c r="D27" s="536" t="s">
        <v>896</v>
      </c>
      <c r="E27" s="546" t="s">
        <v>848</v>
      </c>
      <c r="F27" s="234">
        <f>G27+H27+I27</f>
        <v>0.09</v>
      </c>
      <c r="G27" s="537">
        <v>0.09</v>
      </c>
      <c r="H27" s="537"/>
      <c r="I27" s="537"/>
      <c r="J27" s="537"/>
      <c r="K27" s="534"/>
    </row>
    <row r="28" spans="1:11" s="545" customFormat="1" ht="62.25" customHeight="1">
      <c r="A28" s="536">
        <v>19</v>
      </c>
      <c r="B28" s="362" t="s">
        <v>897</v>
      </c>
      <c r="C28" s="536" t="s">
        <v>703</v>
      </c>
      <c r="D28" s="536" t="s">
        <v>898</v>
      </c>
      <c r="E28" s="546" t="s">
        <v>848</v>
      </c>
      <c r="F28" s="234">
        <f>G28+H28+I28</f>
        <v>0.04</v>
      </c>
      <c r="G28" s="537">
        <v>0.04</v>
      </c>
      <c r="H28" s="537"/>
      <c r="I28" s="537"/>
      <c r="J28" s="537"/>
      <c r="K28" s="534"/>
    </row>
    <row r="29" spans="1:11" s="545" customFormat="1" ht="79.5" customHeight="1">
      <c r="A29" s="536">
        <v>20</v>
      </c>
      <c r="B29" s="553" t="s">
        <v>899</v>
      </c>
      <c r="C29" s="536" t="s">
        <v>900</v>
      </c>
      <c r="D29" s="536" t="s">
        <v>901</v>
      </c>
      <c r="E29" s="546" t="s">
        <v>848</v>
      </c>
      <c r="F29" s="554">
        <v>1.25</v>
      </c>
      <c r="G29" s="537">
        <v>0.45</v>
      </c>
      <c r="H29" s="234"/>
      <c r="I29" s="234"/>
      <c r="J29" s="537"/>
      <c r="K29" s="534"/>
    </row>
    <row r="30" spans="1:11" s="545" customFormat="1" ht="30" customHeight="1">
      <c r="A30" s="210" t="s">
        <v>852</v>
      </c>
      <c r="B30" s="213" t="s">
        <v>851</v>
      </c>
      <c r="C30" s="210"/>
      <c r="D30" s="213"/>
      <c r="E30" s="210"/>
      <c r="F30" s="234">
        <f>SUM(F31:F39)</f>
        <v>44.800000000000011</v>
      </c>
      <c r="G30" s="234">
        <f>SUM(G31:G39)</f>
        <v>40.230000000000011</v>
      </c>
      <c r="H30" s="234">
        <f>SUM(H31:H39)</f>
        <v>0</v>
      </c>
      <c r="I30" s="234">
        <f>SUM(I31:I39)</f>
        <v>0</v>
      </c>
      <c r="J30" s="537"/>
      <c r="K30" s="534"/>
    </row>
    <row r="31" spans="1:11" s="545" customFormat="1" ht="78.75" customHeight="1">
      <c r="A31" s="217">
        <v>22</v>
      </c>
      <c r="B31" s="362" t="s">
        <v>436</v>
      </c>
      <c r="C31" s="217" t="s">
        <v>861</v>
      </c>
      <c r="D31" s="536" t="s">
        <v>902</v>
      </c>
      <c r="E31" s="546" t="s">
        <v>848</v>
      </c>
      <c r="F31" s="234">
        <v>7.2</v>
      </c>
      <c r="G31" s="537">
        <v>6.45</v>
      </c>
      <c r="H31" s="537"/>
      <c r="I31" s="537"/>
      <c r="J31" s="537"/>
      <c r="K31" s="534" t="s">
        <v>996</v>
      </c>
    </row>
    <row r="32" spans="1:11" s="556" customFormat="1" ht="101.25" customHeight="1">
      <c r="A32" s="536">
        <v>23</v>
      </c>
      <c r="B32" s="362" t="s">
        <v>903</v>
      </c>
      <c r="C32" s="536" t="s">
        <v>904</v>
      </c>
      <c r="D32" s="536" t="s">
        <v>905</v>
      </c>
      <c r="E32" s="546" t="s">
        <v>848</v>
      </c>
      <c r="F32" s="234">
        <v>9.25</v>
      </c>
      <c r="G32" s="537">
        <v>8.1</v>
      </c>
      <c r="H32" s="538"/>
      <c r="I32" s="537"/>
      <c r="J32" s="537"/>
      <c r="K32" s="555"/>
    </row>
    <row r="33" spans="1:27" s="556" customFormat="1" ht="77.25" customHeight="1">
      <c r="A33" s="536">
        <v>24</v>
      </c>
      <c r="B33" s="362" t="s">
        <v>906</v>
      </c>
      <c r="C33" s="536" t="s">
        <v>864</v>
      </c>
      <c r="D33" s="536" t="s">
        <v>907</v>
      </c>
      <c r="E33" s="546" t="s">
        <v>848</v>
      </c>
      <c r="F33" s="234">
        <v>11.25</v>
      </c>
      <c r="G33" s="537">
        <f>9.6+0.08</f>
        <v>9.68</v>
      </c>
      <c r="H33" s="537"/>
      <c r="I33" s="537"/>
      <c r="J33" s="537"/>
      <c r="K33" s="555" t="s">
        <v>996</v>
      </c>
    </row>
    <row r="34" spans="1:27" s="545" customFormat="1" ht="66" customHeight="1">
      <c r="A34" s="536">
        <v>25</v>
      </c>
      <c r="B34" s="362" t="s">
        <v>908</v>
      </c>
      <c r="C34" s="536" t="s">
        <v>909</v>
      </c>
      <c r="D34" s="536" t="s">
        <v>910</v>
      </c>
      <c r="E34" s="546" t="s">
        <v>848</v>
      </c>
      <c r="F34" s="234">
        <v>9</v>
      </c>
      <c r="G34" s="537">
        <v>8.3000000000000007</v>
      </c>
      <c r="H34" s="537"/>
      <c r="I34" s="537"/>
      <c r="J34" s="537"/>
      <c r="K34" s="534"/>
    </row>
    <row r="35" spans="1:27" s="545" customFormat="1" ht="65.25" customHeight="1">
      <c r="A35" s="536">
        <v>26</v>
      </c>
      <c r="B35" s="362" t="s">
        <v>911</v>
      </c>
      <c r="C35" s="536" t="s">
        <v>912</v>
      </c>
      <c r="D35" s="536" t="s">
        <v>913</v>
      </c>
      <c r="E35" s="546" t="s">
        <v>848</v>
      </c>
      <c r="F35" s="234">
        <v>7.4</v>
      </c>
      <c r="G35" s="537">
        <v>7</v>
      </c>
      <c r="H35" s="537"/>
      <c r="I35" s="537"/>
      <c r="J35" s="537"/>
      <c r="K35" s="534"/>
    </row>
    <row r="36" spans="1:27" s="150" customFormat="1" ht="31.5" customHeight="1">
      <c r="A36" s="1458">
        <v>26</v>
      </c>
      <c r="B36" s="1459" t="s">
        <v>622</v>
      </c>
      <c r="C36" s="1460" t="s">
        <v>914</v>
      </c>
      <c r="D36" s="1458" t="s">
        <v>915</v>
      </c>
      <c r="E36" s="1461" t="s">
        <v>848</v>
      </c>
      <c r="F36" s="234">
        <v>0.2</v>
      </c>
      <c r="G36" s="538">
        <v>0.2</v>
      </c>
      <c r="H36" s="538"/>
      <c r="I36" s="538"/>
      <c r="J36" s="538"/>
      <c r="K36" s="534" t="s">
        <v>996</v>
      </c>
    </row>
    <row r="37" spans="1:27" s="150" customFormat="1" ht="31.5" customHeight="1">
      <c r="A37" s="1458"/>
      <c r="B37" s="1459"/>
      <c r="C37" s="1460"/>
      <c r="D37" s="1458"/>
      <c r="E37" s="1461"/>
      <c r="F37" s="234">
        <f>0.2</f>
        <v>0.2</v>
      </c>
      <c r="G37" s="234">
        <f>0.2</f>
        <v>0.2</v>
      </c>
      <c r="H37" s="538"/>
      <c r="I37" s="538"/>
      <c r="J37" s="538"/>
      <c r="K37" s="534" t="s">
        <v>996</v>
      </c>
    </row>
    <row r="38" spans="1:27" s="150" customFormat="1" ht="31.5" customHeight="1">
      <c r="A38" s="1458"/>
      <c r="B38" s="1459"/>
      <c r="C38" s="1460"/>
      <c r="D38" s="1458"/>
      <c r="E38" s="1461"/>
      <c r="F38" s="228">
        <v>0.2</v>
      </c>
      <c r="G38" s="538">
        <v>0.2</v>
      </c>
      <c r="H38" s="538"/>
      <c r="I38" s="538"/>
      <c r="J38" s="538"/>
      <c r="K38" s="534" t="s">
        <v>996</v>
      </c>
    </row>
    <row r="39" spans="1:27" s="545" customFormat="1" ht="31.5" customHeight="1">
      <c r="A39" s="1458"/>
      <c r="B39" s="1459"/>
      <c r="C39" s="1460"/>
      <c r="D39" s="1458"/>
      <c r="E39" s="1461"/>
      <c r="F39" s="228">
        <v>0.1</v>
      </c>
      <c r="G39" s="228">
        <v>0.1</v>
      </c>
      <c r="H39" s="234"/>
      <c r="I39" s="234"/>
      <c r="J39" s="537"/>
      <c r="K39" s="534" t="s">
        <v>996</v>
      </c>
    </row>
    <row r="40" spans="1:27" s="545" customFormat="1" ht="36.75" customHeight="1">
      <c r="A40" s="210" t="s">
        <v>853</v>
      </c>
      <c r="B40" s="213" t="s">
        <v>341</v>
      </c>
      <c r="C40" s="210"/>
      <c r="D40" s="213"/>
      <c r="E40" s="210"/>
      <c r="F40" s="234">
        <f>F41+F42</f>
        <v>0.31</v>
      </c>
      <c r="G40" s="234">
        <f>G41+G42</f>
        <v>0.25</v>
      </c>
      <c r="H40" s="234">
        <f>H41+H42</f>
        <v>0</v>
      </c>
      <c r="I40" s="234">
        <f>I41+I42</f>
        <v>0</v>
      </c>
      <c r="J40" s="537"/>
      <c r="K40" s="534"/>
    </row>
    <row r="41" spans="1:27" s="545" customFormat="1" ht="94.5" customHeight="1">
      <c r="A41" s="536">
        <v>27</v>
      </c>
      <c r="B41" s="362" t="s">
        <v>916</v>
      </c>
      <c r="C41" s="536" t="s">
        <v>917</v>
      </c>
      <c r="D41" s="536" t="s">
        <v>918</v>
      </c>
      <c r="E41" s="546" t="s">
        <v>848</v>
      </c>
      <c r="F41" s="234">
        <v>0.27</v>
      </c>
      <c r="G41" s="537">
        <v>0.21</v>
      </c>
      <c r="H41" s="537"/>
      <c r="I41" s="537"/>
      <c r="J41" s="234"/>
      <c r="K41" s="534"/>
    </row>
    <row r="42" spans="1:27" s="545" customFormat="1" ht="87" customHeight="1">
      <c r="A42" s="536">
        <v>28</v>
      </c>
      <c r="B42" s="362" t="s">
        <v>919</v>
      </c>
      <c r="C42" s="536" t="s">
        <v>703</v>
      </c>
      <c r="D42" s="536" t="s">
        <v>920</v>
      </c>
      <c r="E42" s="546" t="s">
        <v>848</v>
      </c>
      <c r="F42" s="234">
        <f>G42+H41+I41</f>
        <v>0.04</v>
      </c>
      <c r="G42" s="537">
        <v>0.04</v>
      </c>
      <c r="H42" s="234"/>
      <c r="I42" s="234"/>
      <c r="J42" s="234"/>
      <c r="K42" s="534"/>
    </row>
    <row r="43" spans="1:27" s="545" customFormat="1" ht="87" customHeight="1">
      <c r="A43" s="536">
        <v>32</v>
      </c>
      <c r="B43" s="553" t="s">
        <v>921</v>
      </c>
      <c r="C43" s="536" t="s">
        <v>922</v>
      </c>
      <c r="D43" s="362" t="s">
        <v>923</v>
      </c>
      <c r="E43" s="546" t="s">
        <v>848</v>
      </c>
      <c r="F43" s="557">
        <f>G43+L43+M43</f>
        <v>0.6</v>
      </c>
      <c r="G43" s="537">
        <v>0.6</v>
      </c>
      <c r="H43" s="234"/>
      <c r="I43" s="234"/>
      <c r="J43" s="234"/>
      <c r="K43" s="534"/>
    </row>
    <row r="44" spans="1:27" s="545" customFormat="1" ht="87" customHeight="1">
      <c r="A44" s="536">
        <v>33</v>
      </c>
      <c r="B44" s="553" t="s">
        <v>924</v>
      </c>
      <c r="C44" s="536" t="s">
        <v>925</v>
      </c>
      <c r="D44" s="362" t="s">
        <v>926</v>
      </c>
      <c r="E44" s="546" t="s">
        <v>848</v>
      </c>
      <c r="F44" s="557">
        <v>0.51</v>
      </c>
      <c r="G44" s="537">
        <v>0.49</v>
      </c>
      <c r="H44" s="234"/>
      <c r="I44" s="234"/>
      <c r="J44" s="234"/>
      <c r="K44" s="534"/>
    </row>
    <row r="45" spans="1:27" s="545" customFormat="1" ht="29.25" customHeight="1">
      <c r="A45" s="210" t="s">
        <v>854</v>
      </c>
      <c r="B45" s="213" t="s">
        <v>147</v>
      </c>
      <c r="C45" s="210"/>
      <c r="D45" s="213"/>
      <c r="E45" s="210"/>
      <c r="F45" s="234">
        <f>F46</f>
        <v>0.6</v>
      </c>
      <c r="G45" s="234">
        <f>G46</f>
        <v>0.5</v>
      </c>
      <c r="H45" s="234">
        <f>H46</f>
        <v>0</v>
      </c>
      <c r="I45" s="234">
        <f>I46</f>
        <v>0</v>
      </c>
      <c r="J45" s="537"/>
      <c r="K45" s="534"/>
    </row>
    <row r="46" spans="1:27" s="545" customFormat="1" ht="47.25">
      <c r="A46" s="536">
        <v>29</v>
      </c>
      <c r="B46" s="362" t="s">
        <v>927</v>
      </c>
      <c r="C46" s="217" t="s">
        <v>909</v>
      </c>
      <c r="D46" s="536" t="s">
        <v>928</v>
      </c>
      <c r="E46" s="546" t="s">
        <v>848</v>
      </c>
      <c r="F46" s="234">
        <v>0.6</v>
      </c>
      <c r="G46" s="537">
        <v>0.5</v>
      </c>
      <c r="H46" s="234"/>
      <c r="I46" s="234"/>
      <c r="J46" s="234"/>
      <c r="K46" s="534"/>
    </row>
    <row r="47" spans="1:27" s="562" customFormat="1" ht="33" customHeight="1">
      <c r="A47" s="210" t="s">
        <v>855</v>
      </c>
      <c r="B47" s="213" t="s">
        <v>929</v>
      </c>
      <c r="C47" s="210"/>
      <c r="D47" s="213"/>
      <c r="E47" s="210"/>
      <c r="F47" s="234">
        <f>F48</f>
        <v>0.3</v>
      </c>
      <c r="G47" s="234">
        <f>G48</f>
        <v>0.3</v>
      </c>
      <c r="H47" s="234">
        <f>H48</f>
        <v>0</v>
      </c>
      <c r="I47" s="234">
        <f>I48</f>
        <v>0</v>
      </c>
      <c r="J47" s="537"/>
      <c r="K47" s="558"/>
      <c r="L47" s="559"/>
      <c r="M47" s="559"/>
      <c r="N47" s="560"/>
      <c r="O47" s="561"/>
      <c r="P47" s="561"/>
      <c r="Q47" s="561"/>
      <c r="R47" s="561"/>
      <c r="S47" s="561"/>
      <c r="T47" s="561"/>
      <c r="U47" s="561"/>
      <c r="V47" s="561"/>
      <c r="W47" s="561"/>
      <c r="X47" s="561"/>
      <c r="Y47" s="561"/>
      <c r="Z47" s="561"/>
      <c r="AA47" s="561"/>
    </row>
    <row r="48" spans="1:27" s="545" customFormat="1" ht="108.75" customHeight="1">
      <c r="A48" s="217">
        <v>30</v>
      </c>
      <c r="B48" s="362" t="s">
        <v>930</v>
      </c>
      <c r="C48" s="217" t="s">
        <v>900</v>
      </c>
      <c r="D48" s="548" t="s">
        <v>931</v>
      </c>
      <c r="E48" s="546" t="s">
        <v>848</v>
      </c>
      <c r="F48" s="234">
        <v>0.3</v>
      </c>
      <c r="G48" s="537">
        <v>0.3</v>
      </c>
      <c r="H48" s="538"/>
      <c r="I48" s="538"/>
      <c r="J48" s="538"/>
      <c r="K48" s="534"/>
    </row>
    <row r="49" spans="1:11" s="545" customFormat="1" ht="45.6" customHeight="1">
      <c r="A49" s="210" t="s">
        <v>855</v>
      </c>
      <c r="B49" s="222" t="s">
        <v>33</v>
      </c>
      <c r="C49" s="217"/>
      <c r="D49" s="563"/>
      <c r="E49" s="536"/>
      <c r="F49" s="234">
        <f>F50+F51</f>
        <v>1.22</v>
      </c>
      <c r="G49" s="234">
        <f>G50+G51</f>
        <v>1.22</v>
      </c>
      <c r="H49" s="234"/>
      <c r="I49" s="234"/>
      <c r="J49" s="538"/>
      <c r="K49" s="534"/>
    </row>
    <row r="50" spans="1:11" s="545" customFormat="1" ht="45.6" customHeight="1">
      <c r="A50" s="217">
        <v>31</v>
      </c>
      <c r="B50" s="362" t="s">
        <v>932</v>
      </c>
      <c r="C50" s="217" t="s">
        <v>933</v>
      </c>
      <c r="D50" s="563"/>
      <c r="E50" s="536" t="s">
        <v>848</v>
      </c>
      <c r="F50" s="557">
        <f>G50+L50+M50</f>
        <v>0.27</v>
      </c>
      <c r="G50" s="537">
        <v>0.27</v>
      </c>
      <c r="H50" s="538"/>
      <c r="I50" s="538"/>
      <c r="J50" s="538"/>
      <c r="K50" s="534"/>
    </row>
    <row r="51" spans="1:11" s="545" customFormat="1" ht="45.6" customHeight="1">
      <c r="A51" s="217">
        <v>32</v>
      </c>
      <c r="B51" s="362" t="s">
        <v>934</v>
      </c>
      <c r="C51" s="217" t="s">
        <v>935</v>
      </c>
      <c r="D51" s="563"/>
      <c r="E51" s="536" t="s">
        <v>848</v>
      </c>
      <c r="F51" s="557">
        <f>G51+M51</f>
        <v>0.95</v>
      </c>
      <c r="G51" s="537">
        <v>0.95</v>
      </c>
      <c r="H51" s="538"/>
      <c r="I51" s="538"/>
      <c r="J51" s="538"/>
      <c r="K51" s="534"/>
    </row>
    <row r="52" spans="1:11" s="545" customFormat="1" ht="45.6" customHeight="1">
      <c r="A52" s="210" t="s">
        <v>936</v>
      </c>
      <c r="B52" s="222" t="s">
        <v>105</v>
      </c>
      <c r="C52" s="217"/>
      <c r="D52" s="563"/>
      <c r="E52" s="536"/>
      <c r="F52" s="557">
        <f>F53</f>
        <v>4.9400000000000004</v>
      </c>
      <c r="G52" s="557">
        <f>G53</f>
        <v>0.35</v>
      </c>
      <c r="H52" s="557">
        <f>H53</f>
        <v>0</v>
      </c>
      <c r="I52" s="557">
        <f>I53</f>
        <v>0</v>
      </c>
      <c r="J52" s="538"/>
      <c r="K52" s="534"/>
    </row>
    <row r="53" spans="1:11" s="545" customFormat="1" ht="45.6" customHeight="1">
      <c r="A53" s="217"/>
      <c r="B53" s="362" t="s">
        <v>937</v>
      </c>
      <c r="C53" s="536" t="s">
        <v>900</v>
      </c>
      <c r="D53" s="362" t="s">
        <v>938</v>
      </c>
      <c r="E53" s="546" t="s">
        <v>856</v>
      </c>
      <c r="F53" s="234">
        <v>4.9400000000000004</v>
      </c>
      <c r="G53" s="537">
        <v>0.35</v>
      </c>
      <c r="H53" s="538"/>
      <c r="I53" s="538"/>
      <c r="J53" s="538"/>
      <c r="K53" s="534"/>
    </row>
  </sheetData>
  <protectedRanges>
    <protectedRange sqref="B7:B15 B17 B19:B42 B45:B48 B53" name="Range10_1_1_3_1_1_1_1_1_1_2_2"/>
    <protectedRange sqref="B16" name="Range10_1_1_3_1_1_1_1_1_1_2_2_1"/>
    <protectedRange sqref="B18" name="Range10_1_1_3_1_1_1_1_1_1_2_2_2"/>
  </protectedRanges>
  <mergeCells count="16">
    <mergeCell ref="A1:J1"/>
    <mergeCell ref="A2:J2"/>
    <mergeCell ref="A3:J3"/>
    <mergeCell ref="I4:J4"/>
    <mergeCell ref="A5:A6"/>
    <mergeCell ref="B5:B6"/>
    <mergeCell ref="C5:C6"/>
    <mergeCell ref="D5:E5"/>
    <mergeCell ref="F5:F6"/>
    <mergeCell ref="G5:I5"/>
    <mergeCell ref="J5:J6"/>
    <mergeCell ref="A36:A39"/>
    <mergeCell ref="B36:B39"/>
    <mergeCell ref="C36:C39"/>
    <mergeCell ref="D36:D39"/>
    <mergeCell ref="E36:E39"/>
  </mergeCells>
  <conditionalFormatting sqref="B17 B19:B42 B45:B48 B8:B15">
    <cfRule type="cellIs" dxfId="5" priority="5" stopIfTrue="1" operator="equal">
      <formula>0</formula>
    </cfRule>
  </conditionalFormatting>
  <conditionalFormatting sqref="B7">
    <cfRule type="cellIs" dxfId="4" priority="4" stopIfTrue="1" operator="equal">
      <formula>0</formula>
    </cfRule>
  </conditionalFormatting>
  <conditionalFormatting sqref="B16">
    <cfRule type="cellIs" dxfId="3" priority="3" stopIfTrue="1" operator="equal">
      <formula>0</formula>
    </cfRule>
  </conditionalFormatting>
  <conditionalFormatting sqref="B18">
    <cfRule type="cellIs" dxfId="2" priority="2" stopIfTrue="1" operator="equal">
      <formula>0</formula>
    </cfRule>
  </conditionalFormatting>
  <conditionalFormatting sqref="B53">
    <cfRule type="cellIs" dxfId="1" priority="1" stopIfTrue="1" operator="equal">
      <formula>0</formula>
    </cfRule>
  </conditionalFormatting>
  <dataValidations count="1">
    <dataValidation allowBlank="1" showInputMessage="1" showErrorMessage="1" errorTitle="Lỗi" error="Mã công trình, loại sản phẩm chưa đăng ký, Chọn DM_SP trong hộp Name Box để đăng ký!" sqref="B65115 IX65115 ST65115 ACP65115 AML65115 AWH65115 BGD65115 BPZ65115 BZV65115 CJR65115 CTN65115 DDJ65115 DNF65115 DXB65115 EGX65115 EQT65115 FAP65115 FKL65115 FUH65115 GED65115 GNZ65115 GXV65115 HHR65115 HRN65115 IBJ65115 ILF65115 IVB65115 JEX65115 JOT65115 JYP65115 KIL65115 KSH65115 LCD65115 LLZ65115 LVV65115 MFR65115 MPN65115 MZJ65115 NJF65115 NTB65115 OCX65115 OMT65115 OWP65115 PGL65115 PQH65115 QAD65115 QJZ65115 QTV65115 RDR65115 RNN65115 RXJ65115 SHF65115 SRB65115 TAX65115 TKT65115 TUP65115 UEL65115 UOH65115 UYD65115 VHZ65115 VRV65115 WBR65115 WLN65115 WVJ65115 B130651 IX130651 ST130651 ACP130651 AML130651 AWH130651 BGD130651 BPZ130651 BZV130651 CJR130651 CTN130651 DDJ130651 DNF130651 DXB130651 EGX130651 EQT130651 FAP130651 FKL130651 FUH130651 GED130651 GNZ130651 GXV130651 HHR130651 HRN130651 IBJ130651 ILF130651 IVB130651 JEX130651 JOT130651 JYP130651 KIL130651 KSH130651 LCD130651 LLZ130651 LVV130651 MFR130651 MPN130651 MZJ130651 NJF130651 NTB130651 OCX130651 OMT130651 OWP130651 PGL130651 PQH130651 QAD130651 QJZ130651 QTV130651 RDR130651 RNN130651 RXJ130651 SHF130651 SRB130651 TAX130651 TKT130651 TUP130651 UEL130651 UOH130651 UYD130651 VHZ130651 VRV130651 WBR130651 WLN130651 WVJ130651 B196187 IX196187 ST196187 ACP196187 AML196187 AWH196187 BGD196187 BPZ196187 BZV196187 CJR196187 CTN196187 DDJ196187 DNF196187 DXB196187 EGX196187 EQT196187 FAP196187 FKL196187 FUH196187 GED196187 GNZ196187 GXV196187 HHR196187 HRN196187 IBJ196187 ILF196187 IVB196187 JEX196187 JOT196187 JYP196187 KIL196187 KSH196187 LCD196187 LLZ196187 LVV196187 MFR196187 MPN196187 MZJ196187 NJF196187 NTB196187 OCX196187 OMT196187 OWP196187 PGL196187 PQH196187 QAD196187 QJZ196187 QTV196187 RDR196187 RNN196187 RXJ196187 SHF196187 SRB196187 TAX196187 TKT196187 TUP196187 UEL196187 UOH196187 UYD196187 VHZ196187 VRV196187 WBR196187 WLN196187 WVJ196187 B261723 IX261723 ST261723 ACP261723 AML261723 AWH261723 BGD261723 BPZ261723 BZV261723 CJR261723 CTN261723 DDJ261723 DNF261723 DXB261723 EGX261723 EQT261723 FAP261723 FKL261723 FUH261723 GED261723 GNZ261723 GXV261723 HHR261723 HRN261723 IBJ261723 ILF261723 IVB261723 JEX261723 JOT261723 JYP261723 KIL261723 KSH261723 LCD261723 LLZ261723 LVV261723 MFR261723 MPN261723 MZJ261723 NJF261723 NTB261723 OCX261723 OMT261723 OWP261723 PGL261723 PQH261723 QAD261723 QJZ261723 QTV261723 RDR261723 RNN261723 RXJ261723 SHF261723 SRB261723 TAX261723 TKT261723 TUP261723 UEL261723 UOH261723 UYD261723 VHZ261723 VRV261723 WBR261723 WLN261723 WVJ261723 B327259 IX327259 ST327259 ACP327259 AML327259 AWH327259 BGD327259 BPZ327259 BZV327259 CJR327259 CTN327259 DDJ327259 DNF327259 DXB327259 EGX327259 EQT327259 FAP327259 FKL327259 FUH327259 GED327259 GNZ327259 GXV327259 HHR327259 HRN327259 IBJ327259 ILF327259 IVB327259 JEX327259 JOT327259 JYP327259 KIL327259 KSH327259 LCD327259 LLZ327259 LVV327259 MFR327259 MPN327259 MZJ327259 NJF327259 NTB327259 OCX327259 OMT327259 OWP327259 PGL327259 PQH327259 QAD327259 QJZ327259 QTV327259 RDR327259 RNN327259 RXJ327259 SHF327259 SRB327259 TAX327259 TKT327259 TUP327259 UEL327259 UOH327259 UYD327259 VHZ327259 VRV327259 WBR327259 WLN327259 WVJ327259 B392795 IX392795 ST392795 ACP392795 AML392795 AWH392795 BGD392795 BPZ392795 BZV392795 CJR392795 CTN392795 DDJ392795 DNF392795 DXB392795 EGX392795 EQT392795 FAP392795 FKL392795 FUH392795 GED392795 GNZ392795 GXV392795 HHR392795 HRN392795 IBJ392795 ILF392795 IVB392795 JEX392795 JOT392795 JYP392795 KIL392795 KSH392795 LCD392795 LLZ392795 LVV392795 MFR392795 MPN392795 MZJ392795 NJF392795 NTB392795 OCX392795 OMT392795 OWP392795 PGL392795 PQH392795 QAD392795 QJZ392795 QTV392795 RDR392795 RNN392795 RXJ392795 SHF392795 SRB392795 TAX392795 TKT392795 TUP392795 UEL392795 UOH392795 UYD392795 VHZ392795 VRV392795 WBR392795 WLN392795 WVJ392795 B458331 IX458331 ST458331 ACP458331 AML458331 AWH458331 BGD458331 BPZ458331 BZV458331 CJR458331 CTN458331 DDJ458331 DNF458331 DXB458331 EGX458331 EQT458331 FAP458331 FKL458331 FUH458331 GED458331 GNZ458331 GXV458331 HHR458331 HRN458331 IBJ458331 ILF458331 IVB458331 JEX458331 JOT458331 JYP458331 KIL458331 KSH458331 LCD458331 LLZ458331 LVV458331 MFR458331 MPN458331 MZJ458331 NJF458331 NTB458331 OCX458331 OMT458331 OWP458331 PGL458331 PQH458331 QAD458331 QJZ458331 QTV458331 RDR458331 RNN458331 RXJ458331 SHF458331 SRB458331 TAX458331 TKT458331 TUP458331 UEL458331 UOH458331 UYD458331 VHZ458331 VRV458331 WBR458331 WLN458331 WVJ458331 B523867 IX523867 ST523867 ACP523867 AML523867 AWH523867 BGD523867 BPZ523867 BZV523867 CJR523867 CTN523867 DDJ523867 DNF523867 DXB523867 EGX523867 EQT523867 FAP523867 FKL523867 FUH523867 GED523867 GNZ523867 GXV523867 HHR523867 HRN523867 IBJ523867 ILF523867 IVB523867 JEX523867 JOT523867 JYP523867 KIL523867 KSH523867 LCD523867 LLZ523867 LVV523867 MFR523867 MPN523867 MZJ523867 NJF523867 NTB523867 OCX523867 OMT523867 OWP523867 PGL523867 PQH523867 QAD523867 QJZ523867 QTV523867 RDR523867 RNN523867 RXJ523867 SHF523867 SRB523867 TAX523867 TKT523867 TUP523867 UEL523867 UOH523867 UYD523867 VHZ523867 VRV523867 WBR523867 WLN523867 WVJ523867 B589403 IX589403 ST589403 ACP589403 AML589403 AWH589403 BGD589403 BPZ589403 BZV589403 CJR589403 CTN589403 DDJ589403 DNF589403 DXB589403 EGX589403 EQT589403 FAP589403 FKL589403 FUH589403 GED589403 GNZ589403 GXV589403 HHR589403 HRN589403 IBJ589403 ILF589403 IVB589403 JEX589403 JOT589403 JYP589403 KIL589403 KSH589403 LCD589403 LLZ589403 LVV589403 MFR589403 MPN589403 MZJ589403 NJF589403 NTB589403 OCX589403 OMT589403 OWP589403 PGL589403 PQH589403 QAD589403 QJZ589403 QTV589403 RDR589403 RNN589403 RXJ589403 SHF589403 SRB589403 TAX589403 TKT589403 TUP589403 UEL589403 UOH589403 UYD589403 VHZ589403 VRV589403 WBR589403 WLN589403 WVJ589403 B654939 IX654939 ST654939 ACP654939 AML654939 AWH654939 BGD654939 BPZ654939 BZV654939 CJR654939 CTN654939 DDJ654939 DNF654939 DXB654939 EGX654939 EQT654939 FAP654939 FKL654939 FUH654939 GED654939 GNZ654939 GXV654939 HHR654939 HRN654939 IBJ654939 ILF654939 IVB654939 JEX654939 JOT654939 JYP654939 KIL654939 KSH654939 LCD654939 LLZ654939 LVV654939 MFR654939 MPN654939 MZJ654939 NJF654939 NTB654939 OCX654939 OMT654939 OWP654939 PGL654939 PQH654939 QAD654939 QJZ654939 QTV654939 RDR654939 RNN654939 RXJ654939 SHF654939 SRB654939 TAX654939 TKT654939 TUP654939 UEL654939 UOH654939 UYD654939 VHZ654939 VRV654939 WBR654939 WLN654939 WVJ654939 B720475 IX720475 ST720475 ACP720475 AML720475 AWH720475 BGD720475 BPZ720475 BZV720475 CJR720475 CTN720475 DDJ720475 DNF720475 DXB720475 EGX720475 EQT720475 FAP720475 FKL720475 FUH720475 GED720475 GNZ720475 GXV720475 HHR720475 HRN720475 IBJ720475 ILF720475 IVB720475 JEX720475 JOT720475 JYP720475 KIL720475 KSH720475 LCD720475 LLZ720475 LVV720475 MFR720475 MPN720475 MZJ720475 NJF720475 NTB720475 OCX720475 OMT720475 OWP720475 PGL720475 PQH720475 QAD720475 QJZ720475 QTV720475 RDR720475 RNN720475 RXJ720475 SHF720475 SRB720475 TAX720475 TKT720475 TUP720475 UEL720475 UOH720475 UYD720475 VHZ720475 VRV720475 WBR720475 WLN720475 WVJ720475 B786011 IX786011 ST786011 ACP786011 AML786011 AWH786011 BGD786011 BPZ786011 BZV786011 CJR786011 CTN786011 DDJ786011 DNF786011 DXB786011 EGX786011 EQT786011 FAP786011 FKL786011 FUH786011 GED786011 GNZ786011 GXV786011 HHR786011 HRN786011 IBJ786011 ILF786011 IVB786011 JEX786011 JOT786011 JYP786011 KIL786011 KSH786011 LCD786011 LLZ786011 LVV786011 MFR786011 MPN786011 MZJ786011 NJF786011 NTB786011 OCX786011 OMT786011 OWP786011 PGL786011 PQH786011 QAD786011 QJZ786011 QTV786011 RDR786011 RNN786011 RXJ786011 SHF786011 SRB786011 TAX786011 TKT786011 TUP786011 UEL786011 UOH786011 UYD786011 VHZ786011 VRV786011 WBR786011 WLN786011 WVJ786011 B851547 IX851547 ST851547 ACP851547 AML851547 AWH851547 BGD851547 BPZ851547 BZV851547 CJR851547 CTN851547 DDJ851547 DNF851547 DXB851547 EGX851547 EQT851547 FAP851547 FKL851547 FUH851547 GED851547 GNZ851547 GXV851547 HHR851547 HRN851547 IBJ851547 ILF851547 IVB851547 JEX851547 JOT851547 JYP851547 KIL851547 KSH851547 LCD851547 LLZ851547 LVV851547 MFR851547 MPN851547 MZJ851547 NJF851547 NTB851547 OCX851547 OMT851547 OWP851547 PGL851547 PQH851547 QAD851547 QJZ851547 QTV851547 RDR851547 RNN851547 RXJ851547 SHF851547 SRB851547 TAX851547 TKT851547 TUP851547 UEL851547 UOH851547 UYD851547 VHZ851547 VRV851547 WBR851547 WLN851547 WVJ851547 B917083 IX917083 ST917083 ACP917083 AML917083 AWH917083 BGD917083 BPZ917083 BZV917083 CJR917083 CTN917083 DDJ917083 DNF917083 DXB917083 EGX917083 EQT917083 FAP917083 FKL917083 FUH917083 GED917083 GNZ917083 GXV917083 HHR917083 HRN917083 IBJ917083 ILF917083 IVB917083 JEX917083 JOT917083 JYP917083 KIL917083 KSH917083 LCD917083 LLZ917083 LVV917083 MFR917083 MPN917083 MZJ917083 NJF917083 NTB917083 OCX917083 OMT917083 OWP917083 PGL917083 PQH917083 QAD917083 QJZ917083 QTV917083 RDR917083 RNN917083 RXJ917083 SHF917083 SRB917083 TAX917083 TKT917083 TUP917083 UEL917083 UOH917083 UYD917083 VHZ917083 VRV917083 WBR917083 WLN917083 WVJ917083 B982619 IX982619 ST982619 ACP982619 AML982619 AWH982619 BGD982619 BPZ982619 BZV982619 CJR982619 CTN982619 DDJ982619 DNF982619 DXB982619 EGX982619 EQT982619 FAP982619 FKL982619 FUH982619 GED982619 GNZ982619 GXV982619 HHR982619 HRN982619 IBJ982619 ILF982619 IVB982619 JEX982619 JOT982619 JYP982619 KIL982619 KSH982619 LCD982619 LLZ982619 LVV982619 MFR982619 MPN982619 MZJ982619 NJF982619 NTB982619 OCX982619 OMT982619 OWP982619 PGL982619 PQH982619 QAD982619 QJZ982619 QTV982619 RDR982619 RNN982619 RXJ982619 SHF982619 SRB982619 TAX982619 TKT982619 TUP982619 UEL982619 UOH982619 UYD982619 VHZ982619 VRV982619 WBR982619 WLN982619 WVJ982619"/>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R50"/>
  <sheetViews>
    <sheetView topLeftCell="A27" zoomScale="70" zoomScaleNormal="70" workbookViewId="0">
      <selection activeCell="L18" sqref="L18"/>
    </sheetView>
  </sheetViews>
  <sheetFormatPr defaultRowHeight="15"/>
  <cols>
    <col min="1" max="1" width="6.85546875" style="601" customWidth="1"/>
    <col min="2" max="2" width="39.42578125" style="602" customWidth="1"/>
    <col min="3" max="3" width="19.85546875" style="603" customWidth="1"/>
    <col min="4" max="4" width="34" style="602" customWidth="1"/>
    <col min="5" max="5" width="13" style="603" customWidth="1"/>
    <col min="6" max="6" width="11.85546875" style="604" customWidth="1"/>
    <col min="7" max="7" width="10.5703125" style="605" customWidth="1"/>
    <col min="8" max="8" width="10.42578125" style="606" customWidth="1"/>
    <col min="9" max="9" width="8.42578125" style="606" customWidth="1"/>
    <col min="10" max="10" width="7.85546875" style="606" customWidth="1"/>
    <col min="11" max="11" width="11" style="606" customWidth="1"/>
    <col min="12" max="12" width="10" style="606" customWidth="1"/>
    <col min="13" max="13" width="9.28515625" style="606" customWidth="1"/>
    <col min="14" max="14" width="10.7109375" style="606" customWidth="1"/>
    <col min="15" max="15" width="0.140625" style="567" hidden="1" customWidth="1"/>
    <col min="16" max="16" width="12.42578125" style="567" hidden="1" customWidth="1"/>
    <col min="17" max="17" width="31.7109375" style="567" customWidth="1"/>
    <col min="18" max="18" width="10.85546875" style="567" bestFit="1" customWidth="1"/>
    <col min="19" max="19" width="11.42578125" style="567" customWidth="1"/>
    <col min="20" max="193" width="9.140625" style="567"/>
    <col min="194" max="194" width="6.140625" style="567" customWidth="1"/>
    <col min="195" max="195" width="29.85546875" style="567" customWidth="1"/>
    <col min="196" max="197" width="11.42578125" style="567" customWidth="1"/>
    <col min="198" max="198" width="10.5703125" style="567" customWidth="1"/>
    <col min="199" max="199" width="9.28515625" style="567" customWidth="1"/>
    <col min="200" max="200" width="7.7109375" style="567" customWidth="1"/>
    <col min="201" max="220" width="5.7109375" style="567" customWidth="1"/>
    <col min="221" max="221" width="20.7109375" style="567" customWidth="1"/>
    <col min="222" max="222" width="12.42578125" style="567" customWidth="1"/>
    <col min="223" max="223" width="22.28515625" style="567" customWidth="1"/>
    <col min="224" max="224" width="32.7109375" style="567" customWidth="1"/>
    <col min="225" max="225" width="34.42578125" style="567" customWidth="1"/>
    <col min="226" max="226" width="0" style="567" hidden="1" customWidth="1"/>
    <col min="227" max="227" width="25.85546875" style="567" customWidth="1"/>
    <col min="228" max="234" width="0" style="567" hidden="1" customWidth="1"/>
    <col min="235" max="256" width="9.140625" style="567"/>
    <col min="257" max="257" width="6.85546875" style="567" customWidth="1"/>
    <col min="258" max="258" width="39.42578125" style="567" customWidth="1"/>
    <col min="259" max="259" width="19.85546875" style="567" customWidth="1"/>
    <col min="260" max="260" width="34" style="567" customWidth="1"/>
    <col min="261" max="261" width="13" style="567" customWidth="1"/>
    <col min="262" max="262" width="11.85546875" style="567" customWidth="1"/>
    <col min="263" max="263" width="10.5703125" style="567" customWidth="1"/>
    <col min="264" max="264" width="10.42578125" style="567" customWidth="1"/>
    <col min="265" max="265" width="8.42578125" style="567" customWidth="1"/>
    <col min="266" max="266" width="7.85546875" style="567" customWidth="1"/>
    <col min="267" max="267" width="11" style="567" customWidth="1"/>
    <col min="268" max="268" width="10" style="567" customWidth="1"/>
    <col min="269" max="269" width="9.28515625" style="567" customWidth="1"/>
    <col min="270" max="270" width="10.7109375" style="567" customWidth="1"/>
    <col min="271" max="272" width="0" style="567" hidden="1" customWidth="1"/>
    <col min="273" max="273" width="31.7109375" style="567" customWidth="1"/>
    <col min="274" max="274" width="10.85546875" style="567" bestFit="1" customWidth="1"/>
    <col min="275" max="275" width="11.42578125" style="567" customWidth="1"/>
    <col min="276" max="449" width="9.140625" style="567"/>
    <col min="450" max="450" width="6.140625" style="567" customWidth="1"/>
    <col min="451" max="451" width="29.85546875" style="567" customWidth="1"/>
    <col min="452" max="453" width="11.42578125" style="567" customWidth="1"/>
    <col min="454" max="454" width="10.5703125" style="567" customWidth="1"/>
    <col min="455" max="455" width="9.28515625" style="567" customWidth="1"/>
    <col min="456" max="456" width="7.7109375" style="567" customWidth="1"/>
    <col min="457" max="476" width="5.7109375" style="567" customWidth="1"/>
    <col min="477" max="477" width="20.7109375" style="567" customWidth="1"/>
    <col min="478" max="478" width="12.42578125" style="567" customWidth="1"/>
    <col min="479" max="479" width="22.28515625" style="567" customWidth="1"/>
    <col min="480" max="480" width="32.7109375" style="567" customWidth="1"/>
    <col min="481" max="481" width="34.42578125" style="567" customWidth="1"/>
    <col min="482" max="482" width="0" style="567" hidden="1" customWidth="1"/>
    <col min="483" max="483" width="25.85546875" style="567" customWidth="1"/>
    <col min="484" max="490" width="0" style="567" hidden="1" customWidth="1"/>
    <col min="491" max="512" width="9.140625" style="567"/>
    <col min="513" max="513" width="6.85546875" style="567" customWidth="1"/>
    <col min="514" max="514" width="39.42578125" style="567" customWidth="1"/>
    <col min="515" max="515" width="19.85546875" style="567" customWidth="1"/>
    <col min="516" max="516" width="34" style="567" customWidth="1"/>
    <col min="517" max="517" width="13" style="567" customWidth="1"/>
    <col min="518" max="518" width="11.85546875" style="567" customWidth="1"/>
    <col min="519" max="519" width="10.5703125" style="567" customWidth="1"/>
    <col min="520" max="520" width="10.42578125" style="567" customWidth="1"/>
    <col min="521" max="521" width="8.42578125" style="567" customWidth="1"/>
    <col min="522" max="522" width="7.85546875" style="567" customWidth="1"/>
    <col min="523" max="523" width="11" style="567" customWidth="1"/>
    <col min="524" max="524" width="10" style="567" customWidth="1"/>
    <col min="525" max="525" width="9.28515625" style="567" customWidth="1"/>
    <col min="526" max="526" width="10.7109375" style="567" customWidth="1"/>
    <col min="527" max="528" width="0" style="567" hidden="1" customWidth="1"/>
    <col min="529" max="529" width="31.7109375" style="567" customWidth="1"/>
    <col min="530" max="530" width="10.85546875" style="567" bestFit="1" customWidth="1"/>
    <col min="531" max="531" width="11.42578125" style="567" customWidth="1"/>
    <col min="532" max="705" width="9.140625" style="567"/>
    <col min="706" max="706" width="6.140625" style="567" customWidth="1"/>
    <col min="707" max="707" width="29.85546875" style="567" customWidth="1"/>
    <col min="708" max="709" width="11.42578125" style="567" customWidth="1"/>
    <col min="710" max="710" width="10.5703125" style="567" customWidth="1"/>
    <col min="711" max="711" width="9.28515625" style="567" customWidth="1"/>
    <col min="712" max="712" width="7.7109375" style="567" customWidth="1"/>
    <col min="713" max="732" width="5.7109375" style="567" customWidth="1"/>
    <col min="733" max="733" width="20.7109375" style="567" customWidth="1"/>
    <col min="734" max="734" width="12.42578125" style="567" customWidth="1"/>
    <col min="735" max="735" width="22.28515625" style="567" customWidth="1"/>
    <col min="736" max="736" width="32.7109375" style="567" customWidth="1"/>
    <col min="737" max="737" width="34.42578125" style="567" customWidth="1"/>
    <col min="738" max="738" width="0" style="567" hidden="1" customWidth="1"/>
    <col min="739" max="739" width="25.85546875" style="567" customWidth="1"/>
    <col min="740" max="746" width="0" style="567" hidden="1" customWidth="1"/>
    <col min="747" max="768" width="9.140625" style="567"/>
    <col min="769" max="769" width="6.85546875" style="567" customWidth="1"/>
    <col min="770" max="770" width="39.42578125" style="567" customWidth="1"/>
    <col min="771" max="771" width="19.85546875" style="567" customWidth="1"/>
    <col min="772" max="772" width="34" style="567" customWidth="1"/>
    <col min="773" max="773" width="13" style="567" customWidth="1"/>
    <col min="774" max="774" width="11.85546875" style="567" customWidth="1"/>
    <col min="775" max="775" width="10.5703125" style="567" customWidth="1"/>
    <col min="776" max="776" width="10.42578125" style="567" customWidth="1"/>
    <col min="777" max="777" width="8.42578125" style="567" customWidth="1"/>
    <col min="778" max="778" width="7.85546875" style="567" customWidth="1"/>
    <col min="779" max="779" width="11" style="567" customWidth="1"/>
    <col min="780" max="780" width="10" style="567" customWidth="1"/>
    <col min="781" max="781" width="9.28515625" style="567" customWidth="1"/>
    <col min="782" max="782" width="10.7109375" style="567" customWidth="1"/>
    <col min="783" max="784" width="0" style="567" hidden="1" customWidth="1"/>
    <col min="785" max="785" width="31.7109375" style="567" customWidth="1"/>
    <col min="786" max="786" width="10.85546875" style="567" bestFit="1" customWidth="1"/>
    <col min="787" max="787" width="11.42578125" style="567" customWidth="1"/>
    <col min="788" max="961" width="9.140625" style="567"/>
    <col min="962" max="962" width="6.140625" style="567" customWidth="1"/>
    <col min="963" max="963" width="29.85546875" style="567" customWidth="1"/>
    <col min="964" max="965" width="11.42578125" style="567" customWidth="1"/>
    <col min="966" max="966" width="10.5703125" style="567" customWidth="1"/>
    <col min="967" max="967" width="9.28515625" style="567" customWidth="1"/>
    <col min="968" max="968" width="7.7109375" style="567" customWidth="1"/>
    <col min="969" max="988" width="5.7109375" style="567" customWidth="1"/>
    <col min="989" max="989" width="20.7109375" style="567" customWidth="1"/>
    <col min="990" max="990" width="12.42578125" style="567" customWidth="1"/>
    <col min="991" max="991" width="22.28515625" style="567" customWidth="1"/>
    <col min="992" max="992" width="32.7109375" style="567" customWidth="1"/>
    <col min="993" max="993" width="34.42578125" style="567" customWidth="1"/>
    <col min="994" max="994" width="0" style="567" hidden="1" customWidth="1"/>
    <col min="995" max="995" width="25.85546875" style="567" customWidth="1"/>
    <col min="996" max="1002" width="0" style="567" hidden="1" customWidth="1"/>
    <col min="1003" max="1024" width="9.140625" style="567"/>
    <col min="1025" max="1025" width="6.85546875" style="567" customWidth="1"/>
    <col min="1026" max="1026" width="39.42578125" style="567" customWidth="1"/>
    <col min="1027" max="1027" width="19.85546875" style="567" customWidth="1"/>
    <col min="1028" max="1028" width="34" style="567" customWidth="1"/>
    <col min="1029" max="1029" width="13" style="567" customWidth="1"/>
    <col min="1030" max="1030" width="11.85546875" style="567" customWidth="1"/>
    <col min="1031" max="1031" width="10.5703125" style="567" customWidth="1"/>
    <col min="1032" max="1032" width="10.42578125" style="567" customWidth="1"/>
    <col min="1033" max="1033" width="8.42578125" style="567" customWidth="1"/>
    <col min="1034" max="1034" width="7.85546875" style="567" customWidth="1"/>
    <col min="1035" max="1035" width="11" style="567" customWidth="1"/>
    <col min="1036" max="1036" width="10" style="567" customWidth="1"/>
    <col min="1037" max="1037" width="9.28515625" style="567" customWidth="1"/>
    <col min="1038" max="1038" width="10.7109375" style="567" customWidth="1"/>
    <col min="1039" max="1040" width="0" style="567" hidden="1" customWidth="1"/>
    <col min="1041" max="1041" width="31.7109375" style="567" customWidth="1"/>
    <col min="1042" max="1042" width="10.85546875" style="567" bestFit="1" customWidth="1"/>
    <col min="1043" max="1043" width="11.42578125" style="567" customWidth="1"/>
    <col min="1044" max="1217" width="9.140625" style="567"/>
    <col min="1218" max="1218" width="6.140625" style="567" customWidth="1"/>
    <col min="1219" max="1219" width="29.85546875" style="567" customWidth="1"/>
    <col min="1220" max="1221" width="11.42578125" style="567" customWidth="1"/>
    <col min="1222" max="1222" width="10.5703125" style="567" customWidth="1"/>
    <col min="1223" max="1223" width="9.28515625" style="567" customWidth="1"/>
    <col min="1224" max="1224" width="7.7109375" style="567" customWidth="1"/>
    <col min="1225" max="1244" width="5.7109375" style="567" customWidth="1"/>
    <col min="1245" max="1245" width="20.7109375" style="567" customWidth="1"/>
    <col min="1246" max="1246" width="12.42578125" style="567" customWidth="1"/>
    <col min="1247" max="1247" width="22.28515625" style="567" customWidth="1"/>
    <col min="1248" max="1248" width="32.7109375" style="567" customWidth="1"/>
    <col min="1249" max="1249" width="34.42578125" style="567" customWidth="1"/>
    <col min="1250" max="1250" width="0" style="567" hidden="1" customWidth="1"/>
    <col min="1251" max="1251" width="25.85546875" style="567" customWidth="1"/>
    <col min="1252" max="1258" width="0" style="567" hidden="1" customWidth="1"/>
    <col min="1259" max="1280" width="9.140625" style="567"/>
    <col min="1281" max="1281" width="6.85546875" style="567" customWidth="1"/>
    <col min="1282" max="1282" width="39.42578125" style="567" customWidth="1"/>
    <col min="1283" max="1283" width="19.85546875" style="567" customWidth="1"/>
    <col min="1284" max="1284" width="34" style="567" customWidth="1"/>
    <col min="1285" max="1285" width="13" style="567" customWidth="1"/>
    <col min="1286" max="1286" width="11.85546875" style="567" customWidth="1"/>
    <col min="1287" max="1287" width="10.5703125" style="567" customWidth="1"/>
    <col min="1288" max="1288" width="10.42578125" style="567" customWidth="1"/>
    <col min="1289" max="1289" width="8.42578125" style="567" customWidth="1"/>
    <col min="1290" max="1290" width="7.85546875" style="567" customWidth="1"/>
    <col min="1291" max="1291" width="11" style="567" customWidth="1"/>
    <col min="1292" max="1292" width="10" style="567" customWidth="1"/>
    <col min="1293" max="1293" width="9.28515625" style="567" customWidth="1"/>
    <col min="1294" max="1294" width="10.7109375" style="567" customWidth="1"/>
    <col min="1295" max="1296" width="0" style="567" hidden="1" customWidth="1"/>
    <col min="1297" max="1297" width="31.7109375" style="567" customWidth="1"/>
    <col min="1298" max="1298" width="10.85546875" style="567" bestFit="1" customWidth="1"/>
    <col min="1299" max="1299" width="11.42578125" style="567" customWidth="1"/>
    <col min="1300" max="1473" width="9.140625" style="567"/>
    <col min="1474" max="1474" width="6.140625" style="567" customWidth="1"/>
    <col min="1475" max="1475" width="29.85546875" style="567" customWidth="1"/>
    <col min="1476" max="1477" width="11.42578125" style="567" customWidth="1"/>
    <col min="1478" max="1478" width="10.5703125" style="567" customWidth="1"/>
    <col min="1479" max="1479" width="9.28515625" style="567" customWidth="1"/>
    <col min="1480" max="1480" width="7.7109375" style="567" customWidth="1"/>
    <col min="1481" max="1500" width="5.7109375" style="567" customWidth="1"/>
    <col min="1501" max="1501" width="20.7109375" style="567" customWidth="1"/>
    <col min="1502" max="1502" width="12.42578125" style="567" customWidth="1"/>
    <col min="1503" max="1503" width="22.28515625" style="567" customWidth="1"/>
    <col min="1504" max="1504" width="32.7109375" style="567" customWidth="1"/>
    <col min="1505" max="1505" width="34.42578125" style="567" customWidth="1"/>
    <col min="1506" max="1506" width="0" style="567" hidden="1" customWidth="1"/>
    <col min="1507" max="1507" width="25.85546875" style="567" customWidth="1"/>
    <col min="1508" max="1514" width="0" style="567" hidden="1" customWidth="1"/>
    <col min="1515" max="1536" width="9.140625" style="567"/>
    <col min="1537" max="1537" width="6.85546875" style="567" customWidth="1"/>
    <col min="1538" max="1538" width="39.42578125" style="567" customWidth="1"/>
    <col min="1539" max="1539" width="19.85546875" style="567" customWidth="1"/>
    <col min="1540" max="1540" width="34" style="567" customWidth="1"/>
    <col min="1541" max="1541" width="13" style="567" customWidth="1"/>
    <col min="1542" max="1542" width="11.85546875" style="567" customWidth="1"/>
    <col min="1543" max="1543" width="10.5703125" style="567" customWidth="1"/>
    <col min="1544" max="1544" width="10.42578125" style="567" customWidth="1"/>
    <col min="1545" max="1545" width="8.42578125" style="567" customWidth="1"/>
    <col min="1546" max="1546" width="7.85546875" style="567" customWidth="1"/>
    <col min="1547" max="1547" width="11" style="567" customWidth="1"/>
    <col min="1548" max="1548" width="10" style="567" customWidth="1"/>
    <col min="1549" max="1549" width="9.28515625" style="567" customWidth="1"/>
    <col min="1550" max="1550" width="10.7109375" style="567" customWidth="1"/>
    <col min="1551" max="1552" width="0" style="567" hidden="1" customWidth="1"/>
    <col min="1553" max="1553" width="31.7109375" style="567" customWidth="1"/>
    <col min="1554" max="1554" width="10.85546875" style="567" bestFit="1" customWidth="1"/>
    <col min="1555" max="1555" width="11.42578125" style="567" customWidth="1"/>
    <col min="1556" max="1729" width="9.140625" style="567"/>
    <col min="1730" max="1730" width="6.140625" style="567" customWidth="1"/>
    <col min="1731" max="1731" width="29.85546875" style="567" customWidth="1"/>
    <col min="1732" max="1733" width="11.42578125" style="567" customWidth="1"/>
    <col min="1734" max="1734" width="10.5703125" style="567" customWidth="1"/>
    <col min="1735" max="1735" width="9.28515625" style="567" customWidth="1"/>
    <col min="1736" max="1736" width="7.7109375" style="567" customWidth="1"/>
    <col min="1737" max="1756" width="5.7109375" style="567" customWidth="1"/>
    <col min="1757" max="1757" width="20.7109375" style="567" customWidth="1"/>
    <col min="1758" max="1758" width="12.42578125" style="567" customWidth="1"/>
    <col min="1759" max="1759" width="22.28515625" style="567" customWidth="1"/>
    <col min="1760" max="1760" width="32.7109375" style="567" customWidth="1"/>
    <col min="1761" max="1761" width="34.42578125" style="567" customWidth="1"/>
    <col min="1762" max="1762" width="0" style="567" hidden="1" customWidth="1"/>
    <col min="1763" max="1763" width="25.85546875" style="567" customWidth="1"/>
    <col min="1764" max="1770" width="0" style="567" hidden="1" customWidth="1"/>
    <col min="1771" max="1792" width="9.140625" style="567"/>
    <col min="1793" max="1793" width="6.85546875" style="567" customWidth="1"/>
    <col min="1794" max="1794" width="39.42578125" style="567" customWidth="1"/>
    <col min="1795" max="1795" width="19.85546875" style="567" customWidth="1"/>
    <col min="1796" max="1796" width="34" style="567" customWidth="1"/>
    <col min="1797" max="1797" width="13" style="567" customWidth="1"/>
    <col min="1798" max="1798" width="11.85546875" style="567" customWidth="1"/>
    <col min="1799" max="1799" width="10.5703125" style="567" customWidth="1"/>
    <col min="1800" max="1800" width="10.42578125" style="567" customWidth="1"/>
    <col min="1801" max="1801" width="8.42578125" style="567" customWidth="1"/>
    <col min="1802" max="1802" width="7.85546875" style="567" customWidth="1"/>
    <col min="1803" max="1803" width="11" style="567" customWidth="1"/>
    <col min="1804" max="1804" width="10" style="567" customWidth="1"/>
    <col min="1805" max="1805" width="9.28515625" style="567" customWidth="1"/>
    <col min="1806" max="1806" width="10.7109375" style="567" customWidth="1"/>
    <col min="1807" max="1808" width="0" style="567" hidden="1" customWidth="1"/>
    <col min="1809" max="1809" width="31.7109375" style="567" customWidth="1"/>
    <col min="1810" max="1810" width="10.85546875" style="567" bestFit="1" customWidth="1"/>
    <col min="1811" max="1811" width="11.42578125" style="567" customWidth="1"/>
    <col min="1812" max="1985" width="9.140625" style="567"/>
    <col min="1986" max="1986" width="6.140625" style="567" customWidth="1"/>
    <col min="1987" max="1987" width="29.85546875" style="567" customWidth="1"/>
    <col min="1988" max="1989" width="11.42578125" style="567" customWidth="1"/>
    <col min="1990" max="1990" width="10.5703125" style="567" customWidth="1"/>
    <col min="1991" max="1991" width="9.28515625" style="567" customWidth="1"/>
    <col min="1992" max="1992" width="7.7109375" style="567" customWidth="1"/>
    <col min="1993" max="2012" width="5.7109375" style="567" customWidth="1"/>
    <col min="2013" max="2013" width="20.7109375" style="567" customWidth="1"/>
    <col min="2014" max="2014" width="12.42578125" style="567" customWidth="1"/>
    <col min="2015" max="2015" width="22.28515625" style="567" customWidth="1"/>
    <col min="2016" max="2016" width="32.7109375" style="567" customWidth="1"/>
    <col min="2017" max="2017" width="34.42578125" style="567" customWidth="1"/>
    <col min="2018" max="2018" width="0" style="567" hidden="1" customWidth="1"/>
    <col min="2019" max="2019" width="25.85546875" style="567" customWidth="1"/>
    <col min="2020" max="2026" width="0" style="567" hidden="1" customWidth="1"/>
    <col min="2027" max="2048" width="9.140625" style="567"/>
    <col min="2049" max="2049" width="6.85546875" style="567" customWidth="1"/>
    <col min="2050" max="2050" width="39.42578125" style="567" customWidth="1"/>
    <col min="2051" max="2051" width="19.85546875" style="567" customWidth="1"/>
    <col min="2052" max="2052" width="34" style="567" customWidth="1"/>
    <col min="2053" max="2053" width="13" style="567" customWidth="1"/>
    <col min="2054" max="2054" width="11.85546875" style="567" customWidth="1"/>
    <col min="2055" max="2055" width="10.5703125" style="567" customWidth="1"/>
    <col min="2056" max="2056" width="10.42578125" style="567" customWidth="1"/>
    <col min="2057" max="2057" width="8.42578125" style="567" customWidth="1"/>
    <col min="2058" max="2058" width="7.85546875" style="567" customWidth="1"/>
    <col min="2059" max="2059" width="11" style="567" customWidth="1"/>
    <col min="2060" max="2060" width="10" style="567" customWidth="1"/>
    <col min="2061" max="2061" width="9.28515625" style="567" customWidth="1"/>
    <col min="2062" max="2062" width="10.7109375" style="567" customWidth="1"/>
    <col min="2063" max="2064" width="0" style="567" hidden="1" customWidth="1"/>
    <col min="2065" max="2065" width="31.7109375" style="567" customWidth="1"/>
    <col min="2066" max="2066" width="10.85546875" style="567" bestFit="1" customWidth="1"/>
    <col min="2067" max="2067" width="11.42578125" style="567" customWidth="1"/>
    <col min="2068" max="2241" width="9.140625" style="567"/>
    <col min="2242" max="2242" width="6.140625" style="567" customWidth="1"/>
    <col min="2243" max="2243" width="29.85546875" style="567" customWidth="1"/>
    <col min="2244" max="2245" width="11.42578125" style="567" customWidth="1"/>
    <col min="2246" max="2246" width="10.5703125" style="567" customWidth="1"/>
    <col min="2247" max="2247" width="9.28515625" style="567" customWidth="1"/>
    <col min="2248" max="2248" width="7.7109375" style="567" customWidth="1"/>
    <col min="2249" max="2268" width="5.7109375" style="567" customWidth="1"/>
    <col min="2269" max="2269" width="20.7109375" style="567" customWidth="1"/>
    <col min="2270" max="2270" width="12.42578125" style="567" customWidth="1"/>
    <col min="2271" max="2271" width="22.28515625" style="567" customWidth="1"/>
    <col min="2272" max="2272" width="32.7109375" style="567" customWidth="1"/>
    <col min="2273" max="2273" width="34.42578125" style="567" customWidth="1"/>
    <col min="2274" max="2274" width="0" style="567" hidden="1" customWidth="1"/>
    <col min="2275" max="2275" width="25.85546875" style="567" customWidth="1"/>
    <col min="2276" max="2282" width="0" style="567" hidden="1" customWidth="1"/>
    <col min="2283" max="2304" width="9.140625" style="567"/>
    <col min="2305" max="2305" width="6.85546875" style="567" customWidth="1"/>
    <col min="2306" max="2306" width="39.42578125" style="567" customWidth="1"/>
    <col min="2307" max="2307" width="19.85546875" style="567" customWidth="1"/>
    <col min="2308" max="2308" width="34" style="567" customWidth="1"/>
    <col min="2309" max="2309" width="13" style="567" customWidth="1"/>
    <col min="2310" max="2310" width="11.85546875" style="567" customWidth="1"/>
    <col min="2311" max="2311" width="10.5703125" style="567" customWidth="1"/>
    <col min="2312" max="2312" width="10.42578125" style="567" customWidth="1"/>
    <col min="2313" max="2313" width="8.42578125" style="567" customWidth="1"/>
    <col min="2314" max="2314" width="7.85546875" style="567" customWidth="1"/>
    <col min="2315" max="2315" width="11" style="567" customWidth="1"/>
    <col min="2316" max="2316" width="10" style="567" customWidth="1"/>
    <col min="2317" max="2317" width="9.28515625" style="567" customWidth="1"/>
    <col min="2318" max="2318" width="10.7109375" style="567" customWidth="1"/>
    <col min="2319" max="2320" width="0" style="567" hidden="1" customWidth="1"/>
    <col min="2321" max="2321" width="31.7109375" style="567" customWidth="1"/>
    <col min="2322" max="2322" width="10.85546875" style="567" bestFit="1" customWidth="1"/>
    <col min="2323" max="2323" width="11.42578125" style="567" customWidth="1"/>
    <col min="2324" max="2497" width="9.140625" style="567"/>
    <col min="2498" max="2498" width="6.140625" style="567" customWidth="1"/>
    <col min="2499" max="2499" width="29.85546875" style="567" customWidth="1"/>
    <col min="2500" max="2501" width="11.42578125" style="567" customWidth="1"/>
    <col min="2502" max="2502" width="10.5703125" style="567" customWidth="1"/>
    <col min="2503" max="2503" width="9.28515625" style="567" customWidth="1"/>
    <col min="2504" max="2504" width="7.7109375" style="567" customWidth="1"/>
    <col min="2505" max="2524" width="5.7109375" style="567" customWidth="1"/>
    <col min="2525" max="2525" width="20.7109375" style="567" customWidth="1"/>
    <col min="2526" max="2526" width="12.42578125" style="567" customWidth="1"/>
    <col min="2527" max="2527" width="22.28515625" style="567" customWidth="1"/>
    <col min="2528" max="2528" width="32.7109375" style="567" customWidth="1"/>
    <col min="2529" max="2529" width="34.42578125" style="567" customWidth="1"/>
    <col min="2530" max="2530" width="0" style="567" hidden="1" customWidth="1"/>
    <col min="2531" max="2531" width="25.85546875" style="567" customWidth="1"/>
    <col min="2532" max="2538" width="0" style="567" hidden="1" customWidth="1"/>
    <col min="2539" max="2560" width="9.140625" style="567"/>
    <col min="2561" max="2561" width="6.85546875" style="567" customWidth="1"/>
    <col min="2562" max="2562" width="39.42578125" style="567" customWidth="1"/>
    <col min="2563" max="2563" width="19.85546875" style="567" customWidth="1"/>
    <col min="2564" max="2564" width="34" style="567" customWidth="1"/>
    <col min="2565" max="2565" width="13" style="567" customWidth="1"/>
    <col min="2566" max="2566" width="11.85546875" style="567" customWidth="1"/>
    <col min="2567" max="2567" width="10.5703125" style="567" customWidth="1"/>
    <col min="2568" max="2568" width="10.42578125" style="567" customWidth="1"/>
    <col min="2569" max="2569" width="8.42578125" style="567" customWidth="1"/>
    <col min="2570" max="2570" width="7.85546875" style="567" customWidth="1"/>
    <col min="2571" max="2571" width="11" style="567" customWidth="1"/>
    <col min="2572" max="2572" width="10" style="567" customWidth="1"/>
    <col min="2573" max="2573" width="9.28515625" style="567" customWidth="1"/>
    <col min="2574" max="2574" width="10.7109375" style="567" customWidth="1"/>
    <col min="2575" max="2576" width="0" style="567" hidden="1" customWidth="1"/>
    <col min="2577" max="2577" width="31.7109375" style="567" customWidth="1"/>
    <col min="2578" max="2578" width="10.85546875" style="567" bestFit="1" customWidth="1"/>
    <col min="2579" max="2579" width="11.42578125" style="567" customWidth="1"/>
    <col min="2580" max="2753" width="9.140625" style="567"/>
    <col min="2754" max="2754" width="6.140625" style="567" customWidth="1"/>
    <col min="2755" max="2755" width="29.85546875" style="567" customWidth="1"/>
    <col min="2756" max="2757" width="11.42578125" style="567" customWidth="1"/>
    <col min="2758" max="2758" width="10.5703125" style="567" customWidth="1"/>
    <col min="2759" max="2759" width="9.28515625" style="567" customWidth="1"/>
    <col min="2760" max="2760" width="7.7109375" style="567" customWidth="1"/>
    <col min="2761" max="2780" width="5.7109375" style="567" customWidth="1"/>
    <col min="2781" max="2781" width="20.7109375" style="567" customWidth="1"/>
    <col min="2782" max="2782" width="12.42578125" style="567" customWidth="1"/>
    <col min="2783" max="2783" width="22.28515625" style="567" customWidth="1"/>
    <col min="2784" max="2784" width="32.7109375" style="567" customWidth="1"/>
    <col min="2785" max="2785" width="34.42578125" style="567" customWidth="1"/>
    <col min="2786" max="2786" width="0" style="567" hidden="1" customWidth="1"/>
    <col min="2787" max="2787" width="25.85546875" style="567" customWidth="1"/>
    <col min="2788" max="2794" width="0" style="567" hidden="1" customWidth="1"/>
    <col min="2795" max="2816" width="9.140625" style="567"/>
    <col min="2817" max="2817" width="6.85546875" style="567" customWidth="1"/>
    <col min="2818" max="2818" width="39.42578125" style="567" customWidth="1"/>
    <col min="2819" max="2819" width="19.85546875" style="567" customWidth="1"/>
    <col min="2820" max="2820" width="34" style="567" customWidth="1"/>
    <col min="2821" max="2821" width="13" style="567" customWidth="1"/>
    <col min="2822" max="2822" width="11.85546875" style="567" customWidth="1"/>
    <col min="2823" max="2823" width="10.5703125" style="567" customWidth="1"/>
    <col min="2824" max="2824" width="10.42578125" style="567" customWidth="1"/>
    <col min="2825" max="2825" width="8.42578125" style="567" customWidth="1"/>
    <col min="2826" max="2826" width="7.85546875" style="567" customWidth="1"/>
    <col min="2827" max="2827" width="11" style="567" customWidth="1"/>
    <col min="2828" max="2828" width="10" style="567" customWidth="1"/>
    <col min="2829" max="2829" width="9.28515625" style="567" customWidth="1"/>
    <col min="2830" max="2830" width="10.7109375" style="567" customWidth="1"/>
    <col min="2831" max="2832" width="0" style="567" hidden="1" customWidth="1"/>
    <col min="2833" max="2833" width="31.7109375" style="567" customWidth="1"/>
    <col min="2834" max="2834" width="10.85546875" style="567" bestFit="1" customWidth="1"/>
    <col min="2835" max="2835" width="11.42578125" style="567" customWidth="1"/>
    <col min="2836" max="3009" width="9.140625" style="567"/>
    <col min="3010" max="3010" width="6.140625" style="567" customWidth="1"/>
    <col min="3011" max="3011" width="29.85546875" style="567" customWidth="1"/>
    <col min="3012" max="3013" width="11.42578125" style="567" customWidth="1"/>
    <col min="3014" max="3014" width="10.5703125" style="567" customWidth="1"/>
    <col min="3015" max="3015" width="9.28515625" style="567" customWidth="1"/>
    <col min="3016" max="3016" width="7.7109375" style="567" customWidth="1"/>
    <col min="3017" max="3036" width="5.7109375" style="567" customWidth="1"/>
    <col min="3037" max="3037" width="20.7109375" style="567" customWidth="1"/>
    <col min="3038" max="3038" width="12.42578125" style="567" customWidth="1"/>
    <col min="3039" max="3039" width="22.28515625" style="567" customWidth="1"/>
    <col min="3040" max="3040" width="32.7109375" style="567" customWidth="1"/>
    <col min="3041" max="3041" width="34.42578125" style="567" customWidth="1"/>
    <col min="3042" max="3042" width="0" style="567" hidden="1" customWidth="1"/>
    <col min="3043" max="3043" width="25.85546875" style="567" customWidth="1"/>
    <col min="3044" max="3050" width="0" style="567" hidden="1" customWidth="1"/>
    <col min="3051" max="3072" width="9.140625" style="567"/>
    <col min="3073" max="3073" width="6.85546875" style="567" customWidth="1"/>
    <col min="3074" max="3074" width="39.42578125" style="567" customWidth="1"/>
    <col min="3075" max="3075" width="19.85546875" style="567" customWidth="1"/>
    <col min="3076" max="3076" width="34" style="567" customWidth="1"/>
    <col min="3077" max="3077" width="13" style="567" customWidth="1"/>
    <col min="3078" max="3078" width="11.85546875" style="567" customWidth="1"/>
    <col min="3079" max="3079" width="10.5703125" style="567" customWidth="1"/>
    <col min="3080" max="3080" width="10.42578125" style="567" customWidth="1"/>
    <col min="3081" max="3081" width="8.42578125" style="567" customWidth="1"/>
    <col min="3082" max="3082" width="7.85546875" style="567" customWidth="1"/>
    <col min="3083" max="3083" width="11" style="567" customWidth="1"/>
    <col min="3084" max="3084" width="10" style="567" customWidth="1"/>
    <col min="3085" max="3085" width="9.28515625" style="567" customWidth="1"/>
    <col min="3086" max="3086" width="10.7109375" style="567" customWidth="1"/>
    <col min="3087" max="3088" width="0" style="567" hidden="1" customWidth="1"/>
    <col min="3089" max="3089" width="31.7109375" style="567" customWidth="1"/>
    <col min="3090" max="3090" width="10.85546875" style="567" bestFit="1" customWidth="1"/>
    <col min="3091" max="3091" width="11.42578125" style="567" customWidth="1"/>
    <col min="3092" max="3265" width="9.140625" style="567"/>
    <col min="3266" max="3266" width="6.140625" style="567" customWidth="1"/>
    <col min="3267" max="3267" width="29.85546875" style="567" customWidth="1"/>
    <col min="3268" max="3269" width="11.42578125" style="567" customWidth="1"/>
    <col min="3270" max="3270" width="10.5703125" style="567" customWidth="1"/>
    <col min="3271" max="3271" width="9.28515625" style="567" customWidth="1"/>
    <col min="3272" max="3272" width="7.7109375" style="567" customWidth="1"/>
    <col min="3273" max="3292" width="5.7109375" style="567" customWidth="1"/>
    <col min="3293" max="3293" width="20.7109375" style="567" customWidth="1"/>
    <col min="3294" max="3294" width="12.42578125" style="567" customWidth="1"/>
    <col min="3295" max="3295" width="22.28515625" style="567" customWidth="1"/>
    <col min="3296" max="3296" width="32.7109375" style="567" customWidth="1"/>
    <col min="3297" max="3297" width="34.42578125" style="567" customWidth="1"/>
    <col min="3298" max="3298" width="0" style="567" hidden="1" customWidth="1"/>
    <col min="3299" max="3299" width="25.85546875" style="567" customWidth="1"/>
    <col min="3300" max="3306" width="0" style="567" hidden="1" customWidth="1"/>
    <col min="3307" max="3328" width="9.140625" style="567"/>
    <col min="3329" max="3329" width="6.85546875" style="567" customWidth="1"/>
    <col min="3330" max="3330" width="39.42578125" style="567" customWidth="1"/>
    <col min="3331" max="3331" width="19.85546875" style="567" customWidth="1"/>
    <col min="3332" max="3332" width="34" style="567" customWidth="1"/>
    <col min="3333" max="3333" width="13" style="567" customWidth="1"/>
    <col min="3334" max="3334" width="11.85546875" style="567" customWidth="1"/>
    <col min="3335" max="3335" width="10.5703125" style="567" customWidth="1"/>
    <col min="3336" max="3336" width="10.42578125" style="567" customWidth="1"/>
    <col min="3337" max="3337" width="8.42578125" style="567" customWidth="1"/>
    <col min="3338" max="3338" width="7.85546875" style="567" customWidth="1"/>
    <col min="3339" max="3339" width="11" style="567" customWidth="1"/>
    <col min="3340" max="3340" width="10" style="567" customWidth="1"/>
    <col min="3341" max="3341" width="9.28515625" style="567" customWidth="1"/>
    <col min="3342" max="3342" width="10.7109375" style="567" customWidth="1"/>
    <col min="3343" max="3344" width="0" style="567" hidden="1" customWidth="1"/>
    <col min="3345" max="3345" width="31.7109375" style="567" customWidth="1"/>
    <col min="3346" max="3346" width="10.85546875" style="567" bestFit="1" customWidth="1"/>
    <col min="3347" max="3347" width="11.42578125" style="567" customWidth="1"/>
    <col min="3348" max="3521" width="9.140625" style="567"/>
    <col min="3522" max="3522" width="6.140625" style="567" customWidth="1"/>
    <col min="3523" max="3523" width="29.85546875" style="567" customWidth="1"/>
    <col min="3524" max="3525" width="11.42578125" style="567" customWidth="1"/>
    <col min="3526" max="3526" width="10.5703125" style="567" customWidth="1"/>
    <col min="3527" max="3527" width="9.28515625" style="567" customWidth="1"/>
    <col min="3528" max="3528" width="7.7109375" style="567" customWidth="1"/>
    <col min="3529" max="3548" width="5.7109375" style="567" customWidth="1"/>
    <col min="3549" max="3549" width="20.7109375" style="567" customWidth="1"/>
    <col min="3550" max="3550" width="12.42578125" style="567" customWidth="1"/>
    <col min="3551" max="3551" width="22.28515625" style="567" customWidth="1"/>
    <col min="3552" max="3552" width="32.7109375" style="567" customWidth="1"/>
    <col min="3553" max="3553" width="34.42578125" style="567" customWidth="1"/>
    <col min="3554" max="3554" width="0" style="567" hidden="1" customWidth="1"/>
    <col min="3555" max="3555" width="25.85546875" style="567" customWidth="1"/>
    <col min="3556" max="3562" width="0" style="567" hidden="1" customWidth="1"/>
    <col min="3563" max="3584" width="9.140625" style="567"/>
    <col min="3585" max="3585" width="6.85546875" style="567" customWidth="1"/>
    <col min="3586" max="3586" width="39.42578125" style="567" customWidth="1"/>
    <col min="3587" max="3587" width="19.85546875" style="567" customWidth="1"/>
    <col min="3588" max="3588" width="34" style="567" customWidth="1"/>
    <col min="3589" max="3589" width="13" style="567" customWidth="1"/>
    <col min="3590" max="3590" width="11.85546875" style="567" customWidth="1"/>
    <col min="3591" max="3591" width="10.5703125" style="567" customWidth="1"/>
    <col min="3592" max="3592" width="10.42578125" style="567" customWidth="1"/>
    <col min="3593" max="3593" width="8.42578125" style="567" customWidth="1"/>
    <col min="3594" max="3594" width="7.85546875" style="567" customWidth="1"/>
    <col min="3595" max="3595" width="11" style="567" customWidth="1"/>
    <col min="3596" max="3596" width="10" style="567" customWidth="1"/>
    <col min="3597" max="3597" width="9.28515625" style="567" customWidth="1"/>
    <col min="3598" max="3598" width="10.7109375" style="567" customWidth="1"/>
    <col min="3599" max="3600" width="0" style="567" hidden="1" customWidth="1"/>
    <col min="3601" max="3601" width="31.7109375" style="567" customWidth="1"/>
    <col min="3602" max="3602" width="10.85546875" style="567" bestFit="1" customWidth="1"/>
    <col min="3603" max="3603" width="11.42578125" style="567" customWidth="1"/>
    <col min="3604" max="3777" width="9.140625" style="567"/>
    <col min="3778" max="3778" width="6.140625" style="567" customWidth="1"/>
    <col min="3779" max="3779" width="29.85546875" style="567" customWidth="1"/>
    <col min="3780" max="3781" width="11.42578125" style="567" customWidth="1"/>
    <col min="3782" max="3782" width="10.5703125" style="567" customWidth="1"/>
    <col min="3783" max="3783" width="9.28515625" style="567" customWidth="1"/>
    <col min="3784" max="3784" width="7.7109375" style="567" customWidth="1"/>
    <col min="3785" max="3804" width="5.7109375" style="567" customWidth="1"/>
    <col min="3805" max="3805" width="20.7109375" style="567" customWidth="1"/>
    <col min="3806" max="3806" width="12.42578125" style="567" customWidth="1"/>
    <col min="3807" max="3807" width="22.28515625" style="567" customWidth="1"/>
    <col min="3808" max="3808" width="32.7109375" style="567" customWidth="1"/>
    <col min="3809" max="3809" width="34.42578125" style="567" customWidth="1"/>
    <col min="3810" max="3810" width="0" style="567" hidden="1" customWidth="1"/>
    <col min="3811" max="3811" width="25.85546875" style="567" customWidth="1"/>
    <col min="3812" max="3818" width="0" style="567" hidden="1" customWidth="1"/>
    <col min="3819" max="3840" width="9.140625" style="567"/>
    <col min="3841" max="3841" width="6.85546875" style="567" customWidth="1"/>
    <col min="3842" max="3842" width="39.42578125" style="567" customWidth="1"/>
    <col min="3843" max="3843" width="19.85546875" style="567" customWidth="1"/>
    <col min="3844" max="3844" width="34" style="567" customWidth="1"/>
    <col min="3845" max="3845" width="13" style="567" customWidth="1"/>
    <col min="3846" max="3846" width="11.85546875" style="567" customWidth="1"/>
    <col min="3847" max="3847" width="10.5703125" style="567" customWidth="1"/>
    <col min="3848" max="3848" width="10.42578125" style="567" customWidth="1"/>
    <col min="3849" max="3849" width="8.42578125" style="567" customWidth="1"/>
    <col min="3850" max="3850" width="7.85546875" style="567" customWidth="1"/>
    <col min="3851" max="3851" width="11" style="567" customWidth="1"/>
    <col min="3852" max="3852" width="10" style="567" customWidth="1"/>
    <col min="3853" max="3853" width="9.28515625" style="567" customWidth="1"/>
    <col min="3854" max="3854" width="10.7109375" style="567" customWidth="1"/>
    <col min="3855" max="3856" width="0" style="567" hidden="1" customWidth="1"/>
    <col min="3857" max="3857" width="31.7109375" style="567" customWidth="1"/>
    <col min="3858" max="3858" width="10.85546875" style="567" bestFit="1" customWidth="1"/>
    <col min="3859" max="3859" width="11.42578125" style="567" customWidth="1"/>
    <col min="3860" max="4033" width="9.140625" style="567"/>
    <col min="4034" max="4034" width="6.140625" style="567" customWidth="1"/>
    <col min="4035" max="4035" width="29.85546875" style="567" customWidth="1"/>
    <col min="4036" max="4037" width="11.42578125" style="567" customWidth="1"/>
    <col min="4038" max="4038" width="10.5703125" style="567" customWidth="1"/>
    <col min="4039" max="4039" width="9.28515625" style="567" customWidth="1"/>
    <col min="4040" max="4040" width="7.7109375" style="567" customWidth="1"/>
    <col min="4041" max="4060" width="5.7109375" style="567" customWidth="1"/>
    <col min="4061" max="4061" width="20.7109375" style="567" customWidth="1"/>
    <col min="4062" max="4062" width="12.42578125" style="567" customWidth="1"/>
    <col min="4063" max="4063" width="22.28515625" style="567" customWidth="1"/>
    <col min="4064" max="4064" width="32.7109375" style="567" customWidth="1"/>
    <col min="4065" max="4065" width="34.42578125" style="567" customWidth="1"/>
    <col min="4066" max="4066" width="0" style="567" hidden="1" customWidth="1"/>
    <col min="4067" max="4067" width="25.85546875" style="567" customWidth="1"/>
    <col min="4068" max="4074" width="0" style="567" hidden="1" customWidth="1"/>
    <col min="4075" max="4096" width="9.140625" style="567"/>
    <col min="4097" max="4097" width="6.85546875" style="567" customWidth="1"/>
    <col min="4098" max="4098" width="39.42578125" style="567" customWidth="1"/>
    <col min="4099" max="4099" width="19.85546875" style="567" customWidth="1"/>
    <col min="4100" max="4100" width="34" style="567" customWidth="1"/>
    <col min="4101" max="4101" width="13" style="567" customWidth="1"/>
    <col min="4102" max="4102" width="11.85546875" style="567" customWidth="1"/>
    <col min="4103" max="4103" width="10.5703125" style="567" customWidth="1"/>
    <col min="4104" max="4104" width="10.42578125" style="567" customWidth="1"/>
    <col min="4105" max="4105" width="8.42578125" style="567" customWidth="1"/>
    <col min="4106" max="4106" width="7.85546875" style="567" customWidth="1"/>
    <col min="4107" max="4107" width="11" style="567" customWidth="1"/>
    <col min="4108" max="4108" width="10" style="567" customWidth="1"/>
    <col min="4109" max="4109" width="9.28515625" style="567" customWidth="1"/>
    <col min="4110" max="4110" width="10.7109375" style="567" customWidth="1"/>
    <col min="4111" max="4112" width="0" style="567" hidden="1" customWidth="1"/>
    <col min="4113" max="4113" width="31.7109375" style="567" customWidth="1"/>
    <col min="4114" max="4114" width="10.85546875" style="567" bestFit="1" customWidth="1"/>
    <col min="4115" max="4115" width="11.42578125" style="567" customWidth="1"/>
    <col min="4116" max="4289" width="9.140625" style="567"/>
    <col min="4290" max="4290" width="6.140625" style="567" customWidth="1"/>
    <col min="4291" max="4291" width="29.85546875" style="567" customWidth="1"/>
    <col min="4292" max="4293" width="11.42578125" style="567" customWidth="1"/>
    <col min="4294" max="4294" width="10.5703125" style="567" customWidth="1"/>
    <col min="4295" max="4295" width="9.28515625" style="567" customWidth="1"/>
    <col min="4296" max="4296" width="7.7109375" style="567" customWidth="1"/>
    <col min="4297" max="4316" width="5.7109375" style="567" customWidth="1"/>
    <col min="4317" max="4317" width="20.7109375" style="567" customWidth="1"/>
    <col min="4318" max="4318" width="12.42578125" style="567" customWidth="1"/>
    <col min="4319" max="4319" width="22.28515625" style="567" customWidth="1"/>
    <col min="4320" max="4320" width="32.7109375" style="567" customWidth="1"/>
    <col min="4321" max="4321" width="34.42578125" style="567" customWidth="1"/>
    <col min="4322" max="4322" width="0" style="567" hidden="1" customWidth="1"/>
    <col min="4323" max="4323" width="25.85546875" style="567" customWidth="1"/>
    <col min="4324" max="4330" width="0" style="567" hidden="1" customWidth="1"/>
    <col min="4331" max="4352" width="9.140625" style="567"/>
    <col min="4353" max="4353" width="6.85546875" style="567" customWidth="1"/>
    <col min="4354" max="4354" width="39.42578125" style="567" customWidth="1"/>
    <col min="4355" max="4355" width="19.85546875" style="567" customWidth="1"/>
    <col min="4356" max="4356" width="34" style="567" customWidth="1"/>
    <col min="4357" max="4357" width="13" style="567" customWidth="1"/>
    <col min="4358" max="4358" width="11.85546875" style="567" customWidth="1"/>
    <col min="4359" max="4359" width="10.5703125" style="567" customWidth="1"/>
    <col min="4360" max="4360" width="10.42578125" style="567" customWidth="1"/>
    <col min="4361" max="4361" width="8.42578125" style="567" customWidth="1"/>
    <col min="4362" max="4362" width="7.85546875" style="567" customWidth="1"/>
    <col min="4363" max="4363" width="11" style="567" customWidth="1"/>
    <col min="4364" max="4364" width="10" style="567" customWidth="1"/>
    <col min="4365" max="4365" width="9.28515625" style="567" customWidth="1"/>
    <col min="4366" max="4366" width="10.7109375" style="567" customWidth="1"/>
    <col min="4367" max="4368" width="0" style="567" hidden="1" customWidth="1"/>
    <col min="4369" max="4369" width="31.7109375" style="567" customWidth="1"/>
    <col min="4370" max="4370" width="10.85546875" style="567" bestFit="1" customWidth="1"/>
    <col min="4371" max="4371" width="11.42578125" style="567" customWidth="1"/>
    <col min="4372" max="4545" width="9.140625" style="567"/>
    <col min="4546" max="4546" width="6.140625" style="567" customWidth="1"/>
    <col min="4547" max="4547" width="29.85546875" style="567" customWidth="1"/>
    <col min="4548" max="4549" width="11.42578125" style="567" customWidth="1"/>
    <col min="4550" max="4550" width="10.5703125" style="567" customWidth="1"/>
    <col min="4551" max="4551" width="9.28515625" style="567" customWidth="1"/>
    <col min="4552" max="4552" width="7.7109375" style="567" customWidth="1"/>
    <col min="4553" max="4572" width="5.7109375" style="567" customWidth="1"/>
    <col min="4573" max="4573" width="20.7109375" style="567" customWidth="1"/>
    <col min="4574" max="4574" width="12.42578125" style="567" customWidth="1"/>
    <col min="4575" max="4575" width="22.28515625" style="567" customWidth="1"/>
    <col min="4576" max="4576" width="32.7109375" style="567" customWidth="1"/>
    <col min="4577" max="4577" width="34.42578125" style="567" customWidth="1"/>
    <col min="4578" max="4578" width="0" style="567" hidden="1" customWidth="1"/>
    <col min="4579" max="4579" width="25.85546875" style="567" customWidth="1"/>
    <col min="4580" max="4586" width="0" style="567" hidden="1" customWidth="1"/>
    <col min="4587" max="4608" width="9.140625" style="567"/>
    <col min="4609" max="4609" width="6.85546875" style="567" customWidth="1"/>
    <col min="4610" max="4610" width="39.42578125" style="567" customWidth="1"/>
    <col min="4611" max="4611" width="19.85546875" style="567" customWidth="1"/>
    <col min="4612" max="4612" width="34" style="567" customWidth="1"/>
    <col min="4613" max="4613" width="13" style="567" customWidth="1"/>
    <col min="4614" max="4614" width="11.85546875" style="567" customWidth="1"/>
    <col min="4615" max="4615" width="10.5703125" style="567" customWidth="1"/>
    <col min="4616" max="4616" width="10.42578125" style="567" customWidth="1"/>
    <col min="4617" max="4617" width="8.42578125" style="567" customWidth="1"/>
    <col min="4618" max="4618" width="7.85546875" style="567" customWidth="1"/>
    <col min="4619" max="4619" width="11" style="567" customWidth="1"/>
    <col min="4620" max="4620" width="10" style="567" customWidth="1"/>
    <col min="4621" max="4621" width="9.28515625" style="567" customWidth="1"/>
    <col min="4622" max="4622" width="10.7109375" style="567" customWidth="1"/>
    <col min="4623" max="4624" width="0" style="567" hidden="1" customWidth="1"/>
    <col min="4625" max="4625" width="31.7109375" style="567" customWidth="1"/>
    <col min="4626" max="4626" width="10.85546875" style="567" bestFit="1" customWidth="1"/>
    <col min="4627" max="4627" width="11.42578125" style="567" customWidth="1"/>
    <col min="4628" max="4801" width="9.140625" style="567"/>
    <col min="4802" max="4802" width="6.140625" style="567" customWidth="1"/>
    <col min="4803" max="4803" width="29.85546875" style="567" customWidth="1"/>
    <col min="4804" max="4805" width="11.42578125" style="567" customWidth="1"/>
    <col min="4806" max="4806" width="10.5703125" style="567" customWidth="1"/>
    <col min="4807" max="4807" width="9.28515625" style="567" customWidth="1"/>
    <col min="4808" max="4808" width="7.7109375" style="567" customWidth="1"/>
    <col min="4809" max="4828" width="5.7109375" style="567" customWidth="1"/>
    <col min="4829" max="4829" width="20.7109375" style="567" customWidth="1"/>
    <col min="4830" max="4830" width="12.42578125" style="567" customWidth="1"/>
    <col min="4831" max="4831" width="22.28515625" style="567" customWidth="1"/>
    <col min="4832" max="4832" width="32.7109375" style="567" customWidth="1"/>
    <col min="4833" max="4833" width="34.42578125" style="567" customWidth="1"/>
    <col min="4834" max="4834" width="0" style="567" hidden="1" customWidth="1"/>
    <col min="4835" max="4835" width="25.85546875" style="567" customWidth="1"/>
    <col min="4836" max="4842" width="0" style="567" hidden="1" customWidth="1"/>
    <col min="4843" max="4864" width="9.140625" style="567"/>
    <col min="4865" max="4865" width="6.85546875" style="567" customWidth="1"/>
    <col min="4866" max="4866" width="39.42578125" style="567" customWidth="1"/>
    <col min="4867" max="4867" width="19.85546875" style="567" customWidth="1"/>
    <col min="4868" max="4868" width="34" style="567" customWidth="1"/>
    <col min="4869" max="4869" width="13" style="567" customWidth="1"/>
    <col min="4870" max="4870" width="11.85546875" style="567" customWidth="1"/>
    <col min="4871" max="4871" width="10.5703125" style="567" customWidth="1"/>
    <col min="4872" max="4872" width="10.42578125" style="567" customWidth="1"/>
    <col min="4873" max="4873" width="8.42578125" style="567" customWidth="1"/>
    <col min="4874" max="4874" width="7.85546875" style="567" customWidth="1"/>
    <col min="4875" max="4875" width="11" style="567" customWidth="1"/>
    <col min="4876" max="4876" width="10" style="567" customWidth="1"/>
    <col min="4877" max="4877" width="9.28515625" style="567" customWidth="1"/>
    <col min="4878" max="4878" width="10.7109375" style="567" customWidth="1"/>
    <col min="4879" max="4880" width="0" style="567" hidden="1" customWidth="1"/>
    <col min="4881" max="4881" width="31.7109375" style="567" customWidth="1"/>
    <col min="4882" max="4882" width="10.85546875" style="567" bestFit="1" customWidth="1"/>
    <col min="4883" max="4883" width="11.42578125" style="567" customWidth="1"/>
    <col min="4884" max="5057" width="9.140625" style="567"/>
    <col min="5058" max="5058" width="6.140625" style="567" customWidth="1"/>
    <col min="5059" max="5059" width="29.85546875" style="567" customWidth="1"/>
    <col min="5060" max="5061" width="11.42578125" style="567" customWidth="1"/>
    <col min="5062" max="5062" width="10.5703125" style="567" customWidth="1"/>
    <col min="5063" max="5063" width="9.28515625" style="567" customWidth="1"/>
    <col min="5064" max="5064" width="7.7109375" style="567" customWidth="1"/>
    <col min="5065" max="5084" width="5.7109375" style="567" customWidth="1"/>
    <col min="5085" max="5085" width="20.7109375" style="567" customWidth="1"/>
    <col min="5086" max="5086" width="12.42578125" style="567" customWidth="1"/>
    <col min="5087" max="5087" width="22.28515625" style="567" customWidth="1"/>
    <col min="5088" max="5088" width="32.7109375" style="567" customWidth="1"/>
    <col min="5089" max="5089" width="34.42578125" style="567" customWidth="1"/>
    <col min="5090" max="5090" width="0" style="567" hidden="1" customWidth="1"/>
    <col min="5091" max="5091" width="25.85546875" style="567" customWidth="1"/>
    <col min="5092" max="5098" width="0" style="567" hidden="1" customWidth="1"/>
    <col min="5099" max="5120" width="9.140625" style="567"/>
    <col min="5121" max="5121" width="6.85546875" style="567" customWidth="1"/>
    <col min="5122" max="5122" width="39.42578125" style="567" customWidth="1"/>
    <col min="5123" max="5123" width="19.85546875" style="567" customWidth="1"/>
    <col min="5124" max="5124" width="34" style="567" customWidth="1"/>
    <col min="5125" max="5125" width="13" style="567" customWidth="1"/>
    <col min="5126" max="5126" width="11.85546875" style="567" customWidth="1"/>
    <col min="5127" max="5127" width="10.5703125" style="567" customWidth="1"/>
    <col min="5128" max="5128" width="10.42578125" style="567" customWidth="1"/>
    <col min="5129" max="5129" width="8.42578125" style="567" customWidth="1"/>
    <col min="5130" max="5130" width="7.85546875" style="567" customWidth="1"/>
    <col min="5131" max="5131" width="11" style="567" customWidth="1"/>
    <col min="5132" max="5132" width="10" style="567" customWidth="1"/>
    <col min="5133" max="5133" width="9.28515625" style="567" customWidth="1"/>
    <col min="5134" max="5134" width="10.7109375" style="567" customWidth="1"/>
    <col min="5135" max="5136" width="0" style="567" hidden="1" customWidth="1"/>
    <col min="5137" max="5137" width="31.7109375" style="567" customWidth="1"/>
    <col min="5138" max="5138" width="10.85546875" style="567" bestFit="1" customWidth="1"/>
    <col min="5139" max="5139" width="11.42578125" style="567" customWidth="1"/>
    <col min="5140" max="5313" width="9.140625" style="567"/>
    <col min="5314" max="5314" width="6.140625" style="567" customWidth="1"/>
    <col min="5315" max="5315" width="29.85546875" style="567" customWidth="1"/>
    <col min="5316" max="5317" width="11.42578125" style="567" customWidth="1"/>
    <col min="5318" max="5318" width="10.5703125" style="567" customWidth="1"/>
    <col min="5319" max="5319" width="9.28515625" style="567" customWidth="1"/>
    <col min="5320" max="5320" width="7.7109375" style="567" customWidth="1"/>
    <col min="5321" max="5340" width="5.7109375" style="567" customWidth="1"/>
    <col min="5341" max="5341" width="20.7109375" style="567" customWidth="1"/>
    <col min="5342" max="5342" width="12.42578125" style="567" customWidth="1"/>
    <col min="5343" max="5343" width="22.28515625" style="567" customWidth="1"/>
    <col min="5344" max="5344" width="32.7109375" style="567" customWidth="1"/>
    <col min="5345" max="5345" width="34.42578125" style="567" customWidth="1"/>
    <col min="5346" max="5346" width="0" style="567" hidden="1" customWidth="1"/>
    <col min="5347" max="5347" width="25.85546875" style="567" customWidth="1"/>
    <col min="5348" max="5354" width="0" style="567" hidden="1" customWidth="1"/>
    <col min="5355" max="5376" width="9.140625" style="567"/>
    <col min="5377" max="5377" width="6.85546875" style="567" customWidth="1"/>
    <col min="5378" max="5378" width="39.42578125" style="567" customWidth="1"/>
    <col min="5379" max="5379" width="19.85546875" style="567" customWidth="1"/>
    <col min="5380" max="5380" width="34" style="567" customWidth="1"/>
    <col min="5381" max="5381" width="13" style="567" customWidth="1"/>
    <col min="5382" max="5382" width="11.85546875" style="567" customWidth="1"/>
    <col min="5383" max="5383" width="10.5703125" style="567" customWidth="1"/>
    <col min="5384" max="5384" width="10.42578125" style="567" customWidth="1"/>
    <col min="5385" max="5385" width="8.42578125" style="567" customWidth="1"/>
    <col min="5386" max="5386" width="7.85546875" style="567" customWidth="1"/>
    <col min="5387" max="5387" width="11" style="567" customWidth="1"/>
    <col min="5388" max="5388" width="10" style="567" customWidth="1"/>
    <col min="5389" max="5389" width="9.28515625" style="567" customWidth="1"/>
    <col min="5390" max="5390" width="10.7109375" style="567" customWidth="1"/>
    <col min="5391" max="5392" width="0" style="567" hidden="1" customWidth="1"/>
    <col min="5393" max="5393" width="31.7109375" style="567" customWidth="1"/>
    <col min="5394" max="5394" width="10.85546875" style="567" bestFit="1" customWidth="1"/>
    <col min="5395" max="5395" width="11.42578125" style="567" customWidth="1"/>
    <col min="5396" max="5569" width="9.140625" style="567"/>
    <col min="5570" max="5570" width="6.140625" style="567" customWidth="1"/>
    <col min="5571" max="5571" width="29.85546875" style="567" customWidth="1"/>
    <col min="5572" max="5573" width="11.42578125" style="567" customWidth="1"/>
    <col min="5574" max="5574" width="10.5703125" style="567" customWidth="1"/>
    <col min="5575" max="5575" width="9.28515625" style="567" customWidth="1"/>
    <col min="5576" max="5576" width="7.7109375" style="567" customWidth="1"/>
    <col min="5577" max="5596" width="5.7109375" style="567" customWidth="1"/>
    <col min="5597" max="5597" width="20.7109375" style="567" customWidth="1"/>
    <col min="5598" max="5598" width="12.42578125" style="567" customWidth="1"/>
    <col min="5599" max="5599" width="22.28515625" style="567" customWidth="1"/>
    <col min="5600" max="5600" width="32.7109375" style="567" customWidth="1"/>
    <col min="5601" max="5601" width="34.42578125" style="567" customWidth="1"/>
    <col min="5602" max="5602" width="0" style="567" hidden="1" customWidth="1"/>
    <col min="5603" max="5603" width="25.85546875" style="567" customWidth="1"/>
    <col min="5604" max="5610" width="0" style="567" hidden="1" customWidth="1"/>
    <col min="5611" max="5632" width="9.140625" style="567"/>
    <col min="5633" max="5633" width="6.85546875" style="567" customWidth="1"/>
    <col min="5634" max="5634" width="39.42578125" style="567" customWidth="1"/>
    <col min="5635" max="5635" width="19.85546875" style="567" customWidth="1"/>
    <col min="5636" max="5636" width="34" style="567" customWidth="1"/>
    <col min="5637" max="5637" width="13" style="567" customWidth="1"/>
    <col min="5638" max="5638" width="11.85546875" style="567" customWidth="1"/>
    <col min="5639" max="5639" width="10.5703125" style="567" customWidth="1"/>
    <col min="5640" max="5640" width="10.42578125" style="567" customWidth="1"/>
    <col min="5641" max="5641" width="8.42578125" style="567" customWidth="1"/>
    <col min="5642" max="5642" width="7.85546875" style="567" customWidth="1"/>
    <col min="5643" max="5643" width="11" style="567" customWidth="1"/>
    <col min="5644" max="5644" width="10" style="567" customWidth="1"/>
    <col min="5645" max="5645" width="9.28515625" style="567" customWidth="1"/>
    <col min="5646" max="5646" width="10.7109375" style="567" customWidth="1"/>
    <col min="5647" max="5648" width="0" style="567" hidden="1" customWidth="1"/>
    <col min="5649" max="5649" width="31.7109375" style="567" customWidth="1"/>
    <col min="5650" max="5650" width="10.85546875" style="567" bestFit="1" customWidth="1"/>
    <col min="5651" max="5651" width="11.42578125" style="567" customWidth="1"/>
    <col min="5652" max="5825" width="9.140625" style="567"/>
    <col min="5826" max="5826" width="6.140625" style="567" customWidth="1"/>
    <col min="5827" max="5827" width="29.85546875" style="567" customWidth="1"/>
    <col min="5828" max="5829" width="11.42578125" style="567" customWidth="1"/>
    <col min="5830" max="5830" width="10.5703125" style="567" customWidth="1"/>
    <col min="5831" max="5831" width="9.28515625" style="567" customWidth="1"/>
    <col min="5832" max="5832" width="7.7109375" style="567" customWidth="1"/>
    <col min="5833" max="5852" width="5.7109375" style="567" customWidth="1"/>
    <col min="5853" max="5853" width="20.7109375" style="567" customWidth="1"/>
    <col min="5854" max="5854" width="12.42578125" style="567" customWidth="1"/>
    <col min="5855" max="5855" width="22.28515625" style="567" customWidth="1"/>
    <col min="5856" max="5856" width="32.7109375" style="567" customWidth="1"/>
    <col min="5857" max="5857" width="34.42578125" style="567" customWidth="1"/>
    <col min="5858" max="5858" width="0" style="567" hidden="1" customWidth="1"/>
    <col min="5859" max="5859" width="25.85546875" style="567" customWidth="1"/>
    <col min="5860" max="5866" width="0" style="567" hidden="1" customWidth="1"/>
    <col min="5867" max="5888" width="9.140625" style="567"/>
    <col min="5889" max="5889" width="6.85546875" style="567" customWidth="1"/>
    <col min="5890" max="5890" width="39.42578125" style="567" customWidth="1"/>
    <col min="5891" max="5891" width="19.85546875" style="567" customWidth="1"/>
    <col min="5892" max="5892" width="34" style="567" customWidth="1"/>
    <col min="5893" max="5893" width="13" style="567" customWidth="1"/>
    <col min="5894" max="5894" width="11.85546875" style="567" customWidth="1"/>
    <col min="5895" max="5895" width="10.5703125" style="567" customWidth="1"/>
    <col min="5896" max="5896" width="10.42578125" style="567" customWidth="1"/>
    <col min="5897" max="5897" width="8.42578125" style="567" customWidth="1"/>
    <col min="5898" max="5898" width="7.85546875" style="567" customWidth="1"/>
    <col min="5899" max="5899" width="11" style="567" customWidth="1"/>
    <col min="5900" max="5900" width="10" style="567" customWidth="1"/>
    <col min="5901" max="5901" width="9.28515625" style="567" customWidth="1"/>
    <col min="5902" max="5902" width="10.7109375" style="567" customWidth="1"/>
    <col min="5903" max="5904" width="0" style="567" hidden="1" customWidth="1"/>
    <col min="5905" max="5905" width="31.7109375" style="567" customWidth="1"/>
    <col min="5906" max="5906" width="10.85546875" style="567" bestFit="1" customWidth="1"/>
    <col min="5907" max="5907" width="11.42578125" style="567" customWidth="1"/>
    <col min="5908" max="6081" width="9.140625" style="567"/>
    <col min="6082" max="6082" width="6.140625" style="567" customWidth="1"/>
    <col min="6083" max="6083" width="29.85546875" style="567" customWidth="1"/>
    <col min="6084" max="6085" width="11.42578125" style="567" customWidth="1"/>
    <col min="6086" max="6086" width="10.5703125" style="567" customWidth="1"/>
    <col min="6087" max="6087" width="9.28515625" style="567" customWidth="1"/>
    <col min="6088" max="6088" width="7.7109375" style="567" customWidth="1"/>
    <col min="6089" max="6108" width="5.7109375" style="567" customWidth="1"/>
    <col min="6109" max="6109" width="20.7109375" style="567" customWidth="1"/>
    <col min="6110" max="6110" width="12.42578125" style="567" customWidth="1"/>
    <col min="6111" max="6111" width="22.28515625" style="567" customWidth="1"/>
    <col min="6112" max="6112" width="32.7109375" style="567" customWidth="1"/>
    <col min="6113" max="6113" width="34.42578125" style="567" customWidth="1"/>
    <col min="6114" max="6114" width="0" style="567" hidden="1" customWidth="1"/>
    <col min="6115" max="6115" width="25.85546875" style="567" customWidth="1"/>
    <col min="6116" max="6122" width="0" style="567" hidden="1" customWidth="1"/>
    <col min="6123" max="6144" width="9.140625" style="567"/>
    <col min="6145" max="6145" width="6.85546875" style="567" customWidth="1"/>
    <col min="6146" max="6146" width="39.42578125" style="567" customWidth="1"/>
    <col min="6147" max="6147" width="19.85546875" style="567" customWidth="1"/>
    <col min="6148" max="6148" width="34" style="567" customWidth="1"/>
    <col min="6149" max="6149" width="13" style="567" customWidth="1"/>
    <col min="6150" max="6150" width="11.85546875" style="567" customWidth="1"/>
    <col min="6151" max="6151" width="10.5703125" style="567" customWidth="1"/>
    <col min="6152" max="6152" width="10.42578125" style="567" customWidth="1"/>
    <col min="6153" max="6153" width="8.42578125" style="567" customWidth="1"/>
    <col min="6154" max="6154" width="7.85546875" style="567" customWidth="1"/>
    <col min="6155" max="6155" width="11" style="567" customWidth="1"/>
    <col min="6156" max="6156" width="10" style="567" customWidth="1"/>
    <col min="6157" max="6157" width="9.28515625" style="567" customWidth="1"/>
    <col min="6158" max="6158" width="10.7109375" style="567" customWidth="1"/>
    <col min="6159" max="6160" width="0" style="567" hidden="1" customWidth="1"/>
    <col min="6161" max="6161" width="31.7109375" style="567" customWidth="1"/>
    <col min="6162" max="6162" width="10.85546875" style="567" bestFit="1" customWidth="1"/>
    <col min="6163" max="6163" width="11.42578125" style="567" customWidth="1"/>
    <col min="6164" max="6337" width="9.140625" style="567"/>
    <col min="6338" max="6338" width="6.140625" style="567" customWidth="1"/>
    <col min="6339" max="6339" width="29.85546875" style="567" customWidth="1"/>
    <col min="6340" max="6341" width="11.42578125" style="567" customWidth="1"/>
    <col min="6342" max="6342" width="10.5703125" style="567" customWidth="1"/>
    <col min="6343" max="6343" width="9.28515625" style="567" customWidth="1"/>
    <col min="6344" max="6344" width="7.7109375" style="567" customWidth="1"/>
    <col min="6345" max="6364" width="5.7109375" style="567" customWidth="1"/>
    <col min="6365" max="6365" width="20.7109375" style="567" customWidth="1"/>
    <col min="6366" max="6366" width="12.42578125" style="567" customWidth="1"/>
    <col min="6367" max="6367" width="22.28515625" style="567" customWidth="1"/>
    <col min="6368" max="6368" width="32.7109375" style="567" customWidth="1"/>
    <col min="6369" max="6369" width="34.42578125" style="567" customWidth="1"/>
    <col min="6370" max="6370" width="0" style="567" hidden="1" customWidth="1"/>
    <col min="6371" max="6371" width="25.85546875" style="567" customWidth="1"/>
    <col min="6372" max="6378" width="0" style="567" hidden="1" customWidth="1"/>
    <col min="6379" max="6400" width="9.140625" style="567"/>
    <col min="6401" max="6401" width="6.85546875" style="567" customWidth="1"/>
    <col min="6402" max="6402" width="39.42578125" style="567" customWidth="1"/>
    <col min="6403" max="6403" width="19.85546875" style="567" customWidth="1"/>
    <col min="6404" max="6404" width="34" style="567" customWidth="1"/>
    <col min="6405" max="6405" width="13" style="567" customWidth="1"/>
    <col min="6406" max="6406" width="11.85546875" style="567" customWidth="1"/>
    <col min="6407" max="6407" width="10.5703125" style="567" customWidth="1"/>
    <col min="6408" max="6408" width="10.42578125" style="567" customWidth="1"/>
    <col min="6409" max="6409" width="8.42578125" style="567" customWidth="1"/>
    <col min="6410" max="6410" width="7.85546875" style="567" customWidth="1"/>
    <col min="6411" max="6411" width="11" style="567" customWidth="1"/>
    <col min="6412" max="6412" width="10" style="567" customWidth="1"/>
    <col min="6413" max="6413" width="9.28515625" style="567" customWidth="1"/>
    <col min="6414" max="6414" width="10.7109375" style="567" customWidth="1"/>
    <col min="6415" max="6416" width="0" style="567" hidden="1" customWidth="1"/>
    <col min="6417" max="6417" width="31.7109375" style="567" customWidth="1"/>
    <col min="6418" max="6418" width="10.85546875" style="567" bestFit="1" customWidth="1"/>
    <col min="6419" max="6419" width="11.42578125" style="567" customWidth="1"/>
    <col min="6420" max="6593" width="9.140625" style="567"/>
    <col min="6594" max="6594" width="6.140625" style="567" customWidth="1"/>
    <col min="6595" max="6595" width="29.85546875" style="567" customWidth="1"/>
    <col min="6596" max="6597" width="11.42578125" style="567" customWidth="1"/>
    <col min="6598" max="6598" width="10.5703125" style="567" customWidth="1"/>
    <col min="6599" max="6599" width="9.28515625" style="567" customWidth="1"/>
    <col min="6600" max="6600" width="7.7109375" style="567" customWidth="1"/>
    <col min="6601" max="6620" width="5.7109375" style="567" customWidth="1"/>
    <col min="6621" max="6621" width="20.7109375" style="567" customWidth="1"/>
    <col min="6622" max="6622" width="12.42578125" style="567" customWidth="1"/>
    <col min="6623" max="6623" width="22.28515625" style="567" customWidth="1"/>
    <col min="6624" max="6624" width="32.7109375" style="567" customWidth="1"/>
    <col min="6625" max="6625" width="34.42578125" style="567" customWidth="1"/>
    <col min="6626" max="6626" width="0" style="567" hidden="1" customWidth="1"/>
    <col min="6627" max="6627" width="25.85546875" style="567" customWidth="1"/>
    <col min="6628" max="6634" width="0" style="567" hidden="1" customWidth="1"/>
    <col min="6635" max="6656" width="9.140625" style="567"/>
    <col min="6657" max="6657" width="6.85546875" style="567" customWidth="1"/>
    <col min="6658" max="6658" width="39.42578125" style="567" customWidth="1"/>
    <col min="6659" max="6659" width="19.85546875" style="567" customWidth="1"/>
    <col min="6660" max="6660" width="34" style="567" customWidth="1"/>
    <col min="6661" max="6661" width="13" style="567" customWidth="1"/>
    <col min="6662" max="6662" width="11.85546875" style="567" customWidth="1"/>
    <col min="6663" max="6663" width="10.5703125" style="567" customWidth="1"/>
    <col min="6664" max="6664" width="10.42578125" style="567" customWidth="1"/>
    <col min="6665" max="6665" width="8.42578125" style="567" customWidth="1"/>
    <col min="6666" max="6666" width="7.85546875" style="567" customWidth="1"/>
    <col min="6667" max="6667" width="11" style="567" customWidth="1"/>
    <col min="6668" max="6668" width="10" style="567" customWidth="1"/>
    <col min="6669" max="6669" width="9.28515625" style="567" customWidth="1"/>
    <col min="6670" max="6670" width="10.7109375" style="567" customWidth="1"/>
    <col min="6671" max="6672" width="0" style="567" hidden="1" customWidth="1"/>
    <col min="6673" max="6673" width="31.7109375" style="567" customWidth="1"/>
    <col min="6674" max="6674" width="10.85546875" style="567" bestFit="1" customWidth="1"/>
    <col min="6675" max="6675" width="11.42578125" style="567" customWidth="1"/>
    <col min="6676" max="6849" width="9.140625" style="567"/>
    <col min="6850" max="6850" width="6.140625" style="567" customWidth="1"/>
    <col min="6851" max="6851" width="29.85546875" style="567" customWidth="1"/>
    <col min="6852" max="6853" width="11.42578125" style="567" customWidth="1"/>
    <col min="6854" max="6854" width="10.5703125" style="567" customWidth="1"/>
    <col min="6855" max="6855" width="9.28515625" style="567" customWidth="1"/>
    <col min="6856" max="6856" width="7.7109375" style="567" customWidth="1"/>
    <col min="6857" max="6876" width="5.7109375" style="567" customWidth="1"/>
    <col min="6877" max="6877" width="20.7109375" style="567" customWidth="1"/>
    <col min="6878" max="6878" width="12.42578125" style="567" customWidth="1"/>
    <col min="6879" max="6879" width="22.28515625" style="567" customWidth="1"/>
    <col min="6880" max="6880" width="32.7109375" style="567" customWidth="1"/>
    <col min="6881" max="6881" width="34.42578125" style="567" customWidth="1"/>
    <col min="6882" max="6882" width="0" style="567" hidden="1" customWidth="1"/>
    <col min="6883" max="6883" width="25.85546875" style="567" customWidth="1"/>
    <col min="6884" max="6890" width="0" style="567" hidden="1" customWidth="1"/>
    <col min="6891" max="6912" width="9.140625" style="567"/>
    <col min="6913" max="6913" width="6.85546875" style="567" customWidth="1"/>
    <col min="6914" max="6914" width="39.42578125" style="567" customWidth="1"/>
    <col min="6915" max="6915" width="19.85546875" style="567" customWidth="1"/>
    <col min="6916" max="6916" width="34" style="567" customWidth="1"/>
    <col min="6917" max="6917" width="13" style="567" customWidth="1"/>
    <col min="6918" max="6918" width="11.85546875" style="567" customWidth="1"/>
    <col min="6919" max="6919" width="10.5703125" style="567" customWidth="1"/>
    <col min="6920" max="6920" width="10.42578125" style="567" customWidth="1"/>
    <col min="6921" max="6921" width="8.42578125" style="567" customWidth="1"/>
    <col min="6922" max="6922" width="7.85546875" style="567" customWidth="1"/>
    <col min="6923" max="6923" width="11" style="567" customWidth="1"/>
    <col min="6924" max="6924" width="10" style="567" customWidth="1"/>
    <col min="6925" max="6925" width="9.28515625" style="567" customWidth="1"/>
    <col min="6926" max="6926" width="10.7109375" style="567" customWidth="1"/>
    <col min="6927" max="6928" width="0" style="567" hidden="1" customWidth="1"/>
    <col min="6929" max="6929" width="31.7109375" style="567" customWidth="1"/>
    <col min="6930" max="6930" width="10.85546875" style="567" bestFit="1" customWidth="1"/>
    <col min="6931" max="6931" width="11.42578125" style="567" customWidth="1"/>
    <col min="6932" max="7105" width="9.140625" style="567"/>
    <col min="7106" max="7106" width="6.140625" style="567" customWidth="1"/>
    <col min="7107" max="7107" width="29.85546875" style="567" customWidth="1"/>
    <col min="7108" max="7109" width="11.42578125" style="567" customWidth="1"/>
    <col min="7110" max="7110" width="10.5703125" style="567" customWidth="1"/>
    <col min="7111" max="7111" width="9.28515625" style="567" customWidth="1"/>
    <col min="7112" max="7112" width="7.7109375" style="567" customWidth="1"/>
    <col min="7113" max="7132" width="5.7109375" style="567" customWidth="1"/>
    <col min="7133" max="7133" width="20.7109375" style="567" customWidth="1"/>
    <col min="7134" max="7134" width="12.42578125" style="567" customWidth="1"/>
    <col min="7135" max="7135" width="22.28515625" style="567" customWidth="1"/>
    <col min="7136" max="7136" width="32.7109375" style="567" customWidth="1"/>
    <col min="7137" max="7137" width="34.42578125" style="567" customWidth="1"/>
    <col min="7138" max="7138" width="0" style="567" hidden="1" customWidth="1"/>
    <col min="7139" max="7139" width="25.85546875" style="567" customWidth="1"/>
    <col min="7140" max="7146" width="0" style="567" hidden="1" customWidth="1"/>
    <col min="7147" max="7168" width="9.140625" style="567"/>
    <col min="7169" max="7169" width="6.85546875" style="567" customWidth="1"/>
    <col min="7170" max="7170" width="39.42578125" style="567" customWidth="1"/>
    <col min="7171" max="7171" width="19.85546875" style="567" customWidth="1"/>
    <col min="7172" max="7172" width="34" style="567" customWidth="1"/>
    <col min="7173" max="7173" width="13" style="567" customWidth="1"/>
    <col min="7174" max="7174" width="11.85546875" style="567" customWidth="1"/>
    <col min="7175" max="7175" width="10.5703125" style="567" customWidth="1"/>
    <col min="7176" max="7176" width="10.42578125" style="567" customWidth="1"/>
    <col min="7177" max="7177" width="8.42578125" style="567" customWidth="1"/>
    <col min="7178" max="7178" width="7.85546875" style="567" customWidth="1"/>
    <col min="7179" max="7179" width="11" style="567" customWidth="1"/>
    <col min="7180" max="7180" width="10" style="567" customWidth="1"/>
    <col min="7181" max="7181" width="9.28515625" style="567" customWidth="1"/>
    <col min="7182" max="7182" width="10.7109375" style="567" customWidth="1"/>
    <col min="7183" max="7184" width="0" style="567" hidden="1" customWidth="1"/>
    <col min="7185" max="7185" width="31.7109375" style="567" customWidth="1"/>
    <col min="7186" max="7186" width="10.85546875" style="567" bestFit="1" customWidth="1"/>
    <col min="7187" max="7187" width="11.42578125" style="567" customWidth="1"/>
    <col min="7188" max="7361" width="9.140625" style="567"/>
    <col min="7362" max="7362" width="6.140625" style="567" customWidth="1"/>
    <col min="7363" max="7363" width="29.85546875" style="567" customWidth="1"/>
    <col min="7364" max="7365" width="11.42578125" style="567" customWidth="1"/>
    <col min="7366" max="7366" width="10.5703125" style="567" customWidth="1"/>
    <col min="7367" max="7367" width="9.28515625" style="567" customWidth="1"/>
    <col min="7368" max="7368" width="7.7109375" style="567" customWidth="1"/>
    <col min="7369" max="7388" width="5.7109375" style="567" customWidth="1"/>
    <col min="7389" max="7389" width="20.7109375" style="567" customWidth="1"/>
    <col min="7390" max="7390" width="12.42578125" style="567" customWidth="1"/>
    <col min="7391" max="7391" width="22.28515625" style="567" customWidth="1"/>
    <col min="7392" max="7392" width="32.7109375" style="567" customWidth="1"/>
    <col min="7393" max="7393" width="34.42578125" style="567" customWidth="1"/>
    <col min="7394" max="7394" width="0" style="567" hidden="1" customWidth="1"/>
    <col min="7395" max="7395" width="25.85546875" style="567" customWidth="1"/>
    <col min="7396" max="7402" width="0" style="567" hidden="1" customWidth="1"/>
    <col min="7403" max="7424" width="9.140625" style="567"/>
    <col min="7425" max="7425" width="6.85546875" style="567" customWidth="1"/>
    <col min="7426" max="7426" width="39.42578125" style="567" customWidth="1"/>
    <col min="7427" max="7427" width="19.85546875" style="567" customWidth="1"/>
    <col min="7428" max="7428" width="34" style="567" customWidth="1"/>
    <col min="7429" max="7429" width="13" style="567" customWidth="1"/>
    <col min="7430" max="7430" width="11.85546875" style="567" customWidth="1"/>
    <col min="7431" max="7431" width="10.5703125" style="567" customWidth="1"/>
    <col min="7432" max="7432" width="10.42578125" style="567" customWidth="1"/>
    <col min="7433" max="7433" width="8.42578125" style="567" customWidth="1"/>
    <col min="7434" max="7434" width="7.85546875" style="567" customWidth="1"/>
    <col min="7435" max="7435" width="11" style="567" customWidth="1"/>
    <col min="7436" max="7436" width="10" style="567" customWidth="1"/>
    <col min="7437" max="7437" width="9.28515625" style="567" customWidth="1"/>
    <col min="7438" max="7438" width="10.7109375" style="567" customWidth="1"/>
    <col min="7439" max="7440" width="0" style="567" hidden="1" customWidth="1"/>
    <col min="7441" max="7441" width="31.7109375" style="567" customWidth="1"/>
    <col min="7442" max="7442" width="10.85546875" style="567" bestFit="1" customWidth="1"/>
    <col min="7443" max="7443" width="11.42578125" style="567" customWidth="1"/>
    <col min="7444" max="7617" width="9.140625" style="567"/>
    <col min="7618" max="7618" width="6.140625" style="567" customWidth="1"/>
    <col min="7619" max="7619" width="29.85546875" style="567" customWidth="1"/>
    <col min="7620" max="7621" width="11.42578125" style="567" customWidth="1"/>
    <col min="7622" max="7622" width="10.5703125" style="567" customWidth="1"/>
    <col min="7623" max="7623" width="9.28515625" style="567" customWidth="1"/>
    <col min="7624" max="7624" width="7.7109375" style="567" customWidth="1"/>
    <col min="7625" max="7644" width="5.7109375" style="567" customWidth="1"/>
    <col min="7645" max="7645" width="20.7109375" style="567" customWidth="1"/>
    <col min="7646" max="7646" width="12.42578125" style="567" customWidth="1"/>
    <col min="7647" max="7647" width="22.28515625" style="567" customWidth="1"/>
    <col min="7648" max="7648" width="32.7109375" style="567" customWidth="1"/>
    <col min="7649" max="7649" width="34.42578125" style="567" customWidth="1"/>
    <col min="7650" max="7650" width="0" style="567" hidden="1" customWidth="1"/>
    <col min="7651" max="7651" width="25.85546875" style="567" customWidth="1"/>
    <col min="7652" max="7658" width="0" style="567" hidden="1" customWidth="1"/>
    <col min="7659" max="7680" width="9.140625" style="567"/>
    <col min="7681" max="7681" width="6.85546875" style="567" customWidth="1"/>
    <col min="7682" max="7682" width="39.42578125" style="567" customWidth="1"/>
    <col min="7683" max="7683" width="19.85546875" style="567" customWidth="1"/>
    <col min="7684" max="7684" width="34" style="567" customWidth="1"/>
    <col min="7685" max="7685" width="13" style="567" customWidth="1"/>
    <col min="7686" max="7686" width="11.85546875" style="567" customWidth="1"/>
    <col min="7687" max="7687" width="10.5703125" style="567" customWidth="1"/>
    <col min="7688" max="7688" width="10.42578125" style="567" customWidth="1"/>
    <col min="7689" max="7689" width="8.42578125" style="567" customWidth="1"/>
    <col min="7690" max="7690" width="7.85546875" style="567" customWidth="1"/>
    <col min="7691" max="7691" width="11" style="567" customWidth="1"/>
    <col min="7692" max="7692" width="10" style="567" customWidth="1"/>
    <col min="7693" max="7693" width="9.28515625" style="567" customWidth="1"/>
    <col min="7694" max="7694" width="10.7109375" style="567" customWidth="1"/>
    <col min="7695" max="7696" width="0" style="567" hidden="1" customWidth="1"/>
    <col min="7697" max="7697" width="31.7109375" style="567" customWidth="1"/>
    <col min="7698" max="7698" width="10.85546875" style="567" bestFit="1" customWidth="1"/>
    <col min="7699" max="7699" width="11.42578125" style="567" customWidth="1"/>
    <col min="7700" max="7873" width="9.140625" style="567"/>
    <col min="7874" max="7874" width="6.140625" style="567" customWidth="1"/>
    <col min="7875" max="7875" width="29.85546875" style="567" customWidth="1"/>
    <col min="7876" max="7877" width="11.42578125" style="567" customWidth="1"/>
    <col min="7878" max="7878" width="10.5703125" style="567" customWidth="1"/>
    <col min="7879" max="7879" width="9.28515625" style="567" customWidth="1"/>
    <col min="7880" max="7880" width="7.7109375" style="567" customWidth="1"/>
    <col min="7881" max="7900" width="5.7109375" style="567" customWidth="1"/>
    <col min="7901" max="7901" width="20.7109375" style="567" customWidth="1"/>
    <col min="7902" max="7902" width="12.42578125" style="567" customWidth="1"/>
    <col min="7903" max="7903" width="22.28515625" style="567" customWidth="1"/>
    <col min="7904" max="7904" width="32.7109375" style="567" customWidth="1"/>
    <col min="7905" max="7905" width="34.42578125" style="567" customWidth="1"/>
    <col min="7906" max="7906" width="0" style="567" hidden="1" customWidth="1"/>
    <col min="7907" max="7907" width="25.85546875" style="567" customWidth="1"/>
    <col min="7908" max="7914" width="0" style="567" hidden="1" customWidth="1"/>
    <col min="7915" max="7936" width="9.140625" style="567"/>
    <col min="7937" max="7937" width="6.85546875" style="567" customWidth="1"/>
    <col min="7938" max="7938" width="39.42578125" style="567" customWidth="1"/>
    <col min="7939" max="7939" width="19.85546875" style="567" customWidth="1"/>
    <col min="7940" max="7940" width="34" style="567" customWidth="1"/>
    <col min="7941" max="7941" width="13" style="567" customWidth="1"/>
    <col min="7942" max="7942" width="11.85546875" style="567" customWidth="1"/>
    <col min="7943" max="7943" width="10.5703125" style="567" customWidth="1"/>
    <col min="7944" max="7944" width="10.42578125" style="567" customWidth="1"/>
    <col min="7945" max="7945" width="8.42578125" style="567" customWidth="1"/>
    <col min="7946" max="7946" width="7.85546875" style="567" customWidth="1"/>
    <col min="7947" max="7947" width="11" style="567" customWidth="1"/>
    <col min="7948" max="7948" width="10" style="567" customWidth="1"/>
    <col min="7949" max="7949" width="9.28515625" style="567" customWidth="1"/>
    <col min="7950" max="7950" width="10.7109375" style="567" customWidth="1"/>
    <col min="7951" max="7952" width="0" style="567" hidden="1" customWidth="1"/>
    <col min="7953" max="7953" width="31.7109375" style="567" customWidth="1"/>
    <col min="7954" max="7954" width="10.85546875" style="567" bestFit="1" customWidth="1"/>
    <col min="7955" max="7955" width="11.42578125" style="567" customWidth="1"/>
    <col min="7956" max="8129" width="9.140625" style="567"/>
    <col min="8130" max="8130" width="6.140625" style="567" customWidth="1"/>
    <col min="8131" max="8131" width="29.85546875" style="567" customWidth="1"/>
    <col min="8132" max="8133" width="11.42578125" style="567" customWidth="1"/>
    <col min="8134" max="8134" width="10.5703125" style="567" customWidth="1"/>
    <col min="8135" max="8135" width="9.28515625" style="567" customWidth="1"/>
    <col min="8136" max="8136" width="7.7109375" style="567" customWidth="1"/>
    <col min="8137" max="8156" width="5.7109375" style="567" customWidth="1"/>
    <col min="8157" max="8157" width="20.7109375" style="567" customWidth="1"/>
    <col min="8158" max="8158" width="12.42578125" style="567" customWidth="1"/>
    <col min="8159" max="8159" width="22.28515625" style="567" customWidth="1"/>
    <col min="8160" max="8160" width="32.7109375" style="567" customWidth="1"/>
    <col min="8161" max="8161" width="34.42578125" style="567" customWidth="1"/>
    <col min="8162" max="8162" width="0" style="567" hidden="1" customWidth="1"/>
    <col min="8163" max="8163" width="25.85546875" style="567" customWidth="1"/>
    <col min="8164" max="8170" width="0" style="567" hidden="1" customWidth="1"/>
    <col min="8171" max="8192" width="9.140625" style="567"/>
    <col min="8193" max="8193" width="6.85546875" style="567" customWidth="1"/>
    <col min="8194" max="8194" width="39.42578125" style="567" customWidth="1"/>
    <col min="8195" max="8195" width="19.85546875" style="567" customWidth="1"/>
    <col min="8196" max="8196" width="34" style="567" customWidth="1"/>
    <col min="8197" max="8197" width="13" style="567" customWidth="1"/>
    <col min="8198" max="8198" width="11.85546875" style="567" customWidth="1"/>
    <col min="8199" max="8199" width="10.5703125" style="567" customWidth="1"/>
    <col min="8200" max="8200" width="10.42578125" style="567" customWidth="1"/>
    <col min="8201" max="8201" width="8.42578125" style="567" customWidth="1"/>
    <col min="8202" max="8202" width="7.85546875" style="567" customWidth="1"/>
    <col min="8203" max="8203" width="11" style="567" customWidth="1"/>
    <col min="8204" max="8204" width="10" style="567" customWidth="1"/>
    <col min="8205" max="8205" width="9.28515625" style="567" customWidth="1"/>
    <col min="8206" max="8206" width="10.7109375" style="567" customWidth="1"/>
    <col min="8207" max="8208" width="0" style="567" hidden="1" customWidth="1"/>
    <col min="8209" max="8209" width="31.7109375" style="567" customWidth="1"/>
    <col min="8210" max="8210" width="10.85546875" style="567" bestFit="1" customWidth="1"/>
    <col min="8211" max="8211" width="11.42578125" style="567" customWidth="1"/>
    <col min="8212" max="8385" width="9.140625" style="567"/>
    <col min="8386" max="8386" width="6.140625" style="567" customWidth="1"/>
    <col min="8387" max="8387" width="29.85546875" style="567" customWidth="1"/>
    <col min="8388" max="8389" width="11.42578125" style="567" customWidth="1"/>
    <col min="8390" max="8390" width="10.5703125" style="567" customWidth="1"/>
    <col min="8391" max="8391" width="9.28515625" style="567" customWidth="1"/>
    <col min="8392" max="8392" width="7.7109375" style="567" customWidth="1"/>
    <col min="8393" max="8412" width="5.7109375" style="567" customWidth="1"/>
    <col min="8413" max="8413" width="20.7109375" style="567" customWidth="1"/>
    <col min="8414" max="8414" width="12.42578125" style="567" customWidth="1"/>
    <col min="8415" max="8415" width="22.28515625" style="567" customWidth="1"/>
    <col min="8416" max="8416" width="32.7109375" style="567" customWidth="1"/>
    <col min="8417" max="8417" width="34.42578125" style="567" customWidth="1"/>
    <col min="8418" max="8418" width="0" style="567" hidden="1" customWidth="1"/>
    <col min="8419" max="8419" width="25.85546875" style="567" customWidth="1"/>
    <col min="8420" max="8426" width="0" style="567" hidden="1" customWidth="1"/>
    <col min="8427" max="8448" width="9.140625" style="567"/>
    <col min="8449" max="8449" width="6.85546875" style="567" customWidth="1"/>
    <col min="8450" max="8450" width="39.42578125" style="567" customWidth="1"/>
    <col min="8451" max="8451" width="19.85546875" style="567" customWidth="1"/>
    <col min="8452" max="8452" width="34" style="567" customWidth="1"/>
    <col min="8453" max="8453" width="13" style="567" customWidth="1"/>
    <col min="8454" max="8454" width="11.85546875" style="567" customWidth="1"/>
    <col min="8455" max="8455" width="10.5703125" style="567" customWidth="1"/>
    <col min="8456" max="8456" width="10.42578125" style="567" customWidth="1"/>
    <col min="8457" max="8457" width="8.42578125" style="567" customWidth="1"/>
    <col min="8458" max="8458" width="7.85546875" style="567" customWidth="1"/>
    <col min="8459" max="8459" width="11" style="567" customWidth="1"/>
    <col min="8460" max="8460" width="10" style="567" customWidth="1"/>
    <col min="8461" max="8461" width="9.28515625" style="567" customWidth="1"/>
    <col min="8462" max="8462" width="10.7109375" style="567" customWidth="1"/>
    <col min="8463" max="8464" width="0" style="567" hidden="1" customWidth="1"/>
    <col min="8465" max="8465" width="31.7109375" style="567" customWidth="1"/>
    <col min="8466" max="8466" width="10.85546875" style="567" bestFit="1" customWidth="1"/>
    <col min="8467" max="8467" width="11.42578125" style="567" customWidth="1"/>
    <col min="8468" max="8641" width="9.140625" style="567"/>
    <col min="8642" max="8642" width="6.140625" style="567" customWidth="1"/>
    <col min="8643" max="8643" width="29.85546875" style="567" customWidth="1"/>
    <col min="8644" max="8645" width="11.42578125" style="567" customWidth="1"/>
    <col min="8646" max="8646" width="10.5703125" style="567" customWidth="1"/>
    <col min="8647" max="8647" width="9.28515625" style="567" customWidth="1"/>
    <col min="8648" max="8648" width="7.7109375" style="567" customWidth="1"/>
    <col min="8649" max="8668" width="5.7109375" style="567" customWidth="1"/>
    <col min="8669" max="8669" width="20.7109375" style="567" customWidth="1"/>
    <col min="8670" max="8670" width="12.42578125" style="567" customWidth="1"/>
    <col min="8671" max="8671" width="22.28515625" style="567" customWidth="1"/>
    <col min="8672" max="8672" width="32.7109375" style="567" customWidth="1"/>
    <col min="8673" max="8673" width="34.42578125" style="567" customWidth="1"/>
    <col min="8674" max="8674" width="0" style="567" hidden="1" customWidth="1"/>
    <col min="8675" max="8675" width="25.85546875" style="567" customWidth="1"/>
    <col min="8676" max="8682" width="0" style="567" hidden="1" customWidth="1"/>
    <col min="8683" max="8704" width="9.140625" style="567"/>
    <col min="8705" max="8705" width="6.85546875" style="567" customWidth="1"/>
    <col min="8706" max="8706" width="39.42578125" style="567" customWidth="1"/>
    <col min="8707" max="8707" width="19.85546875" style="567" customWidth="1"/>
    <col min="8708" max="8708" width="34" style="567" customWidth="1"/>
    <col min="8709" max="8709" width="13" style="567" customWidth="1"/>
    <col min="8710" max="8710" width="11.85546875" style="567" customWidth="1"/>
    <col min="8711" max="8711" width="10.5703125" style="567" customWidth="1"/>
    <col min="8712" max="8712" width="10.42578125" style="567" customWidth="1"/>
    <col min="8713" max="8713" width="8.42578125" style="567" customWidth="1"/>
    <col min="8714" max="8714" width="7.85546875" style="567" customWidth="1"/>
    <col min="8715" max="8715" width="11" style="567" customWidth="1"/>
    <col min="8716" max="8716" width="10" style="567" customWidth="1"/>
    <col min="8717" max="8717" width="9.28515625" style="567" customWidth="1"/>
    <col min="8718" max="8718" width="10.7109375" style="567" customWidth="1"/>
    <col min="8719" max="8720" width="0" style="567" hidden="1" customWidth="1"/>
    <col min="8721" max="8721" width="31.7109375" style="567" customWidth="1"/>
    <col min="8722" max="8722" width="10.85546875" style="567" bestFit="1" customWidth="1"/>
    <col min="8723" max="8723" width="11.42578125" style="567" customWidth="1"/>
    <col min="8724" max="8897" width="9.140625" style="567"/>
    <col min="8898" max="8898" width="6.140625" style="567" customWidth="1"/>
    <col min="8899" max="8899" width="29.85546875" style="567" customWidth="1"/>
    <col min="8900" max="8901" width="11.42578125" style="567" customWidth="1"/>
    <col min="8902" max="8902" width="10.5703125" style="567" customWidth="1"/>
    <col min="8903" max="8903" width="9.28515625" style="567" customWidth="1"/>
    <col min="8904" max="8904" width="7.7109375" style="567" customWidth="1"/>
    <col min="8905" max="8924" width="5.7109375" style="567" customWidth="1"/>
    <col min="8925" max="8925" width="20.7109375" style="567" customWidth="1"/>
    <col min="8926" max="8926" width="12.42578125" style="567" customWidth="1"/>
    <col min="8927" max="8927" width="22.28515625" style="567" customWidth="1"/>
    <col min="8928" max="8928" width="32.7109375" style="567" customWidth="1"/>
    <col min="8929" max="8929" width="34.42578125" style="567" customWidth="1"/>
    <col min="8930" max="8930" width="0" style="567" hidden="1" customWidth="1"/>
    <col min="8931" max="8931" width="25.85546875" style="567" customWidth="1"/>
    <col min="8932" max="8938" width="0" style="567" hidden="1" customWidth="1"/>
    <col min="8939" max="8960" width="9.140625" style="567"/>
    <col min="8961" max="8961" width="6.85546875" style="567" customWidth="1"/>
    <col min="8962" max="8962" width="39.42578125" style="567" customWidth="1"/>
    <col min="8963" max="8963" width="19.85546875" style="567" customWidth="1"/>
    <col min="8964" max="8964" width="34" style="567" customWidth="1"/>
    <col min="8965" max="8965" width="13" style="567" customWidth="1"/>
    <col min="8966" max="8966" width="11.85546875" style="567" customWidth="1"/>
    <col min="8967" max="8967" width="10.5703125" style="567" customWidth="1"/>
    <col min="8968" max="8968" width="10.42578125" style="567" customWidth="1"/>
    <col min="8969" max="8969" width="8.42578125" style="567" customWidth="1"/>
    <col min="8970" max="8970" width="7.85546875" style="567" customWidth="1"/>
    <col min="8971" max="8971" width="11" style="567" customWidth="1"/>
    <col min="8972" max="8972" width="10" style="567" customWidth="1"/>
    <col min="8973" max="8973" width="9.28515625" style="567" customWidth="1"/>
    <col min="8974" max="8974" width="10.7109375" style="567" customWidth="1"/>
    <col min="8975" max="8976" width="0" style="567" hidden="1" customWidth="1"/>
    <col min="8977" max="8977" width="31.7109375" style="567" customWidth="1"/>
    <col min="8978" max="8978" width="10.85546875" style="567" bestFit="1" customWidth="1"/>
    <col min="8979" max="8979" width="11.42578125" style="567" customWidth="1"/>
    <col min="8980" max="9153" width="9.140625" style="567"/>
    <col min="9154" max="9154" width="6.140625" style="567" customWidth="1"/>
    <col min="9155" max="9155" width="29.85546875" style="567" customWidth="1"/>
    <col min="9156" max="9157" width="11.42578125" style="567" customWidth="1"/>
    <col min="9158" max="9158" width="10.5703125" style="567" customWidth="1"/>
    <col min="9159" max="9159" width="9.28515625" style="567" customWidth="1"/>
    <col min="9160" max="9160" width="7.7109375" style="567" customWidth="1"/>
    <col min="9161" max="9180" width="5.7109375" style="567" customWidth="1"/>
    <col min="9181" max="9181" width="20.7109375" style="567" customWidth="1"/>
    <col min="9182" max="9182" width="12.42578125" style="567" customWidth="1"/>
    <col min="9183" max="9183" width="22.28515625" style="567" customWidth="1"/>
    <col min="9184" max="9184" width="32.7109375" style="567" customWidth="1"/>
    <col min="9185" max="9185" width="34.42578125" style="567" customWidth="1"/>
    <col min="9186" max="9186" width="0" style="567" hidden="1" customWidth="1"/>
    <col min="9187" max="9187" width="25.85546875" style="567" customWidth="1"/>
    <col min="9188" max="9194" width="0" style="567" hidden="1" customWidth="1"/>
    <col min="9195" max="9216" width="9.140625" style="567"/>
    <col min="9217" max="9217" width="6.85546875" style="567" customWidth="1"/>
    <col min="9218" max="9218" width="39.42578125" style="567" customWidth="1"/>
    <col min="9219" max="9219" width="19.85546875" style="567" customWidth="1"/>
    <col min="9220" max="9220" width="34" style="567" customWidth="1"/>
    <col min="9221" max="9221" width="13" style="567" customWidth="1"/>
    <col min="9222" max="9222" width="11.85546875" style="567" customWidth="1"/>
    <col min="9223" max="9223" width="10.5703125" style="567" customWidth="1"/>
    <col min="9224" max="9224" width="10.42578125" style="567" customWidth="1"/>
    <col min="9225" max="9225" width="8.42578125" style="567" customWidth="1"/>
    <col min="9226" max="9226" width="7.85546875" style="567" customWidth="1"/>
    <col min="9227" max="9227" width="11" style="567" customWidth="1"/>
    <col min="9228" max="9228" width="10" style="567" customWidth="1"/>
    <col min="9229" max="9229" width="9.28515625" style="567" customWidth="1"/>
    <col min="9230" max="9230" width="10.7109375" style="567" customWidth="1"/>
    <col min="9231" max="9232" width="0" style="567" hidden="1" customWidth="1"/>
    <col min="9233" max="9233" width="31.7109375" style="567" customWidth="1"/>
    <col min="9234" max="9234" width="10.85546875" style="567" bestFit="1" customWidth="1"/>
    <col min="9235" max="9235" width="11.42578125" style="567" customWidth="1"/>
    <col min="9236" max="9409" width="9.140625" style="567"/>
    <col min="9410" max="9410" width="6.140625" style="567" customWidth="1"/>
    <col min="9411" max="9411" width="29.85546875" style="567" customWidth="1"/>
    <col min="9412" max="9413" width="11.42578125" style="567" customWidth="1"/>
    <col min="9414" max="9414" width="10.5703125" style="567" customWidth="1"/>
    <col min="9415" max="9415" width="9.28515625" style="567" customWidth="1"/>
    <col min="9416" max="9416" width="7.7109375" style="567" customWidth="1"/>
    <col min="9417" max="9436" width="5.7109375" style="567" customWidth="1"/>
    <col min="9437" max="9437" width="20.7109375" style="567" customWidth="1"/>
    <col min="9438" max="9438" width="12.42578125" style="567" customWidth="1"/>
    <col min="9439" max="9439" width="22.28515625" style="567" customWidth="1"/>
    <col min="9440" max="9440" width="32.7109375" style="567" customWidth="1"/>
    <col min="9441" max="9441" width="34.42578125" style="567" customWidth="1"/>
    <col min="9442" max="9442" width="0" style="567" hidden="1" customWidth="1"/>
    <col min="9443" max="9443" width="25.85546875" style="567" customWidth="1"/>
    <col min="9444" max="9450" width="0" style="567" hidden="1" customWidth="1"/>
    <col min="9451" max="9472" width="9.140625" style="567"/>
    <col min="9473" max="9473" width="6.85546875" style="567" customWidth="1"/>
    <col min="9474" max="9474" width="39.42578125" style="567" customWidth="1"/>
    <col min="9475" max="9475" width="19.85546875" style="567" customWidth="1"/>
    <col min="9476" max="9476" width="34" style="567" customWidth="1"/>
    <col min="9477" max="9477" width="13" style="567" customWidth="1"/>
    <col min="9478" max="9478" width="11.85546875" style="567" customWidth="1"/>
    <col min="9479" max="9479" width="10.5703125" style="567" customWidth="1"/>
    <col min="9480" max="9480" width="10.42578125" style="567" customWidth="1"/>
    <col min="9481" max="9481" width="8.42578125" style="567" customWidth="1"/>
    <col min="9482" max="9482" width="7.85546875" style="567" customWidth="1"/>
    <col min="9483" max="9483" width="11" style="567" customWidth="1"/>
    <col min="9484" max="9484" width="10" style="567" customWidth="1"/>
    <col min="9485" max="9485" width="9.28515625" style="567" customWidth="1"/>
    <col min="9486" max="9486" width="10.7109375" style="567" customWidth="1"/>
    <col min="9487" max="9488" width="0" style="567" hidden="1" customWidth="1"/>
    <col min="9489" max="9489" width="31.7109375" style="567" customWidth="1"/>
    <col min="9490" max="9490" width="10.85546875" style="567" bestFit="1" customWidth="1"/>
    <col min="9491" max="9491" width="11.42578125" style="567" customWidth="1"/>
    <col min="9492" max="9665" width="9.140625" style="567"/>
    <col min="9666" max="9666" width="6.140625" style="567" customWidth="1"/>
    <col min="9667" max="9667" width="29.85546875" style="567" customWidth="1"/>
    <col min="9668" max="9669" width="11.42578125" style="567" customWidth="1"/>
    <col min="9670" max="9670" width="10.5703125" style="567" customWidth="1"/>
    <col min="9671" max="9671" width="9.28515625" style="567" customWidth="1"/>
    <col min="9672" max="9672" width="7.7109375" style="567" customWidth="1"/>
    <col min="9673" max="9692" width="5.7109375" style="567" customWidth="1"/>
    <col min="9693" max="9693" width="20.7109375" style="567" customWidth="1"/>
    <col min="9694" max="9694" width="12.42578125" style="567" customWidth="1"/>
    <col min="9695" max="9695" width="22.28515625" style="567" customWidth="1"/>
    <col min="9696" max="9696" width="32.7109375" style="567" customWidth="1"/>
    <col min="9697" max="9697" width="34.42578125" style="567" customWidth="1"/>
    <col min="9698" max="9698" width="0" style="567" hidden="1" customWidth="1"/>
    <col min="9699" max="9699" width="25.85546875" style="567" customWidth="1"/>
    <col min="9700" max="9706" width="0" style="567" hidden="1" customWidth="1"/>
    <col min="9707" max="9728" width="9.140625" style="567"/>
    <col min="9729" max="9729" width="6.85546875" style="567" customWidth="1"/>
    <col min="9730" max="9730" width="39.42578125" style="567" customWidth="1"/>
    <col min="9731" max="9731" width="19.85546875" style="567" customWidth="1"/>
    <col min="9732" max="9732" width="34" style="567" customWidth="1"/>
    <col min="9733" max="9733" width="13" style="567" customWidth="1"/>
    <col min="9734" max="9734" width="11.85546875" style="567" customWidth="1"/>
    <col min="9735" max="9735" width="10.5703125" style="567" customWidth="1"/>
    <col min="9736" max="9736" width="10.42578125" style="567" customWidth="1"/>
    <col min="9737" max="9737" width="8.42578125" style="567" customWidth="1"/>
    <col min="9738" max="9738" width="7.85546875" style="567" customWidth="1"/>
    <col min="9739" max="9739" width="11" style="567" customWidth="1"/>
    <col min="9740" max="9740" width="10" style="567" customWidth="1"/>
    <col min="9741" max="9741" width="9.28515625" style="567" customWidth="1"/>
    <col min="9742" max="9742" width="10.7109375" style="567" customWidth="1"/>
    <col min="9743" max="9744" width="0" style="567" hidden="1" customWidth="1"/>
    <col min="9745" max="9745" width="31.7109375" style="567" customWidth="1"/>
    <col min="9746" max="9746" width="10.85546875" style="567" bestFit="1" customWidth="1"/>
    <col min="9747" max="9747" width="11.42578125" style="567" customWidth="1"/>
    <col min="9748" max="9921" width="9.140625" style="567"/>
    <col min="9922" max="9922" width="6.140625" style="567" customWidth="1"/>
    <col min="9923" max="9923" width="29.85546875" style="567" customWidth="1"/>
    <col min="9924" max="9925" width="11.42578125" style="567" customWidth="1"/>
    <col min="9926" max="9926" width="10.5703125" style="567" customWidth="1"/>
    <col min="9927" max="9927" width="9.28515625" style="567" customWidth="1"/>
    <col min="9928" max="9928" width="7.7109375" style="567" customWidth="1"/>
    <col min="9929" max="9948" width="5.7109375" style="567" customWidth="1"/>
    <col min="9949" max="9949" width="20.7109375" style="567" customWidth="1"/>
    <col min="9950" max="9950" width="12.42578125" style="567" customWidth="1"/>
    <col min="9951" max="9951" width="22.28515625" style="567" customWidth="1"/>
    <col min="9952" max="9952" width="32.7109375" style="567" customWidth="1"/>
    <col min="9953" max="9953" width="34.42578125" style="567" customWidth="1"/>
    <col min="9954" max="9954" width="0" style="567" hidden="1" customWidth="1"/>
    <col min="9955" max="9955" width="25.85546875" style="567" customWidth="1"/>
    <col min="9956" max="9962" width="0" style="567" hidden="1" customWidth="1"/>
    <col min="9963" max="9984" width="9.140625" style="567"/>
    <col min="9985" max="9985" width="6.85546875" style="567" customWidth="1"/>
    <col min="9986" max="9986" width="39.42578125" style="567" customWidth="1"/>
    <col min="9987" max="9987" width="19.85546875" style="567" customWidth="1"/>
    <col min="9988" max="9988" width="34" style="567" customWidth="1"/>
    <col min="9989" max="9989" width="13" style="567" customWidth="1"/>
    <col min="9990" max="9990" width="11.85546875" style="567" customWidth="1"/>
    <col min="9991" max="9991" width="10.5703125" style="567" customWidth="1"/>
    <col min="9992" max="9992" width="10.42578125" style="567" customWidth="1"/>
    <col min="9993" max="9993" width="8.42578125" style="567" customWidth="1"/>
    <col min="9994" max="9994" width="7.85546875" style="567" customWidth="1"/>
    <col min="9995" max="9995" width="11" style="567" customWidth="1"/>
    <col min="9996" max="9996" width="10" style="567" customWidth="1"/>
    <col min="9997" max="9997" width="9.28515625" style="567" customWidth="1"/>
    <col min="9998" max="9998" width="10.7109375" style="567" customWidth="1"/>
    <col min="9999" max="10000" width="0" style="567" hidden="1" customWidth="1"/>
    <col min="10001" max="10001" width="31.7109375" style="567" customWidth="1"/>
    <col min="10002" max="10002" width="10.85546875" style="567" bestFit="1" customWidth="1"/>
    <col min="10003" max="10003" width="11.42578125" style="567" customWidth="1"/>
    <col min="10004" max="10177" width="9.140625" style="567"/>
    <col min="10178" max="10178" width="6.140625" style="567" customWidth="1"/>
    <col min="10179" max="10179" width="29.85546875" style="567" customWidth="1"/>
    <col min="10180" max="10181" width="11.42578125" style="567" customWidth="1"/>
    <col min="10182" max="10182" width="10.5703125" style="567" customWidth="1"/>
    <col min="10183" max="10183" width="9.28515625" style="567" customWidth="1"/>
    <col min="10184" max="10184" width="7.7109375" style="567" customWidth="1"/>
    <col min="10185" max="10204" width="5.7109375" style="567" customWidth="1"/>
    <col min="10205" max="10205" width="20.7109375" style="567" customWidth="1"/>
    <col min="10206" max="10206" width="12.42578125" style="567" customWidth="1"/>
    <col min="10207" max="10207" width="22.28515625" style="567" customWidth="1"/>
    <col min="10208" max="10208" width="32.7109375" style="567" customWidth="1"/>
    <col min="10209" max="10209" width="34.42578125" style="567" customWidth="1"/>
    <col min="10210" max="10210" width="0" style="567" hidden="1" customWidth="1"/>
    <col min="10211" max="10211" width="25.85546875" style="567" customWidth="1"/>
    <col min="10212" max="10218" width="0" style="567" hidden="1" customWidth="1"/>
    <col min="10219" max="10240" width="9.140625" style="567"/>
    <col min="10241" max="10241" width="6.85546875" style="567" customWidth="1"/>
    <col min="10242" max="10242" width="39.42578125" style="567" customWidth="1"/>
    <col min="10243" max="10243" width="19.85546875" style="567" customWidth="1"/>
    <col min="10244" max="10244" width="34" style="567" customWidth="1"/>
    <col min="10245" max="10245" width="13" style="567" customWidth="1"/>
    <col min="10246" max="10246" width="11.85546875" style="567" customWidth="1"/>
    <col min="10247" max="10247" width="10.5703125" style="567" customWidth="1"/>
    <col min="10248" max="10248" width="10.42578125" style="567" customWidth="1"/>
    <col min="10249" max="10249" width="8.42578125" style="567" customWidth="1"/>
    <col min="10250" max="10250" width="7.85546875" style="567" customWidth="1"/>
    <col min="10251" max="10251" width="11" style="567" customWidth="1"/>
    <col min="10252" max="10252" width="10" style="567" customWidth="1"/>
    <col min="10253" max="10253" width="9.28515625" style="567" customWidth="1"/>
    <col min="10254" max="10254" width="10.7109375" style="567" customWidth="1"/>
    <col min="10255" max="10256" width="0" style="567" hidden="1" customWidth="1"/>
    <col min="10257" max="10257" width="31.7109375" style="567" customWidth="1"/>
    <col min="10258" max="10258" width="10.85546875" style="567" bestFit="1" customWidth="1"/>
    <col min="10259" max="10259" width="11.42578125" style="567" customWidth="1"/>
    <col min="10260" max="10433" width="9.140625" style="567"/>
    <col min="10434" max="10434" width="6.140625" style="567" customWidth="1"/>
    <col min="10435" max="10435" width="29.85546875" style="567" customWidth="1"/>
    <col min="10436" max="10437" width="11.42578125" style="567" customWidth="1"/>
    <col min="10438" max="10438" width="10.5703125" style="567" customWidth="1"/>
    <col min="10439" max="10439" width="9.28515625" style="567" customWidth="1"/>
    <col min="10440" max="10440" width="7.7109375" style="567" customWidth="1"/>
    <col min="10441" max="10460" width="5.7109375" style="567" customWidth="1"/>
    <col min="10461" max="10461" width="20.7109375" style="567" customWidth="1"/>
    <col min="10462" max="10462" width="12.42578125" style="567" customWidth="1"/>
    <col min="10463" max="10463" width="22.28515625" style="567" customWidth="1"/>
    <col min="10464" max="10464" width="32.7109375" style="567" customWidth="1"/>
    <col min="10465" max="10465" width="34.42578125" style="567" customWidth="1"/>
    <col min="10466" max="10466" width="0" style="567" hidden="1" customWidth="1"/>
    <col min="10467" max="10467" width="25.85546875" style="567" customWidth="1"/>
    <col min="10468" max="10474" width="0" style="567" hidden="1" customWidth="1"/>
    <col min="10475" max="10496" width="9.140625" style="567"/>
    <col min="10497" max="10497" width="6.85546875" style="567" customWidth="1"/>
    <col min="10498" max="10498" width="39.42578125" style="567" customWidth="1"/>
    <col min="10499" max="10499" width="19.85546875" style="567" customWidth="1"/>
    <col min="10500" max="10500" width="34" style="567" customWidth="1"/>
    <col min="10501" max="10501" width="13" style="567" customWidth="1"/>
    <col min="10502" max="10502" width="11.85546875" style="567" customWidth="1"/>
    <col min="10503" max="10503" width="10.5703125" style="567" customWidth="1"/>
    <col min="10504" max="10504" width="10.42578125" style="567" customWidth="1"/>
    <col min="10505" max="10505" width="8.42578125" style="567" customWidth="1"/>
    <col min="10506" max="10506" width="7.85546875" style="567" customWidth="1"/>
    <col min="10507" max="10507" width="11" style="567" customWidth="1"/>
    <col min="10508" max="10508" width="10" style="567" customWidth="1"/>
    <col min="10509" max="10509" width="9.28515625" style="567" customWidth="1"/>
    <col min="10510" max="10510" width="10.7109375" style="567" customWidth="1"/>
    <col min="10511" max="10512" width="0" style="567" hidden="1" customWidth="1"/>
    <col min="10513" max="10513" width="31.7109375" style="567" customWidth="1"/>
    <col min="10514" max="10514" width="10.85546875" style="567" bestFit="1" customWidth="1"/>
    <col min="10515" max="10515" width="11.42578125" style="567" customWidth="1"/>
    <col min="10516" max="10689" width="9.140625" style="567"/>
    <col min="10690" max="10690" width="6.140625" style="567" customWidth="1"/>
    <col min="10691" max="10691" width="29.85546875" style="567" customWidth="1"/>
    <col min="10692" max="10693" width="11.42578125" style="567" customWidth="1"/>
    <col min="10694" max="10694" width="10.5703125" style="567" customWidth="1"/>
    <col min="10695" max="10695" width="9.28515625" style="567" customWidth="1"/>
    <col min="10696" max="10696" width="7.7109375" style="567" customWidth="1"/>
    <col min="10697" max="10716" width="5.7109375" style="567" customWidth="1"/>
    <col min="10717" max="10717" width="20.7109375" style="567" customWidth="1"/>
    <col min="10718" max="10718" width="12.42578125" style="567" customWidth="1"/>
    <col min="10719" max="10719" width="22.28515625" style="567" customWidth="1"/>
    <col min="10720" max="10720" width="32.7109375" style="567" customWidth="1"/>
    <col min="10721" max="10721" width="34.42578125" style="567" customWidth="1"/>
    <col min="10722" max="10722" width="0" style="567" hidden="1" customWidth="1"/>
    <col min="10723" max="10723" width="25.85546875" style="567" customWidth="1"/>
    <col min="10724" max="10730" width="0" style="567" hidden="1" customWidth="1"/>
    <col min="10731" max="10752" width="9.140625" style="567"/>
    <col min="10753" max="10753" width="6.85546875" style="567" customWidth="1"/>
    <col min="10754" max="10754" width="39.42578125" style="567" customWidth="1"/>
    <col min="10755" max="10755" width="19.85546875" style="567" customWidth="1"/>
    <col min="10756" max="10756" width="34" style="567" customWidth="1"/>
    <col min="10757" max="10757" width="13" style="567" customWidth="1"/>
    <col min="10758" max="10758" width="11.85546875" style="567" customWidth="1"/>
    <col min="10759" max="10759" width="10.5703125" style="567" customWidth="1"/>
    <col min="10760" max="10760" width="10.42578125" style="567" customWidth="1"/>
    <col min="10761" max="10761" width="8.42578125" style="567" customWidth="1"/>
    <col min="10762" max="10762" width="7.85546875" style="567" customWidth="1"/>
    <col min="10763" max="10763" width="11" style="567" customWidth="1"/>
    <col min="10764" max="10764" width="10" style="567" customWidth="1"/>
    <col min="10765" max="10765" width="9.28515625" style="567" customWidth="1"/>
    <col min="10766" max="10766" width="10.7109375" style="567" customWidth="1"/>
    <col min="10767" max="10768" width="0" style="567" hidden="1" customWidth="1"/>
    <col min="10769" max="10769" width="31.7109375" style="567" customWidth="1"/>
    <col min="10770" max="10770" width="10.85546875" style="567" bestFit="1" customWidth="1"/>
    <col min="10771" max="10771" width="11.42578125" style="567" customWidth="1"/>
    <col min="10772" max="10945" width="9.140625" style="567"/>
    <col min="10946" max="10946" width="6.140625" style="567" customWidth="1"/>
    <col min="10947" max="10947" width="29.85546875" style="567" customWidth="1"/>
    <col min="10948" max="10949" width="11.42578125" style="567" customWidth="1"/>
    <col min="10950" max="10950" width="10.5703125" style="567" customWidth="1"/>
    <col min="10951" max="10951" width="9.28515625" style="567" customWidth="1"/>
    <col min="10952" max="10952" width="7.7109375" style="567" customWidth="1"/>
    <col min="10953" max="10972" width="5.7109375" style="567" customWidth="1"/>
    <col min="10973" max="10973" width="20.7109375" style="567" customWidth="1"/>
    <col min="10974" max="10974" width="12.42578125" style="567" customWidth="1"/>
    <col min="10975" max="10975" width="22.28515625" style="567" customWidth="1"/>
    <col min="10976" max="10976" width="32.7109375" style="567" customWidth="1"/>
    <col min="10977" max="10977" width="34.42578125" style="567" customWidth="1"/>
    <col min="10978" max="10978" width="0" style="567" hidden="1" customWidth="1"/>
    <col min="10979" max="10979" width="25.85546875" style="567" customWidth="1"/>
    <col min="10980" max="10986" width="0" style="567" hidden="1" customWidth="1"/>
    <col min="10987" max="11008" width="9.140625" style="567"/>
    <col min="11009" max="11009" width="6.85546875" style="567" customWidth="1"/>
    <col min="11010" max="11010" width="39.42578125" style="567" customWidth="1"/>
    <col min="11011" max="11011" width="19.85546875" style="567" customWidth="1"/>
    <col min="11012" max="11012" width="34" style="567" customWidth="1"/>
    <col min="11013" max="11013" width="13" style="567" customWidth="1"/>
    <col min="11014" max="11014" width="11.85546875" style="567" customWidth="1"/>
    <col min="11015" max="11015" width="10.5703125" style="567" customWidth="1"/>
    <col min="11016" max="11016" width="10.42578125" style="567" customWidth="1"/>
    <col min="11017" max="11017" width="8.42578125" style="567" customWidth="1"/>
    <col min="11018" max="11018" width="7.85546875" style="567" customWidth="1"/>
    <col min="11019" max="11019" width="11" style="567" customWidth="1"/>
    <col min="11020" max="11020" width="10" style="567" customWidth="1"/>
    <col min="11021" max="11021" width="9.28515625" style="567" customWidth="1"/>
    <col min="11022" max="11022" width="10.7109375" style="567" customWidth="1"/>
    <col min="11023" max="11024" width="0" style="567" hidden="1" customWidth="1"/>
    <col min="11025" max="11025" width="31.7109375" style="567" customWidth="1"/>
    <col min="11026" max="11026" width="10.85546875" style="567" bestFit="1" customWidth="1"/>
    <col min="11027" max="11027" width="11.42578125" style="567" customWidth="1"/>
    <col min="11028" max="11201" width="9.140625" style="567"/>
    <col min="11202" max="11202" width="6.140625" style="567" customWidth="1"/>
    <col min="11203" max="11203" width="29.85546875" style="567" customWidth="1"/>
    <col min="11204" max="11205" width="11.42578125" style="567" customWidth="1"/>
    <col min="11206" max="11206" width="10.5703125" style="567" customWidth="1"/>
    <col min="11207" max="11207" width="9.28515625" style="567" customWidth="1"/>
    <col min="11208" max="11208" width="7.7109375" style="567" customWidth="1"/>
    <col min="11209" max="11228" width="5.7109375" style="567" customWidth="1"/>
    <col min="11229" max="11229" width="20.7109375" style="567" customWidth="1"/>
    <col min="11230" max="11230" width="12.42578125" style="567" customWidth="1"/>
    <col min="11231" max="11231" width="22.28515625" style="567" customWidth="1"/>
    <col min="11232" max="11232" width="32.7109375" style="567" customWidth="1"/>
    <col min="11233" max="11233" width="34.42578125" style="567" customWidth="1"/>
    <col min="11234" max="11234" width="0" style="567" hidden="1" customWidth="1"/>
    <col min="11235" max="11235" width="25.85546875" style="567" customWidth="1"/>
    <col min="11236" max="11242" width="0" style="567" hidden="1" customWidth="1"/>
    <col min="11243" max="11264" width="9.140625" style="567"/>
    <col min="11265" max="11265" width="6.85546875" style="567" customWidth="1"/>
    <col min="11266" max="11266" width="39.42578125" style="567" customWidth="1"/>
    <col min="11267" max="11267" width="19.85546875" style="567" customWidth="1"/>
    <col min="11268" max="11268" width="34" style="567" customWidth="1"/>
    <col min="11269" max="11269" width="13" style="567" customWidth="1"/>
    <col min="11270" max="11270" width="11.85546875" style="567" customWidth="1"/>
    <col min="11271" max="11271" width="10.5703125" style="567" customWidth="1"/>
    <col min="11272" max="11272" width="10.42578125" style="567" customWidth="1"/>
    <col min="11273" max="11273" width="8.42578125" style="567" customWidth="1"/>
    <col min="11274" max="11274" width="7.85546875" style="567" customWidth="1"/>
    <col min="11275" max="11275" width="11" style="567" customWidth="1"/>
    <col min="11276" max="11276" width="10" style="567" customWidth="1"/>
    <col min="11277" max="11277" width="9.28515625" style="567" customWidth="1"/>
    <col min="11278" max="11278" width="10.7109375" style="567" customWidth="1"/>
    <col min="11279" max="11280" width="0" style="567" hidden="1" customWidth="1"/>
    <col min="11281" max="11281" width="31.7109375" style="567" customWidth="1"/>
    <col min="11282" max="11282" width="10.85546875" style="567" bestFit="1" customWidth="1"/>
    <col min="11283" max="11283" width="11.42578125" style="567" customWidth="1"/>
    <col min="11284" max="11457" width="9.140625" style="567"/>
    <col min="11458" max="11458" width="6.140625" style="567" customWidth="1"/>
    <col min="11459" max="11459" width="29.85546875" style="567" customWidth="1"/>
    <col min="11460" max="11461" width="11.42578125" style="567" customWidth="1"/>
    <col min="11462" max="11462" width="10.5703125" style="567" customWidth="1"/>
    <col min="11463" max="11463" width="9.28515625" style="567" customWidth="1"/>
    <col min="11464" max="11464" width="7.7109375" style="567" customWidth="1"/>
    <col min="11465" max="11484" width="5.7109375" style="567" customWidth="1"/>
    <col min="11485" max="11485" width="20.7109375" style="567" customWidth="1"/>
    <col min="11486" max="11486" width="12.42578125" style="567" customWidth="1"/>
    <col min="11487" max="11487" width="22.28515625" style="567" customWidth="1"/>
    <col min="11488" max="11488" width="32.7109375" style="567" customWidth="1"/>
    <col min="11489" max="11489" width="34.42578125" style="567" customWidth="1"/>
    <col min="11490" max="11490" width="0" style="567" hidden="1" customWidth="1"/>
    <col min="11491" max="11491" width="25.85546875" style="567" customWidth="1"/>
    <col min="11492" max="11498" width="0" style="567" hidden="1" customWidth="1"/>
    <col min="11499" max="11520" width="9.140625" style="567"/>
    <col min="11521" max="11521" width="6.85546875" style="567" customWidth="1"/>
    <col min="11522" max="11522" width="39.42578125" style="567" customWidth="1"/>
    <col min="11523" max="11523" width="19.85546875" style="567" customWidth="1"/>
    <col min="11524" max="11524" width="34" style="567" customWidth="1"/>
    <col min="11525" max="11525" width="13" style="567" customWidth="1"/>
    <col min="11526" max="11526" width="11.85546875" style="567" customWidth="1"/>
    <col min="11527" max="11527" width="10.5703125" style="567" customWidth="1"/>
    <col min="11528" max="11528" width="10.42578125" style="567" customWidth="1"/>
    <col min="11529" max="11529" width="8.42578125" style="567" customWidth="1"/>
    <col min="11530" max="11530" width="7.85546875" style="567" customWidth="1"/>
    <col min="11531" max="11531" width="11" style="567" customWidth="1"/>
    <col min="11532" max="11532" width="10" style="567" customWidth="1"/>
    <col min="11533" max="11533" width="9.28515625" style="567" customWidth="1"/>
    <col min="11534" max="11534" width="10.7109375" style="567" customWidth="1"/>
    <col min="11535" max="11536" width="0" style="567" hidden="1" customWidth="1"/>
    <col min="11537" max="11537" width="31.7109375" style="567" customWidth="1"/>
    <col min="11538" max="11538" width="10.85546875" style="567" bestFit="1" customWidth="1"/>
    <col min="11539" max="11539" width="11.42578125" style="567" customWidth="1"/>
    <col min="11540" max="11713" width="9.140625" style="567"/>
    <col min="11714" max="11714" width="6.140625" style="567" customWidth="1"/>
    <col min="11715" max="11715" width="29.85546875" style="567" customWidth="1"/>
    <col min="11716" max="11717" width="11.42578125" style="567" customWidth="1"/>
    <col min="11718" max="11718" width="10.5703125" style="567" customWidth="1"/>
    <col min="11719" max="11719" width="9.28515625" style="567" customWidth="1"/>
    <col min="11720" max="11720" width="7.7109375" style="567" customWidth="1"/>
    <col min="11721" max="11740" width="5.7109375" style="567" customWidth="1"/>
    <col min="11741" max="11741" width="20.7109375" style="567" customWidth="1"/>
    <col min="11742" max="11742" width="12.42578125" style="567" customWidth="1"/>
    <col min="11743" max="11743" width="22.28515625" style="567" customWidth="1"/>
    <col min="11744" max="11744" width="32.7109375" style="567" customWidth="1"/>
    <col min="11745" max="11745" width="34.42578125" style="567" customWidth="1"/>
    <col min="11746" max="11746" width="0" style="567" hidden="1" customWidth="1"/>
    <col min="11747" max="11747" width="25.85546875" style="567" customWidth="1"/>
    <col min="11748" max="11754" width="0" style="567" hidden="1" customWidth="1"/>
    <col min="11755" max="11776" width="9.140625" style="567"/>
    <col min="11777" max="11777" width="6.85546875" style="567" customWidth="1"/>
    <col min="11778" max="11778" width="39.42578125" style="567" customWidth="1"/>
    <col min="11779" max="11779" width="19.85546875" style="567" customWidth="1"/>
    <col min="11780" max="11780" width="34" style="567" customWidth="1"/>
    <col min="11781" max="11781" width="13" style="567" customWidth="1"/>
    <col min="11782" max="11782" width="11.85546875" style="567" customWidth="1"/>
    <col min="11783" max="11783" width="10.5703125" style="567" customWidth="1"/>
    <col min="11784" max="11784" width="10.42578125" style="567" customWidth="1"/>
    <col min="11785" max="11785" width="8.42578125" style="567" customWidth="1"/>
    <col min="11786" max="11786" width="7.85546875" style="567" customWidth="1"/>
    <col min="11787" max="11787" width="11" style="567" customWidth="1"/>
    <col min="11788" max="11788" width="10" style="567" customWidth="1"/>
    <col min="11789" max="11789" width="9.28515625" style="567" customWidth="1"/>
    <col min="11790" max="11790" width="10.7109375" style="567" customWidth="1"/>
    <col min="11791" max="11792" width="0" style="567" hidden="1" customWidth="1"/>
    <col min="11793" max="11793" width="31.7109375" style="567" customWidth="1"/>
    <col min="11794" max="11794" width="10.85546875" style="567" bestFit="1" customWidth="1"/>
    <col min="11795" max="11795" width="11.42578125" style="567" customWidth="1"/>
    <col min="11796" max="11969" width="9.140625" style="567"/>
    <col min="11970" max="11970" width="6.140625" style="567" customWidth="1"/>
    <col min="11971" max="11971" width="29.85546875" style="567" customWidth="1"/>
    <col min="11972" max="11973" width="11.42578125" style="567" customWidth="1"/>
    <col min="11974" max="11974" width="10.5703125" style="567" customWidth="1"/>
    <col min="11975" max="11975" width="9.28515625" style="567" customWidth="1"/>
    <col min="11976" max="11976" width="7.7109375" style="567" customWidth="1"/>
    <col min="11977" max="11996" width="5.7109375" style="567" customWidth="1"/>
    <col min="11997" max="11997" width="20.7109375" style="567" customWidth="1"/>
    <col min="11998" max="11998" width="12.42578125" style="567" customWidth="1"/>
    <col min="11999" max="11999" width="22.28515625" style="567" customWidth="1"/>
    <col min="12000" max="12000" width="32.7109375" style="567" customWidth="1"/>
    <col min="12001" max="12001" width="34.42578125" style="567" customWidth="1"/>
    <col min="12002" max="12002" width="0" style="567" hidden="1" customWidth="1"/>
    <col min="12003" max="12003" width="25.85546875" style="567" customWidth="1"/>
    <col min="12004" max="12010" width="0" style="567" hidden="1" customWidth="1"/>
    <col min="12011" max="12032" width="9.140625" style="567"/>
    <col min="12033" max="12033" width="6.85546875" style="567" customWidth="1"/>
    <col min="12034" max="12034" width="39.42578125" style="567" customWidth="1"/>
    <col min="12035" max="12035" width="19.85546875" style="567" customWidth="1"/>
    <col min="12036" max="12036" width="34" style="567" customWidth="1"/>
    <col min="12037" max="12037" width="13" style="567" customWidth="1"/>
    <col min="12038" max="12038" width="11.85546875" style="567" customWidth="1"/>
    <col min="12039" max="12039" width="10.5703125" style="567" customWidth="1"/>
    <col min="12040" max="12040" width="10.42578125" style="567" customWidth="1"/>
    <col min="12041" max="12041" width="8.42578125" style="567" customWidth="1"/>
    <col min="12042" max="12042" width="7.85546875" style="567" customWidth="1"/>
    <col min="12043" max="12043" width="11" style="567" customWidth="1"/>
    <col min="12044" max="12044" width="10" style="567" customWidth="1"/>
    <col min="12045" max="12045" width="9.28515625" style="567" customWidth="1"/>
    <col min="12046" max="12046" width="10.7109375" style="567" customWidth="1"/>
    <col min="12047" max="12048" width="0" style="567" hidden="1" customWidth="1"/>
    <col min="12049" max="12049" width="31.7109375" style="567" customWidth="1"/>
    <col min="12050" max="12050" width="10.85546875" style="567" bestFit="1" customWidth="1"/>
    <col min="12051" max="12051" width="11.42578125" style="567" customWidth="1"/>
    <col min="12052" max="12225" width="9.140625" style="567"/>
    <col min="12226" max="12226" width="6.140625" style="567" customWidth="1"/>
    <col min="12227" max="12227" width="29.85546875" style="567" customWidth="1"/>
    <col min="12228" max="12229" width="11.42578125" style="567" customWidth="1"/>
    <col min="12230" max="12230" width="10.5703125" style="567" customWidth="1"/>
    <col min="12231" max="12231" width="9.28515625" style="567" customWidth="1"/>
    <col min="12232" max="12232" width="7.7109375" style="567" customWidth="1"/>
    <col min="12233" max="12252" width="5.7109375" style="567" customWidth="1"/>
    <col min="12253" max="12253" width="20.7109375" style="567" customWidth="1"/>
    <col min="12254" max="12254" width="12.42578125" style="567" customWidth="1"/>
    <col min="12255" max="12255" width="22.28515625" style="567" customWidth="1"/>
    <col min="12256" max="12256" width="32.7109375" style="567" customWidth="1"/>
    <col min="12257" max="12257" width="34.42578125" style="567" customWidth="1"/>
    <col min="12258" max="12258" width="0" style="567" hidden="1" customWidth="1"/>
    <col min="12259" max="12259" width="25.85546875" style="567" customWidth="1"/>
    <col min="12260" max="12266" width="0" style="567" hidden="1" customWidth="1"/>
    <col min="12267" max="12288" width="9.140625" style="567"/>
    <col min="12289" max="12289" width="6.85546875" style="567" customWidth="1"/>
    <col min="12290" max="12290" width="39.42578125" style="567" customWidth="1"/>
    <col min="12291" max="12291" width="19.85546875" style="567" customWidth="1"/>
    <col min="12292" max="12292" width="34" style="567" customWidth="1"/>
    <col min="12293" max="12293" width="13" style="567" customWidth="1"/>
    <col min="12294" max="12294" width="11.85546875" style="567" customWidth="1"/>
    <col min="12295" max="12295" width="10.5703125" style="567" customWidth="1"/>
    <col min="12296" max="12296" width="10.42578125" style="567" customWidth="1"/>
    <col min="12297" max="12297" width="8.42578125" style="567" customWidth="1"/>
    <col min="12298" max="12298" width="7.85546875" style="567" customWidth="1"/>
    <col min="12299" max="12299" width="11" style="567" customWidth="1"/>
    <col min="12300" max="12300" width="10" style="567" customWidth="1"/>
    <col min="12301" max="12301" width="9.28515625" style="567" customWidth="1"/>
    <col min="12302" max="12302" width="10.7109375" style="567" customWidth="1"/>
    <col min="12303" max="12304" width="0" style="567" hidden="1" customWidth="1"/>
    <col min="12305" max="12305" width="31.7109375" style="567" customWidth="1"/>
    <col min="12306" max="12306" width="10.85546875" style="567" bestFit="1" customWidth="1"/>
    <col min="12307" max="12307" width="11.42578125" style="567" customWidth="1"/>
    <col min="12308" max="12481" width="9.140625" style="567"/>
    <col min="12482" max="12482" width="6.140625" style="567" customWidth="1"/>
    <col min="12483" max="12483" width="29.85546875" style="567" customWidth="1"/>
    <col min="12484" max="12485" width="11.42578125" style="567" customWidth="1"/>
    <col min="12486" max="12486" width="10.5703125" style="567" customWidth="1"/>
    <col min="12487" max="12487" width="9.28515625" style="567" customWidth="1"/>
    <col min="12488" max="12488" width="7.7109375" style="567" customWidth="1"/>
    <col min="12489" max="12508" width="5.7109375" style="567" customWidth="1"/>
    <col min="12509" max="12509" width="20.7109375" style="567" customWidth="1"/>
    <col min="12510" max="12510" width="12.42578125" style="567" customWidth="1"/>
    <col min="12511" max="12511" width="22.28515625" style="567" customWidth="1"/>
    <col min="12512" max="12512" width="32.7109375" style="567" customWidth="1"/>
    <col min="12513" max="12513" width="34.42578125" style="567" customWidth="1"/>
    <col min="12514" max="12514" width="0" style="567" hidden="1" customWidth="1"/>
    <col min="12515" max="12515" width="25.85546875" style="567" customWidth="1"/>
    <col min="12516" max="12522" width="0" style="567" hidden="1" customWidth="1"/>
    <col min="12523" max="12544" width="9.140625" style="567"/>
    <col min="12545" max="12545" width="6.85546875" style="567" customWidth="1"/>
    <col min="12546" max="12546" width="39.42578125" style="567" customWidth="1"/>
    <col min="12547" max="12547" width="19.85546875" style="567" customWidth="1"/>
    <col min="12548" max="12548" width="34" style="567" customWidth="1"/>
    <col min="12549" max="12549" width="13" style="567" customWidth="1"/>
    <col min="12550" max="12550" width="11.85546875" style="567" customWidth="1"/>
    <col min="12551" max="12551" width="10.5703125" style="567" customWidth="1"/>
    <col min="12552" max="12552" width="10.42578125" style="567" customWidth="1"/>
    <col min="12553" max="12553" width="8.42578125" style="567" customWidth="1"/>
    <col min="12554" max="12554" width="7.85546875" style="567" customWidth="1"/>
    <col min="12555" max="12555" width="11" style="567" customWidth="1"/>
    <col min="12556" max="12556" width="10" style="567" customWidth="1"/>
    <col min="12557" max="12557" width="9.28515625" style="567" customWidth="1"/>
    <col min="12558" max="12558" width="10.7109375" style="567" customWidth="1"/>
    <col min="12559" max="12560" width="0" style="567" hidden="1" customWidth="1"/>
    <col min="12561" max="12561" width="31.7109375" style="567" customWidth="1"/>
    <col min="12562" max="12562" width="10.85546875" style="567" bestFit="1" customWidth="1"/>
    <col min="12563" max="12563" width="11.42578125" style="567" customWidth="1"/>
    <col min="12564" max="12737" width="9.140625" style="567"/>
    <col min="12738" max="12738" width="6.140625" style="567" customWidth="1"/>
    <col min="12739" max="12739" width="29.85546875" style="567" customWidth="1"/>
    <col min="12740" max="12741" width="11.42578125" style="567" customWidth="1"/>
    <col min="12742" max="12742" width="10.5703125" style="567" customWidth="1"/>
    <col min="12743" max="12743" width="9.28515625" style="567" customWidth="1"/>
    <col min="12744" max="12744" width="7.7109375" style="567" customWidth="1"/>
    <col min="12745" max="12764" width="5.7109375" style="567" customWidth="1"/>
    <col min="12765" max="12765" width="20.7109375" style="567" customWidth="1"/>
    <col min="12766" max="12766" width="12.42578125" style="567" customWidth="1"/>
    <col min="12767" max="12767" width="22.28515625" style="567" customWidth="1"/>
    <col min="12768" max="12768" width="32.7109375" style="567" customWidth="1"/>
    <col min="12769" max="12769" width="34.42578125" style="567" customWidth="1"/>
    <col min="12770" max="12770" width="0" style="567" hidden="1" customWidth="1"/>
    <col min="12771" max="12771" width="25.85546875" style="567" customWidth="1"/>
    <col min="12772" max="12778" width="0" style="567" hidden="1" customWidth="1"/>
    <col min="12779" max="12800" width="9.140625" style="567"/>
    <col min="12801" max="12801" width="6.85546875" style="567" customWidth="1"/>
    <col min="12802" max="12802" width="39.42578125" style="567" customWidth="1"/>
    <col min="12803" max="12803" width="19.85546875" style="567" customWidth="1"/>
    <col min="12804" max="12804" width="34" style="567" customWidth="1"/>
    <col min="12805" max="12805" width="13" style="567" customWidth="1"/>
    <col min="12806" max="12806" width="11.85546875" style="567" customWidth="1"/>
    <col min="12807" max="12807" width="10.5703125" style="567" customWidth="1"/>
    <col min="12808" max="12808" width="10.42578125" style="567" customWidth="1"/>
    <col min="12809" max="12809" width="8.42578125" style="567" customWidth="1"/>
    <col min="12810" max="12810" width="7.85546875" style="567" customWidth="1"/>
    <col min="12811" max="12811" width="11" style="567" customWidth="1"/>
    <col min="12812" max="12812" width="10" style="567" customWidth="1"/>
    <col min="12813" max="12813" width="9.28515625" style="567" customWidth="1"/>
    <col min="12814" max="12814" width="10.7109375" style="567" customWidth="1"/>
    <col min="12815" max="12816" width="0" style="567" hidden="1" customWidth="1"/>
    <col min="12817" max="12817" width="31.7109375" style="567" customWidth="1"/>
    <col min="12818" max="12818" width="10.85546875" style="567" bestFit="1" customWidth="1"/>
    <col min="12819" max="12819" width="11.42578125" style="567" customWidth="1"/>
    <col min="12820" max="12993" width="9.140625" style="567"/>
    <col min="12994" max="12994" width="6.140625" style="567" customWidth="1"/>
    <col min="12995" max="12995" width="29.85546875" style="567" customWidth="1"/>
    <col min="12996" max="12997" width="11.42578125" style="567" customWidth="1"/>
    <col min="12998" max="12998" width="10.5703125" style="567" customWidth="1"/>
    <col min="12999" max="12999" width="9.28515625" style="567" customWidth="1"/>
    <col min="13000" max="13000" width="7.7109375" style="567" customWidth="1"/>
    <col min="13001" max="13020" width="5.7109375" style="567" customWidth="1"/>
    <col min="13021" max="13021" width="20.7109375" style="567" customWidth="1"/>
    <col min="13022" max="13022" width="12.42578125" style="567" customWidth="1"/>
    <col min="13023" max="13023" width="22.28515625" style="567" customWidth="1"/>
    <col min="13024" max="13024" width="32.7109375" style="567" customWidth="1"/>
    <col min="13025" max="13025" width="34.42578125" style="567" customWidth="1"/>
    <col min="13026" max="13026" width="0" style="567" hidden="1" customWidth="1"/>
    <col min="13027" max="13027" width="25.85546875" style="567" customWidth="1"/>
    <col min="13028" max="13034" width="0" style="567" hidden="1" customWidth="1"/>
    <col min="13035" max="13056" width="9.140625" style="567"/>
    <col min="13057" max="13057" width="6.85546875" style="567" customWidth="1"/>
    <col min="13058" max="13058" width="39.42578125" style="567" customWidth="1"/>
    <col min="13059" max="13059" width="19.85546875" style="567" customWidth="1"/>
    <col min="13060" max="13060" width="34" style="567" customWidth="1"/>
    <col min="13061" max="13061" width="13" style="567" customWidth="1"/>
    <col min="13062" max="13062" width="11.85546875" style="567" customWidth="1"/>
    <col min="13063" max="13063" width="10.5703125" style="567" customWidth="1"/>
    <col min="13064" max="13064" width="10.42578125" style="567" customWidth="1"/>
    <col min="13065" max="13065" width="8.42578125" style="567" customWidth="1"/>
    <col min="13066" max="13066" width="7.85546875" style="567" customWidth="1"/>
    <col min="13067" max="13067" width="11" style="567" customWidth="1"/>
    <col min="13068" max="13068" width="10" style="567" customWidth="1"/>
    <col min="13069" max="13069" width="9.28515625" style="567" customWidth="1"/>
    <col min="13070" max="13070" width="10.7109375" style="567" customWidth="1"/>
    <col min="13071" max="13072" width="0" style="567" hidden="1" customWidth="1"/>
    <col min="13073" max="13073" width="31.7109375" style="567" customWidth="1"/>
    <col min="13074" max="13074" width="10.85546875" style="567" bestFit="1" customWidth="1"/>
    <col min="13075" max="13075" width="11.42578125" style="567" customWidth="1"/>
    <col min="13076" max="13249" width="9.140625" style="567"/>
    <col min="13250" max="13250" width="6.140625" style="567" customWidth="1"/>
    <col min="13251" max="13251" width="29.85546875" style="567" customWidth="1"/>
    <col min="13252" max="13253" width="11.42578125" style="567" customWidth="1"/>
    <col min="13254" max="13254" width="10.5703125" style="567" customWidth="1"/>
    <col min="13255" max="13255" width="9.28515625" style="567" customWidth="1"/>
    <col min="13256" max="13256" width="7.7109375" style="567" customWidth="1"/>
    <col min="13257" max="13276" width="5.7109375" style="567" customWidth="1"/>
    <col min="13277" max="13277" width="20.7109375" style="567" customWidth="1"/>
    <col min="13278" max="13278" width="12.42578125" style="567" customWidth="1"/>
    <col min="13279" max="13279" width="22.28515625" style="567" customWidth="1"/>
    <col min="13280" max="13280" width="32.7109375" style="567" customWidth="1"/>
    <col min="13281" max="13281" width="34.42578125" style="567" customWidth="1"/>
    <col min="13282" max="13282" width="0" style="567" hidden="1" customWidth="1"/>
    <col min="13283" max="13283" width="25.85546875" style="567" customWidth="1"/>
    <col min="13284" max="13290" width="0" style="567" hidden="1" customWidth="1"/>
    <col min="13291" max="13312" width="9.140625" style="567"/>
    <col min="13313" max="13313" width="6.85546875" style="567" customWidth="1"/>
    <col min="13314" max="13314" width="39.42578125" style="567" customWidth="1"/>
    <col min="13315" max="13315" width="19.85546875" style="567" customWidth="1"/>
    <col min="13316" max="13316" width="34" style="567" customWidth="1"/>
    <col min="13317" max="13317" width="13" style="567" customWidth="1"/>
    <col min="13318" max="13318" width="11.85546875" style="567" customWidth="1"/>
    <col min="13319" max="13319" width="10.5703125" style="567" customWidth="1"/>
    <col min="13320" max="13320" width="10.42578125" style="567" customWidth="1"/>
    <col min="13321" max="13321" width="8.42578125" style="567" customWidth="1"/>
    <col min="13322" max="13322" width="7.85546875" style="567" customWidth="1"/>
    <col min="13323" max="13323" width="11" style="567" customWidth="1"/>
    <col min="13324" max="13324" width="10" style="567" customWidth="1"/>
    <col min="13325" max="13325" width="9.28515625" style="567" customWidth="1"/>
    <col min="13326" max="13326" width="10.7109375" style="567" customWidth="1"/>
    <col min="13327" max="13328" width="0" style="567" hidden="1" customWidth="1"/>
    <col min="13329" max="13329" width="31.7109375" style="567" customWidth="1"/>
    <col min="13330" max="13330" width="10.85546875" style="567" bestFit="1" customWidth="1"/>
    <col min="13331" max="13331" width="11.42578125" style="567" customWidth="1"/>
    <col min="13332" max="13505" width="9.140625" style="567"/>
    <col min="13506" max="13506" width="6.140625" style="567" customWidth="1"/>
    <col min="13507" max="13507" width="29.85546875" style="567" customWidth="1"/>
    <col min="13508" max="13509" width="11.42578125" style="567" customWidth="1"/>
    <col min="13510" max="13510" width="10.5703125" style="567" customWidth="1"/>
    <col min="13511" max="13511" width="9.28515625" style="567" customWidth="1"/>
    <col min="13512" max="13512" width="7.7109375" style="567" customWidth="1"/>
    <col min="13513" max="13532" width="5.7109375" style="567" customWidth="1"/>
    <col min="13533" max="13533" width="20.7109375" style="567" customWidth="1"/>
    <col min="13534" max="13534" width="12.42578125" style="567" customWidth="1"/>
    <col min="13535" max="13535" width="22.28515625" style="567" customWidth="1"/>
    <col min="13536" max="13536" width="32.7109375" style="567" customWidth="1"/>
    <col min="13537" max="13537" width="34.42578125" style="567" customWidth="1"/>
    <col min="13538" max="13538" width="0" style="567" hidden="1" customWidth="1"/>
    <col min="13539" max="13539" width="25.85546875" style="567" customWidth="1"/>
    <col min="13540" max="13546" width="0" style="567" hidden="1" customWidth="1"/>
    <col min="13547" max="13568" width="9.140625" style="567"/>
    <col min="13569" max="13569" width="6.85546875" style="567" customWidth="1"/>
    <col min="13570" max="13570" width="39.42578125" style="567" customWidth="1"/>
    <col min="13571" max="13571" width="19.85546875" style="567" customWidth="1"/>
    <col min="13572" max="13572" width="34" style="567" customWidth="1"/>
    <col min="13573" max="13573" width="13" style="567" customWidth="1"/>
    <col min="13574" max="13574" width="11.85546875" style="567" customWidth="1"/>
    <col min="13575" max="13575" width="10.5703125" style="567" customWidth="1"/>
    <col min="13576" max="13576" width="10.42578125" style="567" customWidth="1"/>
    <col min="13577" max="13577" width="8.42578125" style="567" customWidth="1"/>
    <col min="13578" max="13578" width="7.85546875" style="567" customWidth="1"/>
    <col min="13579" max="13579" width="11" style="567" customWidth="1"/>
    <col min="13580" max="13580" width="10" style="567" customWidth="1"/>
    <col min="13581" max="13581" width="9.28515625" style="567" customWidth="1"/>
    <col min="13582" max="13582" width="10.7109375" style="567" customWidth="1"/>
    <col min="13583" max="13584" width="0" style="567" hidden="1" customWidth="1"/>
    <col min="13585" max="13585" width="31.7109375" style="567" customWidth="1"/>
    <col min="13586" max="13586" width="10.85546875" style="567" bestFit="1" customWidth="1"/>
    <col min="13587" max="13587" width="11.42578125" style="567" customWidth="1"/>
    <col min="13588" max="13761" width="9.140625" style="567"/>
    <col min="13762" max="13762" width="6.140625" style="567" customWidth="1"/>
    <col min="13763" max="13763" width="29.85546875" style="567" customWidth="1"/>
    <col min="13764" max="13765" width="11.42578125" style="567" customWidth="1"/>
    <col min="13766" max="13766" width="10.5703125" style="567" customWidth="1"/>
    <col min="13767" max="13767" width="9.28515625" style="567" customWidth="1"/>
    <col min="13768" max="13768" width="7.7109375" style="567" customWidth="1"/>
    <col min="13769" max="13788" width="5.7109375" style="567" customWidth="1"/>
    <col min="13789" max="13789" width="20.7109375" style="567" customWidth="1"/>
    <col min="13790" max="13790" width="12.42578125" style="567" customWidth="1"/>
    <col min="13791" max="13791" width="22.28515625" style="567" customWidth="1"/>
    <col min="13792" max="13792" width="32.7109375" style="567" customWidth="1"/>
    <col min="13793" max="13793" width="34.42578125" style="567" customWidth="1"/>
    <col min="13794" max="13794" width="0" style="567" hidden="1" customWidth="1"/>
    <col min="13795" max="13795" width="25.85546875" style="567" customWidth="1"/>
    <col min="13796" max="13802" width="0" style="567" hidden="1" customWidth="1"/>
    <col min="13803" max="13824" width="9.140625" style="567"/>
    <col min="13825" max="13825" width="6.85546875" style="567" customWidth="1"/>
    <col min="13826" max="13826" width="39.42578125" style="567" customWidth="1"/>
    <col min="13827" max="13827" width="19.85546875" style="567" customWidth="1"/>
    <col min="13828" max="13828" width="34" style="567" customWidth="1"/>
    <col min="13829" max="13829" width="13" style="567" customWidth="1"/>
    <col min="13830" max="13830" width="11.85546875" style="567" customWidth="1"/>
    <col min="13831" max="13831" width="10.5703125" style="567" customWidth="1"/>
    <col min="13832" max="13832" width="10.42578125" style="567" customWidth="1"/>
    <col min="13833" max="13833" width="8.42578125" style="567" customWidth="1"/>
    <col min="13834" max="13834" width="7.85546875" style="567" customWidth="1"/>
    <col min="13835" max="13835" width="11" style="567" customWidth="1"/>
    <col min="13836" max="13836" width="10" style="567" customWidth="1"/>
    <col min="13837" max="13837" width="9.28515625" style="567" customWidth="1"/>
    <col min="13838" max="13838" width="10.7109375" style="567" customWidth="1"/>
    <col min="13839" max="13840" width="0" style="567" hidden="1" customWidth="1"/>
    <col min="13841" max="13841" width="31.7109375" style="567" customWidth="1"/>
    <col min="13842" max="13842" width="10.85546875" style="567" bestFit="1" customWidth="1"/>
    <col min="13843" max="13843" width="11.42578125" style="567" customWidth="1"/>
    <col min="13844" max="14017" width="9.140625" style="567"/>
    <col min="14018" max="14018" width="6.140625" style="567" customWidth="1"/>
    <col min="14019" max="14019" width="29.85546875" style="567" customWidth="1"/>
    <col min="14020" max="14021" width="11.42578125" style="567" customWidth="1"/>
    <col min="14022" max="14022" width="10.5703125" style="567" customWidth="1"/>
    <col min="14023" max="14023" width="9.28515625" style="567" customWidth="1"/>
    <col min="14024" max="14024" width="7.7109375" style="567" customWidth="1"/>
    <col min="14025" max="14044" width="5.7109375" style="567" customWidth="1"/>
    <col min="14045" max="14045" width="20.7109375" style="567" customWidth="1"/>
    <col min="14046" max="14046" width="12.42578125" style="567" customWidth="1"/>
    <col min="14047" max="14047" width="22.28515625" style="567" customWidth="1"/>
    <col min="14048" max="14048" width="32.7109375" style="567" customWidth="1"/>
    <col min="14049" max="14049" width="34.42578125" style="567" customWidth="1"/>
    <col min="14050" max="14050" width="0" style="567" hidden="1" customWidth="1"/>
    <col min="14051" max="14051" width="25.85546875" style="567" customWidth="1"/>
    <col min="14052" max="14058" width="0" style="567" hidden="1" customWidth="1"/>
    <col min="14059" max="14080" width="9.140625" style="567"/>
    <col min="14081" max="14081" width="6.85546875" style="567" customWidth="1"/>
    <col min="14082" max="14082" width="39.42578125" style="567" customWidth="1"/>
    <col min="14083" max="14083" width="19.85546875" style="567" customWidth="1"/>
    <col min="14084" max="14084" width="34" style="567" customWidth="1"/>
    <col min="14085" max="14085" width="13" style="567" customWidth="1"/>
    <col min="14086" max="14086" width="11.85546875" style="567" customWidth="1"/>
    <col min="14087" max="14087" width="10.5703125" style="567" customWidth="1"/>
    <col min="14088" max="14088" width="10.42578125" style="567" customWidth="1"/>
    <col min="14089" max="14089" width="8.42578125" style="567" customWidth="1"/>
    <col min="14090" max="14090" width="7.85546875" style="567" customWidth="1"/>
    <col min="14091" max="14091" width="11" style="567" customWidth="1"/>
    <col min="14092" max="14092" width="10" style="567" customWidth="1"/>
    <col min="14093" max="14093" width="9.28515625" style="567" customWidth="1"/>
    <col min="14094" max="14094" width="10.7109375" style="567" customWidth="1"/>
    <col min="14095" max="14096" width="0" style="567" hidden="1" customWidth="1"/>
    <col min="14097" max="14097" width="31.7109375" style="567" customWidth="1"/>
    <col min="14098" max="14098" width="10.85546875" style="567" bestFit="1" customWidth="1"/>
    <col min="14099" max="14099" width="11.42578125" style="567" customWidth="1"/>
    <col min="14100" max="14273" width="9.140625" style="567"/>
    <col min="14274" max="14274" width="6.140625" style="567" customWidth="1"/>
    <col min="14275" max="14275" width="29.85546875" style="567" customWidth="1"/>
    <col min="14276" max="14277" width="11.42578125" style="567" customWidth="1"/>
    <col min="14278" max="14278" width="10.5703125" style="567" customWidth="1"/>
    <col min="14279" max="14279" width="9.28515625" style="567" customWidth="1"/>
    <col min="14280" max="14280" width="7.7109375" style="567" customWidth="1"/>
    <col min="14281" max="14300" width="5.7109375" style="567" customWidth="1"/>
    <col min="14301" max="14301" width="20.7109375" style="567" customWidth="1"/>
    <col min="14302" max="14302" width="12.42578125" style="567" customWidth="1"/>
    <col min="14303" max="14303" width="22.28515625" style="567" customWidth="1"/>
    <col min="14304" max="14304" width="32.7109375" style="567" customWidth="1"/>
    <col min="14305" max="14305" width="34.42578125" style="567" customWidth="1"/>
    <col min="14306" max="14306" width="0" style="567" hidden="1" customWidth="1"/>
    <col min="14307" max="14307" width="25.85546875" style="567" customWidth="1"/>
    <col min="14308" max="14314" width="0" style="567" hidden="1" customWidth="1"/>
    <col min="14315" max="14336" width="9.140625" style="567"/>
    <col min="14337" max="14337" width="6.85546875" style="567" customWidth="1"/>
    <col min="14338" max="14338" width="39.42578125" style="567" customWidth="1"/>
    <col min="14339" max="14339" width="19.85546875" style="567" customWidth="1"/>
    <col min="14340" max="14340" width="34" style="567" customWidth="1"/>
    <col min="14341" max="14341" width="13" style="567" customWidth="1"/>
    <col min="14342" max="14342" width="11.85546875" style="567" customWidth="1"/>
    <col min="14343" max="14343" width="10.5703125" style="567" customWidth="1"/>
    <col min="14344" max="14344" width="10.42578125" style="567" customWidth="1"/>
    <col min="14345" max="14345" width="8.42578125" style="567" customWidth="1"/>
    <col min="14346" max="14346" width="7.85546875" style="567" customWidth="1"/>
    <col min="14347" max="14347" width="11" style="567" customWidth="1"/>
    <col min="14348" max="14348" width="10" style="567" customWidth="1"/>
    <col min="14349" max="14349" width="9.28515625" style="567" customWidth="1"/>
    <col min="14350" max="14350" width="10.7109375" style="567" customWidth="1"/>
    <col min="14351" max="14352" width="0" style="567" hidden="1" customWidth="1"/>
    <col min="14353" max="14353" width="31.7109375" style="567" customWidth="1"/>
    <col min="14354" max="14354" width="10.85546875" style="567" bestFit="1" customWidth="1"/>
    <col min="14355" max="14355" width="11.42578125" style="567" customWidth="1"/>
    <col min="14356" max="14529" width="9.140625" style="567"/>
    <col min="14530" max="14530" width="6.140625" style="567" customWidth="1"/>
    <col min="14531" max="14531" width="29.85546875" style="567" customWidth="1"/>
    <col min="14532" max="14533" width="11.42578125" style="567" customWidth="1"/>
    <col min="14534" max="14534" width="10.5703125" style="567" customWidth="1"/>
    <col min="14535" max="14535" width="9.28515625" style="567" customWidth="1"/>
    <col min="14536" max="14536" width="7.7109375" style="567" customWidth="1"/>
    <col min="14537" max="14556" width="5.7109375" style="567" customWidth="1"/>
    <col min="14557" max="14557" width="20.7109375" style="567" customWidth="1"/>
    <col min="14558" max="14558" width="12.42578125" style="567" customWidth="1"/>
    <col min="14559" max="14559" width="22.28515625" style="567" customWidth="1"/>
    <col min="14560" max="14560" width="32.7109375" style="567" customWidth="1"/>
    <col min="14561" max="14561" width="34.42578125" style="567" customWidth="1"/>
    <col min="14562" max="14562" width="0" style="567" hidden="1" customWidth="1"/>
    <col min="14563" max="14563" width="25.85546875" style="567" customWidth="1"/>
    <col min="14564" max="14570" width="0" style="567" hidden="1" customWidth="1"/>
    <col min="14571" max="14592" width="9.140625" style="567"/>
    <col min="14593" max="14593" width="6.85546875" style="567" customWidth="1"/>
    <col min="14594" max="14594" width="39.42578125" style="567" customWidth="1"/>
    <col min="14595" max="14595" width="19.85546875" style="567" customWidth="1"/>
    <col min="14596" max="14596" width="34" style="567" customWidth="1"/>
    <col min="14597" max="14597" width="13" style="567" customWidth="1"/>
    <col min="14598" max="14598" width="11.85546875" style="567" customWidth="1"/>
    <col min="14599" max="14599" width="10.5703125" style="567" customWidth="1"/>
    <col min="14600" max="14600" width="10.42578125" style="567" customWidth="1"/>
    <col min="14601" max="14601" width="8.42578125" style="567" customWidth="1"/>
    <col min="14602" max="14602" width="7.85546875" style="567" customWidth="1"/>
    <col min="14603" max="14603" width="11" style="567" customWidth="1"/>
    <col min="14604" max="14604" width="10" style="567" customWidth="1"/>
    <col min="14605" max="14605" width="9.28515625" style="567" customWidth="1"/>
    <col min="14606" max="14606" width="10.7109375" style="567" customWidth="1"/>
    <col min="14607" max="14608" width="0" style="567" hidden="1" customWidth="1"/>
    <col min="14609" max="14609" width="31.7109375" style="567" customWidth="1"/>
    <col min="14610" max="14610" width="10.85546875" style="567" bestFit="1" customWidth="1"/>
    <col min="14611" max="14611" width="11.42578125" style="567" customWidth="1"/>
    <col min="14612" max="14785" width="9.140625" style="567"/>
    <col min="14786" max="14786" width="6.140625" style="567" customWidth="1"/>
    <col min="14787" max="14787" width="29.85546875" style="567" customWidth="1"/>
    <col min="14788" max="14789" width="11.42578125" style="567" customWidth="1"/>
    <col min="14790" max="14790" width="10.5703125" style="567" customWidth="1"/>
    <col min="14791" max="14791" width="9.28515625" style="567" customWidth="1"/>
    <col min="14792" max="14792" width="7.7109375" style="567" customWidth="1"/>
    <col min="14793" max="14812" width="5.7109375" style="567" customWidth="1"/>
    <col min="14813" max="14813" width="20.7109375" style="567" customWidth="1"/>
    <col min="14814" max="14814" width="12.42578125" style="567" customWidth="1"/>
    <col min="14815" max="14815" width="22.28515625" style="567" customWidth="1"/>
    <col min="14816" max="14816" width="32.7109375" style="567" customWidth="1"/>
    <col min="14817" max="14817" width="34.42578125" style="567" customWidth="1"/>
    <col min="14818" max="14818" width="0" style="567" hidden="1" customWidth="1"/>
    <col min="14819" max="14819" width="25.85546875" style="567" customWidth="1"/>
    <col min="14820" max="14826" width="0" style="567" hidden="1" customWidth="1"/>
    <col min="14827" max="14848" width="9.140625" style="567"/>
    <col min="14849" max="14849" width="6.85546875" style="567" customWidth="1"/>
    <col min="14850" max="14850" width="39.42578125" style="567" customWidth="1"/>
    <col min="14851" max="14851" width="19.85546875" style="567" customWidth="1"/>
    <col min="14852" max="14852" width="34" style="567" customWidth="1"/>
    <col min="14853" max="14853" width="13" style="567" customWidth="1"/>
    <col min="14854" max="14854" width="11.85546875" style="567" customWidth="1"/>
    <col min="14855" max="14855" width="10.5703125" style="567" customWidth="1"/>
    <col min="14856" max="14856" width="10.42578125" style="567" customWidth="1"/>
    <col min="14857" max="14857" width="8.42578125" style="567" customWidth="1"/>
    <col min="14858" max="14858" width="7.85546875" style="567" customWidth="1"/>
    <col min="14859" max="14859" width="11" style="567" customWidth="1"/>
    <col min="14860" max="14860" width="10" style="567" customWidth="1"/>
    <col min="14861" max="14861" width="9.28515625" style="567" customWidth="1"/>
    <col min="14862" max="14862" width="10.7109375" style="567" customWidth="1"/>
    <col min="14863" max="14864" width="0" style="567" hidden="1" customWidth="1"/>
    <col min="14865" max="14865" width="31.7109375" style="567" customWidth="1"/>
    <col min="14866" max="14866" width="10.85546875" style="567" bestFit="1" customWidth="1"/>
    <col min="14867" max="14867" width="11.42578125" style="567" customWidth="1"/>
    <col min="14868" max="15041" width="9.140625" style="567"/>
    <col min="15042" max="15042" width="6.140625" style="567" customWidth="1"/>
    <col min="15043" max="15043" width="29.85546875" style="567" customWidth="1"/>
    <col min="15044" max="15045" width="11.42578125" style="567" customWidth="1"/>
    <col min="15046" max="15046" width="10.5703125" style="567" customWidth="1"/>
    <col min="15047" max="15047" width="9.28515625" style="567" customWidth="1"/>
    <col min="15048" max="15048" width="7.7109375" style="567" customWidth="1"/>
    <col min="15049" max="15068" width="5.7109375" style="567" customWidth="1"/>
    <col min="15069" max="15069" width="20.7109375" style="567" customWidth="1"/>
    <col min="15070" max="15070" width="12.42578125" style="567" customWidth="1"/>
    <col min="15071" max="15071" width="22.28515625" style="567" customWidth="1"/>
    <col min="15072" max="15072" width="32.7109375" style="567" customWidth="1"/>
    <col min="15073" max="15073" width="34.42578125" style="567" customWidth="1"/>
    <col min="15074" max="15074" width="0" style="567" hidden="1" customWidth="1"/>
    <col min="15075" max="15075" width="25.85546875" style="567" customWidth="1"/>
    <col min="15076" max="15082" width="0" style="567" hidden="1" customWidth="1"/>
    <col min="15083" max="15104" width="9.140625" style="567"/>
    <col min="15105" max="15105" width="6.85546875" style="567" customWidth="1"/>
    <col min="15106" max="15106" width="39.42578125" style="567" customWidth="1"/>
    <col min="15107" max="15107" width="19.85546875" style="567" customWidth="1"/>
    <col min="15108" max="15108" width="34" style="567" customWidth="1"/>
    <col min="15109" max="15109" width="13" style="567" customWidth="1"/>
    <col min="15110" max="15110" width="11.85546875" style="567" customWidth="1"/>
    <col min="15111" max="15111" width="10.5703125" style="567" customWidth="1"/>
    <col min="15112" max="15112" width="10.42578125" style="567" customWidth="1"/>
    <col min="15113" max="15113" width="8.42578125" style="567" customWidth="1"/>
    <col min="15114" max="15114" width="7.85546875" style="567" customWidth="1"/>
    <col min="15115" max="15115" width="11" style="567" customWidth="1"/>
    <col min="15116" max="15116" width="10" style="567" customWidth="1"/>
    <col min="15117" max="15117" width="9.28515625" style="567" customWidth="1"/>
    <col min="15118" max="15118" width="10.7109375" style="567" customWidth="1"/>
    <col min="15119" max="15120" width="0" style="567" hidden="1" customWidth="1"/>
    <col min="15121" max="15121" width="31.7109375" style="567" customWidth="1"/>
    <col min="15122" max="15122" width="10.85546875" style="567" bestFit="1" customWidth="1"/>
    <col min="15123" max="15123" width="11.42578125" style="567" customWidth="1"/>
    <col min="15124" max="15297" width="9.140625" style="567"/>
    <col min="15298" max="15298" width="6.140625" style="567" customWidth="1"/>
    <col min="15299" max="15299" width="29.85546875" style="567" customWidth="1"/>
    <col min="15300" max="15301" width="11.42578125" style="567" customWidth="1"/>
    <col min="15302" max="15302" width="10.5703125" style="567" customWidth="1"/>
    <col min="15303" max="15303" width="9.28515625" style="567" customWidth="1"/>
    <col min="15304" max="15304" width="7.7109375" style="567" customWidth="1"/>
    <col min="15305" max="15324" width="5.7109375" style="567" customWidth="1"/>
    <col min="15325" max="15325" width="20.7109375" style="567" customWidth="1"/>
    <col min="15326" max="15326" width="12.42578125" style="567" customWidth="1"/>
    <col min="15327" max="15327" width="22.28515625" style="567" customWidth="1"/>
    <col min="15328" max="15328" width="32.7109375" style="567" customWidth="1"/>
    <col min="15329" max="15329" width="34.42578125" style="567" customWidth="1"/>
    <col min="15330" max="15330" width="0" style="567" hidden="1" customWidth="1"/>
    <col min="15331" max="15331" width="25.85546875" style="567" customWidth="1"/>
    <col min="15332" max="15338" width="0" style="567" hidden="1" customWidth="1"/>
    <col min="15339" max="15360" width="9.140625" style="567"/>
    <col min="15361" max="15361" width="6.85546875" style="567" customWidth="1"/>
    <col min="15362" max="15362" width="39.42578125" style="567" customWidth="1"/>
    <col min="15363" max="15363" width="19.85546875" style="567" customWidth="1"/>
    <col min="15364" max="15364" width="34" style="567" customWidth="1"/>
    <col min="15365" max="15365" width="13" style="567" customWidth="1"/>
    <col min="15366" max="15366" width="11.85546875" style="567" customWidth="1"/>
    <col min="15367" max="15367" width="10.5703125" style="567" customWidth="1"/>
    <col min="15368" max="15368" width="10.42578125" style="567" customWidth="1"/>
    <col min="15369" max="15369" width="8.42578125" style="567" customWidth="1"/>
    <col min="15370" max="15370" width="7.85546875" style="567" customWidth="1"/>
    <col min="15371" max="15371" width="11" style="567" customWidth="1"/>
    <col min="15372" max="15372" width="10" style="567" customWidth="1"/>
    <col min="15373" max="15373" width="9.28515625" style="567" customWidth="1"/>
    <col min="15374" max="15374" width="10.7109375" style="567" customWidth="1"/>
    <col min="15375" max="15376" width="0" style="567" hidden="1" customWidth="1"/>
    <col min="15377" max="15377" width="31.7109375" style="567" customWidth="1"/>
    <col min="15378" max="15378" width="10.85546875" style="567" bestFit="1" customWidth="1"/>
    <col min="15379" max="15379" width="11.42578125" style="567" customWidth="1"/>
    <col min="15380" max="15553" width="9.140625" style="567"/>
    <col min="15554" max="15554" width="6.140625" style="567" customWidth="1"/>
    <col min="15555" max="15555" width="29.85546875" style="567" customWidth="1"/>
    <col min="15556" max="15557" width="11.42578125" style="567" customWidth="1"/>
    <col min="15558" max="15558" width="10.5703125" style="567" customWidth="1"/>
    <col min="15559" max="15559" width="9.28515625" style="567" customWidth="1"/>
    <col min="15560" max="15560" width="7.7109375" style="567" customWidth="1"/>
    <col min="15561" max="15580" width="5.7109375" style="567" customWidth="1"/>
    <col min="15581" max="15581" width="20.7109375" style="567" customWidth="1"/>
    <col min="15582" max="15582" width="12.42578125" style="567" customWidth="1"/>
    <col min="15583" max="15583" width="22.28515625" style="567" customWidth="1"/>
    <col min="15584" max="15584" width="32.7109375" style="567" customWidth="1"/>
    <col min="15585" max="15585" width="34.42578125" style="567" customWidth="1"/>
    <col min="15586" max="15586" width="0" style="567" hidden="1" customWidth="1"/>
    <col min="15587" max="15587" width="25.85546875" style="567" customWidth="1"/>
    <col min="15588" max="15594" width="0" style="567" hidden="1" customWidth="1"/>
    <col min="15595" max="15616" width="9.140625" style="567"/>
    <col min="15617" max="15617" width="6.85546875" style="567" customWidth="1"/>
    <col min="15618" max="15618" width="39.42578125" style="567" customWidth="1"/>
    <col min="15619" max="15619" width="19.85546875" style="567" customWidth="1"/>
    <col min="15620" max="15620" width="34" style="567" customWidth="1"/>
    <col min="15621" max="15621" width="13" style="567" customWidth="1"/>
    <col min="15622" max="15622" width="11.85546875" style="567" customWidth="1"/>
    <col min="15623" max="15623" width="10.5703125" style="567" customWidth="1"/>
    <col min="15624" max="15624" width="10.42578125" style="567" customWidth="1"/>
    <col min="15625" max="15625" width="8.42578125" style="567" customWidth="1"/>
    <col min="15626" max="15626" width="7.85546875" style="567" customWidth="1"/>
    <col min="15627" max="15627" width="11" style="567" customWidth="1"/>
    <col min="15628" max="15628" width="10" style="567" customWidth="1"/>
    <col min="15629" max="15629" width="9.28515625" style="567" customWidth="1"/>
    <col min="15630" max="15630" width="10.7109375" style="567" customWidth="1"/>
    <col min="15631" max="15632" width="0" style="567" hidden="1" customWidth="1"/>
    <col min="15633" max="15633" width="31.7109375" style="567" customWidth="1"/>
    <col min="15634" max="15634" width="10.85546875" style="567" bestFit="1" customWidth="1"/>
    <col min="15635" max="15635" width="11.42578125" style="567" customWidth="1"/>
    <col min="15636" max="15809" width="9.140625" style="567"/>
    <col min="15810" max="15810" width="6.140625" style="567" customWidth="1"/>
    <col min="15811" max="15811" width="29.85546875" style="567" customWidth="1"/>
    <col min="15812" max="15813" width="11.42578125" style="567" customWidth="1"/>
    <col min="15814" max="15814" width="10.5703125" style="567" customWidth="1"/>
    <col min="15815" max="15815" width="9.28515625" style="567" customWidth="1"/>
    <col min="15816" max="15816" width="7.7109375" style="567" customWidth="1"/>
    <col min="15817" max="15836" width="5.7109375" style="567" customWidth="1"/>
    <col min="15837" max="15837" width="20.7109375" style="567" customWidth="1"/>
    <col min="15838" max="15838" width="12.42578125" style="567" customWidth="1"/>
    <col min="15839" max="15839" width="22.28515625" style="567" customWidth="1"/>
    <col min="15840" max="15840" width="32.7109375" style="567" customWidth="1"/>
    <col min="15841" max="15841" width="34.42578125" style="567" customWidth="1"/>
    <col min="15842" max="15842" width="0" style="567" hidden="1" customWidth="1"/>
    <col min="15843" max="15843" width="25.85546875" style="567" customWidth="1"/>
    <col min="15844" max="15850" width="0" style="567" hidden="1" customWidth="1"/>
    <col min="15851" max="15872" width="9.140625" style="567"/>
    <col min="15873" max="15873" width="6.85546875" style="567" customWidth="1"/>
    <col min="15874" max="15874" width="39.42578125" style="567" customWidth="1"/>
    <col min="15875" max="15875" width="19.85546875" style="567" customWidth="1"/>
    <col min="15876" max="15876" width="34" style="567" customWidth="1"/>
    <col min="15877" max="15877" width="13" style="567" customWidth="1"/>
    <col min="15878" max="15878" width="11.85546875" style="567" customWidth="1"/>
    <col min="15879" max="15879" width="10.5703125" style="567" customWidth="1"/>
    <col min="15880" max="15880" width="10.42578125" style="567" customWidth="1"/>
    <col min="15881" max="15881" width="8.42578125" style="567" customWidth="1"/>
    <col min="15882" max="15882" width="7.85546875" style="567" customWidth="1"/>
    <col min="15883" max="15883" width="11" style="567" customWidth="1"/>
    <col min="15884" max="15884" width="10" style="567" customWidth="1"/>
    <col min="15885" max="15885" width="9.28515625" style="567" customWidth="1"/>
    <col min="15886" max="15886" width="10.7109375" style="567" customWidth="1"/>
    <col min="15887" max="15888" width="0" style="567" hidden="1" customWidth="1"/>
    <col min="15889" max="15889" width="31.7109375" style="567" customWidth="1"/>
    <col min="15890" max="15890" width="10.85546875" style="567" bestFit="1" customWidth="1"/>
    <col min="15891" max="15891" width="11.42578125" style="567" customWidth="1"/>
    <col min="15892" max="16065" width="9.140625" style="567"/>
    <col min="16066" max="16066" width="6.140625" style="567" customWidth="1"/>
    <col min="16067" max="16067" width="29.85546875" style="567" customWidth="1"/>
    <col min="16068" max="16069" width="11.42578125" style="567" customWidth="1"/>
    <col min="16070" max="16070" width="10.5703125" style="567" customWidth="1"/>
    <col min="16071" max="16071" width="9.28515625" style="567" customWidth="1"/>
    <col min="16072" max="16072" width="7.7109375" style="567" customWidth="1"/>
    <col min="16073" max="16092" width="5.7109375" style="567" customWidth="1"/>
    <col min="16093" max="16093" width="20.7109375" style="567" customWidth="1"/>
    <col min="16094" max="16094" width="12.42578125" style="567" customWidth="1"/>
    <col min="16095" max="16095" width="22.28515625" style="567" customWidth="1"/>
    <col min="16096" max="16096" width="32.7109375" style="567" customWidth="1"/>
    <col min="16097" max="16097" width="34.42578125" style="567" customWidth="1"/>
    <col min="16098" max="16098" width="0" style="567" hidden="1" customWidth="1"/>
    <col min="16099" max="16099" width="25.85546875" style="567" customWidth="1"/>
    <col min="16100" max="16106" width="0" style="567" hidden="1" customWidth="1"/>
    <col min="16107" max="16128" width="9.140625" style="567"/>
    <col min="16129" max="16129" width="6.85546875" style="567" customWidth="1"/>
    <col min="16130" max="16130" width="39.42578125" style="567" customWidth="1"/>
    <col min="16131" max="16131" width="19.85546875" style="567" customWidth="1"/>
    <col min="16132" max="16132" width="34" style="567" customWidth="1"/>
    <col min="16133" max="16133" width="13" style="567" customWidth="1"/>
    <col min="16134" max="16134" width="11.85546875" style="567" customWidth="1"/>
    <col min="16135" max="16135" width="10.5703125" style="567" customWidth="1"/>
    <col min="16136" max="16136" width="10.42578125" style="567" customWidth="1"/>
    <col min="16137" max="16137" width="8.42578125" style="567" customWidth="1"/>
    <col min="16138" max="16138" width="7.85546875" style="567" customWidth="1"/>
    <col min="16139" max="16139" width="11" style="567" customWidth="1"/>
    <col min="16140" max="16140" width="10" style="567" customWidth="1"/>
    <col min="16141" max="16141" width="9.28515625" style="567" customWidth="1"/>
    <col min="16142" max="16142" width="10.7109375" style="567" customWidth="1"/>
    <col min="16143" max="16144" width="0" style="567" hidden="1" customWidth="1"/>
    <col min="16145" max="16145" width="31.7109375" style="567" customWidth="1"/>
    <col min="16146" max="16146" width="10.85546875" style="567" bestFit="1" customWidth="1"/>
    <col min="16147" max="16147" width="11.42578125" style="567" customWidth="1"/>
    <col min="16148" max="16321" width="9.140625" style="567"/>
    <col min="16322" max="16322" width="6.140625" style="567" customWidth="1"/>
    <col min="16323" max="16323" width="29.85546875" style="567" customWidth="1"/>
    <col min="16324" max="16325" width="11.42578125" style="567" customWidth="1"/>
    <col min="16326" max="16326" width="10.5703125" style="567" customWidth="1"/>
    <col min="16327" max="16327" width="9.28515625" style="567" customWidth="1"/>
    <col min="16328" max="16328" width="7.7109375" style="567" customWidth="1"/>
    <col min="16329" max="16348" width="5.7109375" style="567" customWidth="1"/>
    <col min="16349" max="16349" width="20.7109375" style="567" customWidth="1"/>
    <col min="16350" max="16350" width="12.42578125" style="567" customWidth="1"/>
    <col min="16351" max="16351" width="22.28515625" style="567" customWidth="1"/>
    <col min="16352" max="16352" width="32.7109375" style="567" customWidth="1"/>
    <col min="16353" max="16353" width="34.42578125" style="567" customWidth="1"/>
    <col min="16354" max="16354" width="0" style="567" hidden="1" customWidth="1"/>
    <col min="16355" max="16355" width="25.85546875" style="567" customWidth="1"/>
    <col min="16356" max="16362" width="0" style="567" hidden="1" customWidth="1"/>
    <col min="16363" max="16384" width="9.140625" style="567"/>
  </cols>
  <sheetData>
    <row r="1" spans="1:252" ht="35.25" customHeight="1">
      <c r="A1" s="1478" t="s">
        <v>940</v>
      </c>
      <c r="B1" s="1478"/>
      <c r="C1" s="1478"/>
      <c r="D1" s="1478"/>
      <c r="E1" s="1478"/>
      <c r="F1" s="1478"/>
      <c r="G1" s="1478"/>
      <c r="H1" s="1478"/>
      <c r="I1" s="1478"/>
      <c r="J1" s="1478"/>
      <c r="K1" s="1478"/>
      <c r="L1" s="1478"/>
      <c r="M1" s="1478"/>
      <c r="N1" s="1478"/>
      <c r="O1" s="566"/>
    </row>
    <row r="2" spans="1:252" ht="27.75" customHeight="1">
      <c r="A2" s="1479" t="s">
        <v>941</v>
      </c>
      <c r="B2" s="1479"/>
      <c r="C2" s="1479"/>
      <c r="D2" s="1479"/>
      <c r="E2" s="1479"/>
      <c r="F2" s="1479"/>
      <c r="G2" s="1479"/>
      <c r="H2" s="1479"/>
      <c r="I2" s="1479"/>
      <c r="J2" s="1479"/>
      <c r="K2" s="1479"/>
      <c r="L2" s="1479"/>
      <c r="M2" s="1479"/>
      <c r="N2" s="1479"/>
      <c r="O2" s="566"/>
    </row>
    <row r="3" spans="1:252" ht="24" customHeight="1" thickBot="1">
      <c r="A3" s="568"/>
      <c r="B3" s="568"/>
      <c r="C3" s="569"/>
      <c r="D3" s="568"/>
      <c r="E3" s="569"/>
      <c r="F3" s="568"/>
      <c r="G3" s="570"/>
      <c r="H3" s="570"/>
      <c r="I3" s="570"/>
      <c r="J3" s="570"/>
      <c r="K3" s="570"/>
      <c r="L3" s="1480" t="s">
        <v>838</v>
      </c>
      <c r="M3" s="1480"/>
      <c r="N3" s="571"/>
      <c r="O3" s="566"/>
    </row>
    <row r="4" spans="1:252" s="573" customFormat="1" ht="31.5" customHeight="1" thickTop="1">
      <c r="A4" s="1481" t="s">
        <v>145</v>
      </c>
      <c r="B4" s="1484" t="s">
        <v>221</v>
      </c>
      <c r="C4" s="1487" t="s">
        <v>942</v>
      </c>
      <c r="D4" s="1488" t="s">
        <v>943</v>
      </c>
      <c r="E4" s="1489"/>
      <c r="F4" s="1490" t="s">
        <v>944</v>
      </c>
      <c r="G4" s="1488" t="s">
        <v>945</v>
      </c>
      <c r="H4" s="1492"/>
      <c r="I4" s="1492"/>
      <c r="J4" s="1492"/>
      <c r="K4" s="1492"/>
      <c r="L4" s="1492"/>
      <c r="M4" s="1489"/>
      <c r="N4" s="1493" t="s">
        <v>226</v>
      </c>
      <c r="O4" s="572"/>
      <c r="Q4" s="1472"/>
    </row>
    <row r="5" spans="1:252" s="573" customFormat="1" ht="20.25" customHeight="1">
      <c r="A5" s="1482"/>
      <c r="B5" s="1485"/>
      <c r="C5" s="1474"/>
      <c r="D5" s="1473" t="s">
        <v>845</v>
      </c>
      <c r="E5" s="1474" t="s">
        <v>946</v>
      </c>
      <c r="F5" s="1491"/>
      <c r="G5" s="1475" t="s">
        <v>128</v>
      </c>
      <c r="H5" s="1476" t="s">
        <v>844</v>
      </c>
      <c r="I5" s="1476"/>
      <c r="J5" s="1476"/>
      <c r="K5" s="1476"/>
      <c r="L5" s="1477" t="s">
        <v>103</v>
      </c>
      <c r="M5" s="1477" t="s">
        <v>7</v>
      </c>
      <c r="N5" s="1494"/>
      <c r="O5" s="572"/>
      <c r="Q5" s="1472"/>
    </row>
    <row r="6" spans="1:252" s="576" customFormat="1" ht="69" customHeight="1">
      <c r="A6" s="1483"/>
      <c r="B6" s="1486"/>
      <c r="C6" s="1474"/>
      <c r="D6" s="1473"/>
      <c r="E6" s="1474"/>
      <c r="F6" s="1491"/>
      <c r="G6" s="1475"/>
      <c r="H6" s="574" t="s">
        <v>125</v>
      </c>
      <c r="I6" s="574" t="s">
        <v>114</v>
      </c>
      <c r="J6" s="574" t="s">
        <v>111</v>
      </c>
      <c r="K6" s="574" t="s">
        <v>200</v>
      </c>
      <c r="L6" s="1477"/>
      <c r="M6" s="1477"/>
      <c r="N6" s="1495"/>
      <c r="O6" s="575"/>
      <c r="Q6" s="1472"/>
    </row>
    <row r="7" spans="1:252" s="583" customFormat="1" ht="35.25" customHeight="1">
      <c r="A7" s="577" t="s">
        <v>947</v>
      </c>
      <c r="B7" s="578" t="s">
        <v>857</v>
      </c>
      <c r="C7" s="579"/>
      <c r="D7" s="578"/>
      <c r="E7" s="579"/>
      <c r="F7" s="580">
        <f t="shared" ref="F7:N7" si="0">F8+F22+F32+F39+F44+F46</f>
        <v>150.97</v>
      </c>
      <c r="G7" s="581">
        <f t="shared" si="0"/>
        <v>113.77999999999999</v>
      </c>
      <c r="H7" s="581">
        <f t="shared" si="0"/>
        <v>104.79</v>
      </c>
      <c r="I7" s="581">
        <f t="shared" si="0"/>
        <v>0</v>
      </c>
      <c r="J7" s="581">
        <f t="shared" si="0"/>
        <v>0</v>
      </c>
      <c r="K7" s="581">
        <f t="shared" si="0"/>
        <v>8.99</v>
      </c>
      <c r="L7" s="581">
        <f t="shared" si="0"/>
        <v>29.04</v>
      </c>
      <c r="M7" s="581">
        <f t="shared" si="0"/>
        <v>8.15</v>
      </c>
      <c r="N7" s="581">
        <f t="shared" si="0"/>
        <v>0</v>
      </c>
      <c r="O7" s="582"/>
      <c r="Q7" s="584">
        <f>G7+L7+M7</f>
        <v>150.97</v>
      </c>
      <c r="R7" s="585"/>
    </row>
    <row r="8" spans="1:252" s="590" customFormat="1" ht="32.25" customHeight="1">
      <c r="A8" s="210" t="s">
        <v>847</v>
      </c>
      <c r="B8" s="586" t="s">
        <v>334</v>
      </c>
      <c r="C8" s="552"/>
      <c r="D8" s="213"/>
      <c r="E8" s="546"/>
      <c r="F8" s="564">
        <f t="shared" ref="F8:M8" si="1">SUM(F9:F21)</f>
        <v>42.71</v>
      </c>
      <c r="G8" s="554">
        <f t="shared" si="1"/>
        <v>30.659999999999997</v>
      </c>
      <c r="H8" s="554">
        <f t="shared" si="1"/>
        <v>24.2</v>
      </c>
      <c r="I8" s="554">
        <f t="shared" si="1"/>
        <v>0</v>
      </c>
      <c r="J8" s="554">
        <f t="shared" si="1"/>
        <v>0</v>
      </c>
      <c r="K8" s="554">
        <f t="shared" si="1"/>
        <v>6.4600000000000009</v>
      </c>
      <c r="L8" s="554">
        <f t="shared" si="1"/>
        <v>7.9899999999999993</v>
      </c>
      <c r="M8" s="554">
        <f t="shared" si="1"/>
        <v>4.0600000000000005</v>
      </c>
      <c r="N8" s="587"/>
      <c r="O8" s="588"/>
      <c r="P8" s="589"/>
      <c r="Q8" s="584">
        <f t="shared" ref="Q8:Q31" si="2">G8+L8+M8</f>
        <v>42.71</v>
      </c>
      <c r="R8" s="583"/>
      <c r="S8" s="583"/>
      <c r="T8" s="583"/>
      <c r="U8" s="583"/>
      <c r="V8" s="583"/>
      <c r="W8" s="583"/>
      <c r="X8" s="583"/>
      <c r="Y8" s="583"/>
      <c r="Z8" s="583"/>
      <c r="AA8" s="583"/>
      <c r="AB8" s="583"/>
      <c r="AC8" s="583"/>
      <c r="AD8" s="583"/>
      <c r="AE8" s="583"/>
      <c r="AF8" s="583"/>
      <c r="AG8" s="583"/>
      <c r="AH8" s="583"/>
      <c r="AI8" s="583"/>
      <c r="AJ8" s="583"/>
      <c r="AK8" s="583"/>
      <c r="AL8" s="583"/>
      <c r="AM8" s="583"/>
      <c r="AN8" s="583"/>
      <c r="AO8" s="583"/>
      <c r="AP8" s="583"/>
      <c r="AQ8" s="583"/>
      <c r="AR8" s="583"/>
      <c r="AS8" s="583"/>
      <c r="AT8" s="583"/>
      <c r="AU8" s="583"/>
      <c r="AV8" s="583"/>
      <c r="AW8" s="583"/>
      <c r="AX8" s="583"/>
      <c r="AY8" s="583"/>
      <c r="AZ8" s="583"/>
      <c r="BA8" s="583"/>
      <c r="BB8" s="583"/>
      <c r="BC8" s="583"/>
      <c r="BD8" s="583"/>
      <c r="BE8" s="583"/>
      <c r="BF8" s="583"/>
      <c r="BG8" s="583"/>
      <c r="BH8" s="583"/>
      <c r="BI8" s="583"/>
      <c r="BJ8" s="583"/>
      <c r="BK8" s="583"/>
      <c r="BL8" s="583"/>
      <c r="BM8" s="583"/>
      <c r="BN8" s="583"/>
      <c r="BO8" s="583"/>
      <c r="BP8" s="583"/>
      <c r="BQ8" s="583"/>
      <c r="BR8" s="583"/>
      <c r="BS8" s="583"/>
      <c r="BT8" s="583"/>
      <c r="BU8" s="583"/>
      <c r="BV8" s="583"/>
      <c r="BW8" s="583"/>
      <c r="BX8" s="583"/>
      <c r="BY8" s="583"/>
      <c r="BZ8" s="583"/>
      <c r="CA8" s="583"/>
      <c r="CB8" s="583"/>
      <c r="CC8" s="583"/>
      <c r="CD8" s="583"/>
      <c r="CE8" s="583"/>
      <c r="CF8" s="583"/>
      <c r="CG8" s="583"/>
      <c r="CH8" s="583"/>
      <c r="CI8" s="583"/>
      <c r="CJ8" s="583"/>
      <c r="CK8" s="583"/>
      <c r="CL8" s="583"/>
      <c r="CM8" s="583"/>
      <c r="CN8" s="583"/>
      <c r="CO8" s="583"/>
      <c r="CP8" s="583"/>
      <c r="CQ8" s="583"/>
      <c r="CR8" s="583"/>
      <c r="CS8" s="583"/>
      <c r="CT8" s="583"/>
      <c r="CU8" s="583"/>
      <c r="CV8" s="583"/>
      <c r="CW8" s="583"/>
      <c r="CX8" s="583"/>
      <c r="CY8" s="583"/>
      <c r="CZ8" s="583"/>
      <c r="DA8" s="583"/>
      <c r="DB8" s="583"/>
      <c r="DC8" s="583"/>
      <c r="DD8" s="583"/>
      <c r="DE8" s="583"/>
      <c r="DF8" s="583"/>
      <c r="DG8" s="583"/>
      <c r="DH8" s="583"/>
      <c r="DI8" s="583"/>
      <c r="DJ8" s="583"/>
      <c r="DK8" s="583"/>
      <c r="DL8" s="583"/>
      <c r="DM8" s="583"/>
      <c r="DN8" s="583"/>
      <c r="DO8" s="583"/>
      <c r="DP8" s="583"/>
      <c r="DQ8" s="583"/>
      <c r="DR8" s="583"/>
      <c r="DS8" s="583"/>
      <c r="DT8" s="583"/>
      <c r="DU8" s="583"/>
      <c r="DV8" s="583"/>
      <c r="DW8" s="583"/>
      <c r="DX8" s="583"/>
      <c r="DY8" s="583"/>
      <c r="DZ8" s="583"/>
      <c r="EA8" s="583"/>
      <c r="EB8" s="583"/>
      <c r="EC8" s="583"/>
      <c r="ED8" s="583"/>
      <c r="EE8" s="583"/>
      <c r="EF8" s="583"/>
      <c r="EG8" s="583"/>
      <c r="EH8" s="583"/>
      <c r="EI8" s="583"/>
      <c r="EJ8" s="583"/>
      <c r="EK8" s="583"/>
      <c r="EL8" s="583"/>
      <c r="EM8" s="583"/>
      <c r="EN8" s="583"/>
      <c r="EO8" s="583"/>
      <c r="EP8" s="583"/>
      <c r="EQ8" s="583"/>
      <c r="ER8" s="583"/>
      <c r="ES8" s="583"/>
      <c r="ET8" s="583"/>
      <c r="EU8" s="583"/>
      <c r="EV8" s="583"/>
      <c r="EW8" s="583"/>
      <c r="EX8" s="583"/>
      <c r="EY8" s="583"/>
      <c r="EZ8" s="583"/>
      <c r="FA8" s="583"/>
      <c r="FB8" s="583"/>
      <c r="FC8" s="583"/>
      <c r="FD8" s="583"/>
      <c r="FE8" s="583"/>
      <c r="FF8" s="583"/>
      <c r="FG8" s="583"/>
      <c r="FH8" s="583"/>
      <c r="FI8" s="583"/>
      <c r="FJ8" s="583"/>
      <c r="FK8" s="583"/>
      <c r="FL8" s="583"/>
      <c r="FM8" s="583"/>
      <c r="FN8" s="583"/>
      <c r="FO8" s="583"/>
      <c r="FP8" s="583"/>
      <c r="FQ8" s="583"/>
      <c r="FR8" s="583"/>
      <c r="FS8" s="583"/>
      <c r="FT8" s="583"/>
      <c r="FU8" s="583"/>
      <c r="FV8" s="583"/>
      <c r="FW8" s="583"/>
      <c r="FX8" s="583"/>
      <c r="FY8" s="583"/>
      <c r="FZ8" s="583"/>
      <c r="GA8" s="583"/>
      <c r="GB8" s="583"/>
      <c r="GC8" s="583"/>
      <c r="GD8" s="583"/>
      <c r="GE8" s="583"/>
      <c r="GF8" s="583"/>
      <c r="GG8" s="583"/>
      <c r="GH8" s="583"/>
      <c r="GI8" s="583"/>
      <c r="GJ8" s="583"/>
      <c r="GK8" s="583"/>
      <c r="GL8" s="583"/>
      <c r="GM8" s="583"/>
      <c r="GN8" s="583"/>
      <c r="GO8" s="583"/>
      <c r="GP8" s="583"/>
      <c r="GQ8" s="583"/>
      <c r="GR8" s="583"/>
      <c r="GS8" s="583"/>
      <c r="GT8" s="583"/>
      <c r="GU8" s="583"/>
      <c r="GV8" s="583"/>
      <c r="GW8" s="583"/>
      <c r="GX8" s="583"/>
      <c r="GY8" s="583"/>
      <c r="GZ8" s="583"/>
      <c r="HA8" s="583"/>
      <c r="HB8" s="583"/>
      <c r="HC8" s="583"/>
      <c r="HD8" s="583"/>
      <c r="HE8" s="583"/>
      <c r="HF8" s="583"/>
      <c r="HG8" s="583"/>
      <c r="HH8" s="583"/>
      <c r="HI8" s="583"/>
      <c r="HJ8" s="583"/>
      <c r="HK8" s="583"/>
      <c r="HL8" s="583"/>
      <c r="HM8" s="583"/>
      <c r="HN8" s="583"/>
      <c r="HO8" s="583"/>
      <c r="HP8" s="583"/>
      <c r="HQ8" s="583"/>
      <c r="HR8" s="583"/>
      <c r="HS8" s="583"/>
      <c r="HT8" s="583"/>
      <c r="HU8" s="583"/>
      <c r="HV8" s="583"/>
      <c r="HW8" s="583"/>
      <c r="HX8" s="583"/>
      <c r="HY8" s="583"/>
      <c r="HZ8" s="583"/>
      <c r="IA8" s="583"/>
      <c r="IB8" s="583"/>
      <c r="IC8" s="583"/>
      <c r="ID8" s="583"/>
      <c r="IE8" s="583"/>
      <c r="IF8" s="583"/>
      <c r="IG8" s="583"/>
      <c r="IH8" s="583"/>
      <c r="II8" s="583"/>
      <c r="IJ8" s="583"/>
      <c r="IK8" s="583"/>
      <c r="IL8" s="583"/>
      <c r="IM8" s="583"/>
      <c r="IN8" s="583"/>
      <c r="IO8" s="583"/>
      <c r="IP8" s="583"/>
      <c r="IQ8" s="583"/>
      <c r="IR8" s="583"/>
    </row>
    <row r="9" spans="1:252" s="590" customFormat="1" ht="71.25" customHeight="1">
      <c r="A9" s="217">
        <v>1</v>
      </c>
      <c r="B9" s="362" t="s">
        <v>865</v>
      </c>
      <c r="C9" s="536" t="s">
        <v>866</v>
      </c>
      <c r="D9" s="362" t="s">
        <v>948</v>
      </c>
      <c r="E9" s="546" t="s">
        <v>848</v>
      </c>
      <c r="F9" s="564">
        <f t="shared" ref="F9:F17" si="3">G9+L9+M9</f>
        <v>0.39</v>
      </c>
      <c r="G9" s="537">
        <f t="shared" ref="G9:G17" si="4">H9+I9+J9+K9</f>
        <v>0.39</v>
      </c>
      <c r="H9" s="547">
        <v>0.39</v>
      </c>
      <c r="I9" s="547"/>
      <c r="J9" s="547"/>
      <c r="K9" s="547"/>
      <c r="L9" s="537"/>
      <c r="M9" s="547"/>
      <c r="N9" s="587"/>
      <c r="O9" s="588"/>
      <c r="P9" s="589"/>
      <c r="Q9" s="584">
        <f t="shared" si="2"/>
        <v>0.39</v>
      </c>
      <c r="R9" s="583"/>
      <c r="S9" s="583"/>
      <c r="T9" s="583"/>
      <c r="U9" s="583"/>
      <c r="V9" s="583"/>
      <c r="W9" s="583"/>
      <c r="X9" s="583"/>
      <c r="Y9" s="583"/>
      <c r="Z9" s="583"/>
      <c r="AA9" s="583"/>
      <c r="AB9" s="583"/>
      <c r="AC9" s="583"/>
      <c r="AD9" s="583"/>
      <c r="AE9" s="583"/>
      <c r="AF9" s="583"/>
      <c r="AG9" s="583"/>
      <c r="AH9" s="583"/>
      <c r="AI9" s="583"/>
      <c r="AJ9" s="583"/>
      <c r="AK9" s="583"/>
      <c r="AL9" s="583"/>
      <c r="AM9" s="583"/>
      <c r="AN9" s="583"/>
      <c r="AO9" s="583"/>
      <c r="AP9" s="583"/>
      <c r="AQ9" s="583"/>
      <c r="AR9" s="583"/>
      <c r="AS9" s="583"/>
      <c r="AT9" s="583"/>
      <c r="AU9" s="583"/>
      <c r="AV9" s="583"/>
      <c r="AW9" s="583"/>
      <c r="AX9" s="583"/>
      <c r="AY9" s="583"/>
      <c r="AZ9" s="583"/>
      <c r="BA9" s="583"/>
      <c r="BB9" s="583"/>
      <c r="BC9" s="583"/>
      <c r="BD9" s="583"/>
      <c r="BE9" s="583"/>
      <c r="BF9" s="583"/>
      <c r="BG9" s="583"/>
      <c r="BH9" s="583"/>
      <c r="BI9" s="583"/>
      <c r="BJ9" s="583"/>
      <c r="BK9" s="583"/>
      <c r="BL9" s="583"/>
      <c r="BM9" s="583"/>
      <c r="BN9" s="583"/>
      <c r="BO9" s="583"/>
      <c r="BP9" s="583"/>
      <c r="BQ9" s="583"/>
      <c r="BR9" s="583"/>
      <c r="BS9" s="583"/>
      <c r="BT9" s="583"/>
      <c r="BU9" s="583"/>
      <c r="BV9" s="583"/>
      <c r="BW9" s="583"/>
      <c r="BX9" s="583"/>
      <c r="BY9" s="583"/>
      <c r="BZ9" s="583"/>
      <c r="CA9" s="583"/>
      <c r="CB9" s="583"/>
      <c r="CC9" s="583"/>
      <c r="CD9" s="583"/>
      <c r="CE9" s="583"/>
      <c r="CF9" s="583"/>
      <c r="CG9" s="583"/>
      <c r="CH9" s="583"/>
      <c r="CI9" s="583"/>
      <c r="CJ9" s="583"/>
      <c r="CK9" s="583"/>
      <c r="CL9" s="583"/>
      <c r="CM9" s="583"/>
      <c r="CN9" s="583"/>
      <c r="CO9" s="583"/>
      <c r="CP9" s="583"/>
      <c r="CQ9" s="583"/>
      <c r="CR9" s="583"/>
      <c r="CS9" s="583"/>
      <c r="CT9" s="583"/>
      <c r="CU9" s="583"/>
      <c r="CV9" s="583"/>
      <c r="CW9" s="583"/>
      <c r="CX9" s="583"/>
      <c r="CY9" s="583"/>
      <c r="CZ9" s="583"/>
      <c r="DA9" s="583"/>
      <c r="DB9" s="583"/>
      <c r="DC9" s="583"/>
      <c r="DD9" s="583"/>
      <c r="DE9" s="583"/>
      <c r="DF9" s="583"/>
      <c r="DG9" s="583"/>
      <c r="DH9" s="583"/>
      <c r="DI9" s="583"/>
      <c r="DJ9" s="583"/>
      <c r="DK9" s="583"/>
      <c r="DL9" s="583"/>
      <c r="DM9" s="583"/>
      <c r="DN9" s="583"/>
      <c r="DO9" s="583"/>
      <c r="DP9" s="583"/>
      <c r="DQ9" s="583"/>
      <c r="DR9" s="583"/>
      <c r="DS9" s="583"/>
      <c r="DT9" s="583"/>
      <c r="DU9" s="583"/>
      <c r="DV9" s="583"/>
      <c r="DW9" s="583"/>
      <c r="DX9" s="583"/>
      <c r="DY9" s="583"/>
      <c r="DZ9" s="583"/>
      <c r="EA9" s="583"/>
      <c r="EB9" s="583"/>
      <c r="EC9" s="583"/>
      <c r="ED9" s="583"/>
      <c r="EE9" s="583"/>
      <c r="EF9" s="583"/>
      <c r="EG9" s="583"/>
      <c r="EH9" s="583"/>
      <c r="EI9" s="583"/>
      <c r="EJ9" s="583"/>
      <c r="EK9" s="583"/>
      <c r="EL9" s="583"/>
      <c r="EM9" s="583"/>
      <c r="EN9" s="583"/>
      <c r="EO9" s="583"/>
      <c r="EP9" s="583"/>
      <c r="EQ9" s="583"/>
      <c r="ER9" s="583"/>
      <c r="ES9" s="583"/>
      <c r="ET9" s="583"/>
      <c r="EU9" s="583"/>
      <c r="EV9" s="583"/>
      <c r="EW9" s="583"/>
      <c r="EX9" s="583"/>
      <c r="EY9" s="583"/>
      <c r="EZ9" s="583"/>
      <c r="FA9" s="583"/>
      <c r="FB9" s="583"/>
      <c r="FC9" s="583"/>
      <c r="FD9" s="583"/>
      <c r="FE9" s="583"/>
      <c r="FF9" s="583"/>
      <c r="FG9" s="583"/>
      <c r="FH9" s="583"/>
      <c r="FI9" s="583"/>
      <c r="FJ9" s="583"/>
      <c r="FK9" s="583"/>
      <c r="FL9" s="583"/>
      <c r="FM9" s="583"/>
      <c r="FN9" s="583"/>
      <c r="FO9" s="583"/>
      <c r="FP9" s="583"/>
      <c r="FQ9" s="583"/>
      <c r="FR9" s="583"/>
      <c r="FS9" s="583"/>
      <c r="FT9" s="583"/>
      <c r="FU9" s="583"/>
      <c r="FV9" s="583"/>
      <c r="FW9" s="583"/>
      <c r="FX9" s="583"/>
      <c r="FY9" s="583"/>
      <c r="FZ9" s="583"/>
      <c r="GA9" s="583"/>
      <c r="GB9" s="583"/>
      <c r="GC9" s="583"/>
      <c r="GD9" s="583"/>
      <c r="GE9" s="583"/>
      <c r="GF9" s="583"/>
      <c r="GG9" s="583"/>
      <c r="GH9" s="583"/>
      <c r="GI9" s="583"/>
      <c r="GJ9" s="583"/>
      <c r="GK9" s="583"/>
      <c r="GL9" s="583"/>
      <c r="GM9" s="583"/>
      <c r="GN9" s="583"/>
      <c r="GO9" s="583"/>
      <c r="GP9" s="583"/>
      <c r="GQ9" s="583"/>
      <c r="GR9" s="583"/>
      <c r="GS9" s="583"/>
      <c r="GT9" s="583"/>
      <c r="GU9" s="583"/>
      <c r="GV9" s="583"/>
      <c r="GW9" s="583"/>
      <c r="GX9" s="583"/>
      <c r="GY9" s="583"/>
      <c r="GZ9" s="583"/>
      <c r="HA9" s="583"/>
      <c r="HB9" s="583"/>
      <c r="HC9" s="583"/>
      <c r="HD9" s="583"/>
      <c r="HE9" s="583"/>
      <c r="HF9" s="583"/>
      <c r="HG9" s="583"/>
      <c r="HH9" s="583"/>
      <c r="HI9" s="583"/>
      <c r="HJ9" s="583"/>
      <c r="HK9" s="583"/>
      <c r="HL9" s="583"/>
      <c r="HM9" s="583"/>
      <c r="HN9" s="583"/>
      <c r="HO9" s="583"/>
      <c r="HP9" s="583"/>
      <c r="HQ9" s="583"/>
      <c r="HR9" s="583"/>
      <c r="HS9" s="583"/>
      <c r="HT9" s="583"/>
      <c r="HU9" s="583"/>
      <c r="HV9" s="583"/>
      <c r="HW9" s="583"/>
      <c r="HX9" s="583"/>
      <c r="HY9" s="583"/>
      <c r="HZ9" s="583"/>
      <c r="IA9" s="583"/>
      <c r="IB9" s="583"/>
      <c r="IC9" s="583"/>
      <c r="ID9" s="583"/>
      <c r="IE9" s="583"/>
      <c r="IF9" s="583"/>
      <c r="IG9" s="583"/>
      <c r="IH9" s="583"/>
      <c r="II9" s="583"/>
      <c r="IJ9" s="583"/>
      <c r="IK9" s="583"/>
      <c r="IL9" s="583"/>
      <c r="IM9" s="583"/>
      <c r="IN9" s="583"/>
      <c r="IO9" s="583"/>
      <c r="IP9" s="583"/>
      <c r="IQ9" s="583"/>
      <c r="IR9" s="583"/>
    </row>
    <row r="10" spans="1:252" s="590" customFormat="1" ht="69.75" customHeight="1">
      <c r="A10" s="217">
        <v>2</v>
      </c>
      <c r="B10" s="553" t="s">
        <v>949</v>
      </c>
      <c r="C10" s="217" t="s">
        <v>866</v>
      </c>
      <c r="D10" s="362" t="s">
        <v>950</v>
      </c>
      <c r="E10" s="546" t="s">
        <v>848</v>
      </c>
      <c r="F10" s="564">
        <f t="shared" si="3"/>
        <v>0.45</v>
      </c>
      <c r="G10" s="537">
        <f t="shared" si="4"/>
        <v>0.45</v>
      </c>
      <c r="H10" s="537">
        <v>0.45</v>
      </c>
      <c r="I10" s="537"/>
      <c r="J10" s="537"/>
      <c r="K10" s="537"/>
      <c r="L10" s="537"/>
      <c r="M10" s="537"/>
      <c r="N10" s="587"/>
      <c r="O10" s="588"/>
      <c r="P10" s="589"/>
      <c r="Q10" s="584">
        <f t="shared" si="2"/>
        <v>0.45</v>
      </c>
      <c r="R10" s="583"/>
      <c r="S10" s="583"/>
      <c r="T10" s="583"/>
      <c r="U10" s="583"/>
      <c r="V10" s="583"/>
      <c r="W10" s="583"/>
      <c r="X10" s="583"/>
      <c r="Y10" s="583"/>
      <c r="Z10" s="583"/>
      <c r="AA10" s="583"/>
      <c r="AB10" s="583"/>
      <c r="AC10" s="583"/>
      <c r="AD10" s="583"/>
      <c r="AE10" s="583"/>
      <c r="AF10" s="583"/>
      <c r="AG10" s="583"/>
      <c r="AH10" s="583"/>
      <c r="AI10" s="583"/>
      <c r="AJ10" s="583"/>
      <c r="AK10" s="583"/>
      <c r="AL10" s="583"/>
      <c r="AM10" s="583"/>
      <c r="AN10" s="583"/>
      <c r="AO10" s="583"/>
      <c r="AP10" s="583"/>
      <c r="AQ10" s="583"/>
      <c r="AR10" s="583"/>
      <c r="AS10" s="583"/>
      <c r="AT10" s="583"/>
      <c r="AU10" s="583"/>
      <c r="AV10" s="583"/>
      <c r="AW10" s="583"/>
      <c r="AX10" s="583"/>
      <c r="AY10" s="583"/>
      <c r="AZ10" s="583"/>
      <c r="BA10" s="583"/>
      <c r="BB10" s="583"/>
      <c r="BC10" s="583"/>
      <c r="BD10" s="583"/>
      <c r="BE10" s="583"/>
      <c r="BF10" s="583"/>
      <c r="BG10" s="583"/>
      <c r="BH10" s="583"/>
      <c r="BI10" s="583"/>
      <c r="BJ10" s="583"/>
      <c r="BK10" s="583"/>
      <c r="BL10" s="583"/>
      <c r="BM10" s="583"/>
      <c r="BN10" s="583"/>
      <c r="BO10" s="583"/>
      <c r="BP10" s="583"/>
      <c r="BQ10" s="583"/>
      <c r="BR10" s="583"/>
      <c r="BS10" s="583"/>
      <c r="BT10" s="583"/>
      <c r="BU10" s="583"/>
      <c r="BV10" s="583"/>
      <c r="BW10" s="583"/>
      <c r="BX10" s="583"/>
      <c r="BY10" s="583"/>
      <c r="BZ10" s="583"/>
      <c r="CA10" s="583"/>
      <c r="CB10" s="583"/>
      <c r="CC10" s="583"/>
      <c r="CD10" s="583"/>
      <c r="CE10" s="583"/>
      <c r="CF10" s="583"/>
      <c r="CG10" s="583"/>
      <c r="CH10" s="583"/>
      <c r="CI10" s="583"/>
      <c r="CJ10" s="583"/>
      <c r="CK10" s="583"/>
      <c r="CL10" s="583"/>
      <c r="CM10" s="583"/>
      <c r="CN10" s="583"/>
      <c r="CO10" s="583"/>
      <c r="CP10" s="583"/>
      <c r="CQ10" s="583"/>
      <c r="CR10" s="583"/>
      <c r="CS10" s="583"/>
      <c r="CT10" s="583"/>
      <c r="CU10" s="583"/>
      <c r="CV10" s="583"/>
      <c r="CW10" s="583"/>
      <c r="CX10" s="583"/>
      <c r="CY10" s="583"/>
      <c r="CZ10" s="583"/>
      <c r="DA10" s="583"/>
      <c r="DB10" s="583"/>
      <c r="DC10" s="583"/>
      <c r="DD10" s="583"/>
      <c r="DE10" s="583"/>
      <c r="DF10" s="583"/>
      <c r="DG10" s="583"/>
      <c r="DH10" s="583"/>
      <c r="DI10" s="583"/>
      <c r="DJ10" s="583"/>
      <c r="DK10" s="583"/>
      <c r="DL10" s="583"/>
      <c r="DM10" s="583"/>
      <c r="DN10" s="583"/>
      <c r="DO10" s="583"/>
      <c r="DP10" s="583"/>
      <c r="DQ10" s="583"/>
      <c r="DR10" s="583"/>
      <c r="DS10" s="583"/>
      <c r="DT10" s="583"/>
      <c r="DU10" s="583"/>
      <c r="DV10" s="583"/>
      <c r="DW10" s="583"/>
      <c r="DX10" s="583"/>
      <c r="DY10" s="583"/>
      <c r="DZ10" s="583"/>
      <c r="EA10" s="583"/>
      <c r="EB10" s="583"/>
      <c r="EC10" s="583"/>
      <c r="ED10" s="583"/>
      <c r="EE10" s="583"/>
      <c r="EF10" s="583"/>
      <c r="EG10" s="583"/>
      <c r="EH10" s="583"/>
      <c r="EI10" s="583"/>
      <c r="EJ10" s="583"/>
      <c r="EK10" s="583"/>
      <c r="EL10" s="583"/>
      <c r="EM10" s="583"/>
      <c r="EN10" s="583"/>
      <c r="EO10" s="583"/>
      <c r="EP10" s="583"/>
      <c r="EQ10" s="583"/>
      <c r="ER10" s="583"/>
      <c r="ES10" s="583"/>
      <c r="ET10" s="583"/>
      <c r="EU10" s="583"/>
      <c r="EV10" s="583"/>
      <c r="EW10" s="583"/>
      <c r="EX10" s="583"/>
      <c r="EY10" s="583"/>
      <c r="EZ10" s="583"/>
      <c r="FA10" s="583"/>
      <c r="FB10" s="583"/>
      <c r="FC10" s="583"/>
      <c r="FD10" s="583"/>
      <c r="FE10" s="583"/>
      <c r="FF10" s="583"/>
      <c r="FG10" s="583"/>
      <c r="FH10" s="583"/>
      <c r="FI10" s="583"/>
      <c r="FJ10" s="583"/>
      <c r="FK10" s="583"/>
      <c r="FL10" s="583"/>
      <c r="FM10" s="583"/>
      <c r="FN10" s="583"/>
      <c r="FO10" s="583"/>
      <c r="FP10" s="583"/>
      <c r="FQ10" s="583"/>
      <c r="FR10" s="583"/>
      <c r="FS10" s="583"/>
      <c r="FT10" s="583"/>
      <c r="FU10" s="583"/>
      <c r="FV10" s="583"/>
      <c r="FW10" s="583"/>
      <c r="FX10" s="583"/>
      <c r="FY10" s="583"/>
      <c r="FZ10" s="583"/>
      <c r="GA10" s="583"/>
      <c r="GB10" s="583"/>
      <c r="GC10" s="583"/>
      <c r="GD10" s="583"/>
      <c r="GE10" s="583"/>
      <c r="GF10" s="583"/>
      <c r="GG10" s="583"/>
      <c r="GH10" s="583"/>
      <c r="GI10" s="583"/>
      <c r="GJ10" s="583"/>
      <c r="GK10" s="583"/>
      <c r="GL10" s="583"/>
      <c r="GM10" s="583"/>
      <c r="GN10" s="583"/>
      <c r="GO10" s="583"/>
      <c r="GP10" s="583"/>
      <c r="GQ10" s="583"/>
      <c r="GR10" s="583"/>
      <c r="GS10" s="583"/>
      <c r="GT10" s="583"/>
      <c r="GU10" s="583"/>
      <c r="GV10" s="583"/>
      <c r="GW10" s="583"/>
      <c r="GX10" s="583"/>
      <c r="GY10" s="583"/>
      <c r="GZ10" s="583"/>
      <c r="HA10" s="583"/>
      <c r="HB10" s="583"/>
      <c r="HC10" s="583"/>
      <c r="HD10" s="583"/>
      <c r="HE10" s="583"/>
      <c r="HF10" s="583"/>
      <c r="HG10" s="583"/>
      <c r="HH10" s="583"/>
      <c r="HI10" s="583"/>
      <c r="HJ10" s="583"/>
      <c r="HK10" s="583"/>
      <c r="HL10" s="583"/>
      <c r="HM10" s="583"/>
      <c r="HN10" s="583"/>
      <c r="HO10" s="583"/>
      <c r="HP10" s="583"/>
      <c r="HQ10" s="583"/>
      <c r="HR10" s="583"/>
      <c r="HS10" s="583"/>
      <c r="HT10" s="583"/>
      <c r="HU10" s="583"/>
      <c r="HV10" s="583"/>
      <c r="HW10" s="583"/>
      <c r="HX10" s="583"/>
      <c r="HY10" s="583"/>
      <c r="HZ10" s="583"/>
      <c r="IA10" s="583"/>
      <c r="IB10" s="583"/>
      <c r="IC10" s="583"/>
      <c r="ID10" s="583"/>
      <c r="IE10" s="583"/>
      <c r="IF10" s="583"/>
      <c r="IG10" s="583"/>
      <c r="IH10" s="583"/>
      <c r="II10" s="583"/>
      <c r="IJ10" s="583"/>
      <c r="IK10" s="583"/>
      <c r="IL10" s="583"/>
      <c r="IM10" s="583"/>
      <c r="IN10" s="583"/>
      <c r="IO10" s="583"/>
      <c r="IP10" s="583"/>
      <c r="IQ10" s="583"/>
      <c r="IR10" s="583"/>
    </row>
    <row r="11" spans="1:252" s="590" customFormat="1" ht="78" customHeight="1">
      <c r="A11" s="536">
        <v>3</v>
      </c>
      <c r="B11" s="553" t="s">
        <v>872</v>
      </c>
      <c r="C11" s="536" t="s">
        <v>866</v>
      </c>
      <c r="D11" s="362" t="s">
        <v>951</v>
      </c>
      <c r="E11" s="546" t="s">
        <v>848</v>
      </c>
      <c r="F11" s="564">
        <f t="shared" si="3"/>
        <v>3.8</v>
      </c>
      <c r="G11" s="537">
        <f t="shared" si="4"/>
        <v>3</v>
      </c>
      <c r="H11" s="537">
        <v>0.8</v>
      </c>
      <c r="I11" s="537"/>
      <c r="J11" s="537"/>
      <c r="K11" s="537">
        <v>2.2000000000000002</v>
      </c>
      <c r="L11" s="537">
        <v>0.8</v>
      </c>
      <c r="M11" s="537"/>
      <c r="N11" s="587"/>
      <c r="O11" s="588"/>
      <c r="P11" s="589"/>
      <c r="Q11" s="584">
        <f t="shared" si="2"/>
        <v>3.8</v>
      </c>
      <c r="R11" s="583"/>
      <c r="S11" s="583"/>
      <c r="T11" s="583"/>
      <c r="U11" s="583"/>
      <c r="V11" s="583"/>
      <c r="W11" s="583"/>
      <c r="X11" s="583"/>
      <c r="Y11" s="583"/>
      <c r="Z11" s="583"/>
      <c r="AA11" s="583"/>
      <c r="AB11" s="583"/>
      <c r="AC11" s="583"/>
      <c r="AD11" s="583"/>
      <c r="AE11" s="583"/>
      <c r="AF11" s="583"/>
      <c r="AG11" s="583"/>
      <c r="AH11" s="583"/>
      <c r="AI11" s="583"/>
      <c r="AJ11" s="583"/>
      <c r="AK11" s="583"/>
      <c r="AL11" s="583"/>
      <c r="AM11" s="583"/>
      <c r="AN11" s="583"/>
      <c r="AO11" s="583"/>
      <c r="AP11" s="583"/>
      <c r="AQ11" s="583"/>
      <c r="AR11" s="583"/>
      <c r="AS11" s="583"/>
      <c r="AT11" s="583"/>
      <c r="AU11" s="583"/>
      <c r="AV11" s="583"/>
      <c r="AW11" s="583"/>
      <c r="AX11" s="583"/>
      <c r="AY11" s="583"/>
      <c r="AZ11" s="583"/>
      <c r="BA11" s="583"/>
      <c r="BB11" s="583"/>
      <c r="BC11" s="583"/>
      <c r="BD11" s="583"/>
      <c r="BE11" s="583"/>
      <c r="BF11" s="583"/>
      <c r="BG11" s="583"/>
      <c r="BH11" s="583"/>
      <c r="BI11" s="583"/>
      <c r="BJ11" s="583"/>
      <c r="BK11" s="583"/>
      <c r="BL11" s="583"/>
      <c r="BM11" s="583"/>
      <c r="BN11" s="583"/>
      <c r="BO11" s="583"/>
      <c r="BP11" s="583"/>
      <c r="BQ11" s="583"/>
      <c r="BR11" s="583"/>
      <c r="BS11" s="583"/>
      <c r="BT11" s="583"/>
      <c r="BU11" s="583"/>
      <c r="BV11" s="583"/>
      <c r="BW11" s="583"/>
      <c r="BX11" s="583"/>
      <c r="BY11" s="583"/>
      <c r="BZ11" s="583"/>
      <c r="CA11" s="583"/>
      <c r="CB11" s="583"/>
      <c r="CC11" s="583"/>
      <c r="CD11" s="583"/>
      <c r="CE11" s="583"/>
      <c r="CF11" s="583"/>
      <c r="CG11" s="583"/>
      <c r="CH11" s="583"/>
      <c r="CI11" s="583"/>
      <c r="CJ11" s="583"/>
      <c r="CK11" s="583"/>
      <c r="CL11" s="583"/>
      <c r="CM11" s="583"/>
      <c r="CN11" s="583"/>
      <c r="CO11" s="583"/>
      <c r="CP11" s="583"/>
      <c r="CQ11" s="583"/>
      <c r="CR11" s="583"/>
      <c r="CS11" s="583"/>
      <c r="CT11" s="583"/>
      <c r="CU11" s="583"/>
      <c r="CV11" s="583"/>
      <c r="CW11" s="583"/>
      <c r="CX11" s="583"/>
      <c r="CY11" s="583"/>
      <c r="CZ11" s="583"/>
      <c r="DA11" s="583"/>
      <c r="DB11" s="583"/>
      <c r="DC11" s="583"/>
      <c r="DD11" s="583"/>
      <c r="DE11" s="583"/>
      <c r="DF11" s="583"/>
      <c r="DG11" s="583"/>
      <c r="DH11" s="583"/>
      <c r="DI11" s="583"/>
      <c r="DJ11" s="583"/>
      <c r="DK11" s="583"/>
      <c r="DL11" s="583"/>
      <c r="DM11" s="583"/>
      <c r="DN11" s="583"/>
      <c r="DO11" s="583"/>
      <c r="DP11" s="583"/>
      <c r="DQ11" s="583"/>
      <c r="DR11" s="583"/>
      <c r="DS11" s="583"/>
      <c r="DT11" s="583"/>
      <c r="DU11" s="583"/>
      <c r="DV11" s="583"/>
      <c r="DW11" s="583"/>
      <c r="DX11" s="583"/>
      <c r="DY11" s="583"/>
      <c r="DZ11" s="583"/>
      <c r="EA11" s="583"/>
      <c r="EB11" s="583"/>
      <c r="EC11" s="583"/>
      <c r="ED11" s="583"/>
      <c r="EE11" s="583"/>
      <c r="EF11" s="583"/>
      <c r="EG11" s="583"/>
      <c r="EH11" s="583"/>
      <c r="EI11" s="583"/>
      <c r="EJ11" s="583"/>
      <c r="EK11" s="583"/>
      <c r="EL11" s="583"/>
      <c r="EM11" s="583"/>
      <c r="EN11" s="583"/>
      <c r="EO11" s="583"/>
      <c r="EP11" s="583"/>
      <c r="EQ11" s="583"/>
      <c r="ER11" s="583"/>
      <c r="ES11" s="583"/>
      <c r="ET11" s="583"/>
      <c r="EU11" s="583"/>
      <c r="EV11" s="583"/>
      <c r="EW11" s="583"/>
      <c r="EX11" s="583"/>
      <c r="EY11" s="583"/>
      <c r="EZ11" s="583"/>
      <c r="FA11" s="583"/>
      <c r="FB11" s="583"/>
      <c r="FC11" s="583"/>
      <c r="FD11" s="583"/>
      <c r="FE11" s="583"/>
      <c r="FF11" s="583"/>
      <c r="FG11" s="583"/>
      <c r="FH11" s="583"/>
      <c r="FI11" s="583"/>
      <c r="FJ11" s="583"/>
      <c r="FK11" s="583"/>
      <c r="FL11" s="583"/>
      <c r="FM11" s="583"/>
      <c r="FN11" s="583"/>
      <c r="FO11" s="583"/>
      <c r="FP11" s="583"/>
      <c r="FQ11" s="583"/>
      <c r="FR11" s="583"/>
      <c r="FS11" s="583"/>
      <c r="FT11" s="583"/>
      <c r="FU11" s="583"/>
      <c r="FV11" s="583"/>
      <c r="FW11" s="583"/>
      <c r="FX11" s="583"/>
      <c r="FY11" s="583"/>
      <c r="FZ11" s="583"/>
      <c r="GA11" s="583"/>
      <c r="GB11" s="583"/>
      <c r="GC11" s="583"/>
      <c r="GD11" s="583"/>
      <c r="GE11" s="583"/>
      <c r="GF11" s="583"/>
      <c r="GG11" s="583"/>
      <c r="GH11" s="583"/>
      <c r="GI11" s="583"/>
      <c r="GJ11" s="583"/>
      <c r="GK11" s="583"/>
      <c r="GL11" s="583"/>
      <c r="GM11" s="583"/>
      <c r="GN11" s="583"/>
      <c r="GO11" s="583"/>
      <c r="GP11" s="583"/>
      <c r="GQ11" s="583"/>
      <c r="GR11" s="583"/>
      <c r="GS11" s="583"/>
      <c r="GT11" s="583"/>
      <c r="GU11" s="583"/>
      <c r="GV11" s="583"/>
      <c r="GW11" s="583"/>
      <c r="GX11" s="583"/>
      <c r="GY11" s="583"/>
      <c r="GZ11" s="583"/>
      <c r="HA11" s="583"/>
      <c r="HB11" s="583"/>
      <c r="HC11" s="583"/>
      <c r="HD11" s="583"/>
      <c r="HE11" s="583"/>
      <c r="HF11" s="583"/>
      <c r="HG11" s="583"/>
      <c r="HH11" s="583"/>
      <c r="HI11" s="583"/>
      <c r="HJ11" s="583"/>
      <c r="HK11" s="583"/>
      <c r="HL11" s="583"/>
      <c r="HM11" s="583"/>
      <c r="HN11" s="583"/>
      <c r="HO11" s="583"/>
      <c r="HP11" s="583"/>
      <c r="HQ11" s="583"/>
      <c r="HR11" s="583"/>
      <c r="HS11" s="583"/>
      <c r="HT11" s="583"/>
      <c r="HU11" s="583"/>
      <c r="HV11" s="583"/>
      <c r="HW11" s="583"/>
      <c r="HX11" s="583"/>
      <c r="HY11" s="583"/>
      <c r="HZ11" s="583"/>
      <c r="IA11" s="583"/>
      <c r="IB11" s="583"/>
      <c r="IC11" s="583"/>
      <c r="ID11" s="583"/>
      <c r="IE11" s="583"/>
      <c r="IF11" s="583"/>
      <c r="IG11" s="583"/>
      <c r="IH11" s="583"/>
      <c r="II11" s="583"/>
      <c r="IJ11" s="583"/>
      <c r="IK11" s="583"/>
      <c r="IL11" s="583"/>
      <c r="IM11" s="583"/>
      <c r="IN11" s="583"/>
      <c r="IO11" s="583"/>
      <c r="IP11" s="583"/>
      <c r="IQ11" s="583"/>
      <c r="IR11" s="583"/>
    </row>
    <row r="12" spans="1:252" s="590" customFormat="1" ht="66" customHeight="1">
      <c r="A12" s="536">
        <v>4</v>
      </c>
      <c r="B12" s="553" t="s">
        <v>870</v>
      </c>
      <c r="C12" s="536" t="s">
        <v>866</v>
      </c>
      <c r="D12" s="362" t="s">
        <v>952</v>
      </c>
      <c r="E12" s="546" t="s">
        <v>848</v>
      </c>
      <c r="F12" s="564">
        <f t="shared" si="3"/>
        <v>2.7</v>
      </c>
      <c r="G12" s="537">
        <f t="shared" si="4"/>
        <v>2</v>
      </c>
      <c r="H12" s="537">
        <v>1.5</v>
      </c>
      <c r="I12" s="537"/>
      <c r="J12" s="537"/>
      <c r="K12" s="537">
        <v>0.5</v>
      </c>
      <c r="L12" s="537">
        <v>0.6</v>
      </c>
      <c r="M12" s="537">
        <v>0.1</v>
      </c>
      <c r="N12" s="587"/>
      <c r="O12" s="588"/>
      <c r="P12" s="589"/>
      <c r="Q12" s="584">
        <f t="shared" si="2"/>
        <v>2.7</v>
      </c>
      <c r="R12" s="583"/>
      <c r="S12" s="583"/>
      <c r="T12" s="583"/>
      <c r="U12" s="583"/>
      <c r="V12" s="583"/>
      <c r="W12" s="583"/>
      <c r="X12" s="583"/>
      <c r="Y12" s="583"/>
      <c r="Z12" s="583"/>
      <c r="AA12" s="583"/>
      <c r="AB12" s="583"/>
      <c r="AC12" s="583"/>
      <c r="AD12" s="583"/>
      <c r="AE12" s="583"/>
      <c r="AF12" s="583"/>
      <c r="AG12" s="583"/>
      <c r="AH12" s="583"/>
      <c r="AI12" s="583"/>
      <c r="AJ12" s="583"/>
      <c r="AK12" s="583"/>
      <c r="AL12" s="583"/>
      <c r="AM12" s="583"/>
      <c r="AN12" s="583"/>
      <c r="AO12" s="583"/>
      <c r="AP12" s="583"/>
      <c r="AQ12" s="583"/>
      <c r="AR12" s="583"/>
      <c r="AS12" s="583"/>
      <c r="AT12" s="583"/>
      <c r="AU12" s="583"/>
      <c r="AV12" s="583"/>
      <c r="AW12" s="583"/>
      <c r="AX12" s="583"/>
      <c r="AY12" s="583"/>
      <c r="AZ12" s="583"/>
      <c r="BA12" s="583"/>
      <c r="BB12" s="583"/>
      <c r="BC12" s="583"/>
      <c r="BD12" s="583"/>
      <c r="BE12" s="583"/>
      <c r="BF12" s="583"/>
      <c r="BG12" s="583"/>
      <c r="BH12" s="583"/>
      <c r="BI12" s="583"/>
      <c r="BJ12" s="583"/>
      <c r="BK12" s="583"/>
      <c r="BL12" s="583"/>
      <c r="BM12" s="583"/>
      <c r="BN12" s="583"/>
      <c r="BO12" s="583"/>
      <c r="BP12" s="583"/>
      <c r="BQ12" s="583"/>
      <c r="BR12" s="583"/>
      <c r="BS12" s="583"/>
      <c r="BT12" s="583"/>
      <c r="BU12" s="583"/>
      <c r="BV12" s="583"/>
      <c r="BW12" s="583"/>
      <c r="BX12" s="583"/>
      <c r="BY12" s="583"/>
      <c r="BZ12" s="583"/>
      <c r="CA12" s="583"/>
      <c r="CB12" s="583"/>
      <c r="CC12" s="583"/>
      <c r="CD12" s="583"/>
      <c r="CE12" s="583"/>
      <c r="CF12" s="583"/>
      <c r="CG12" s="583"/>
      <c r="CH12" s="583"/>
      <c r="CI12" s="583"/>
      <c r="CJ12" s="583"/>
      <c r="CK12" s="583"/>
      <c r="CL12" s="583"/>
      <c r="CM12" s="583"/>
      <c r="CN12" s="583"/>
      <c r="CO12" s="583"/>
      <c r="CP12" s="583"/>
      <c r="CQ12" s="583"/>
      <c r="CR12" s="583"/>
      <c r="CS12" s="583"/>
      <c r="CT12" s="583"/>
      <c r="CU12" s="583"/>
      <c r="CV12" s="583"/>
      <c r="CW12" s="583"/>
      <c r="CX12" s="583"/>
      <c r="CY12" s="583"/>
      <c r="CZ12" s="583"/>
      <c r="DA12" s="583"/>
      <c r="DB12" s="583"/>
      <c r="DC12" s="583"/>
      <c r="DD12" s="583"/>
      <c r="DE12" s="583"/>
      <c r="DF12" s="583"/>
      <c r="DG12" s="583"/>
      <c r="DH12" s="583"/>
      <c r="DI12" s="583"/>
      <c r="DJ12" s="583"/>
      <c r="DK12" s="583"/>
      <c r="DL12" s="583"/>
      <c r="DM12" s="583"/>
      <c r="DN12" s="583"/>
      <c r="DO12" s="583"/>
      <c r="DP12" s="583"/>
      <c r="DQ12" s="583"/>
      <c r="DR12" s="583"/>
      <c r="DS12" s="583"/>
      <c r="DT12" s="583"/>
      <c r="DU12" s="583"/>
      <c r="DV12" s="583"/>
      <c r="DW12" s="583"/>
      <c r="DX12" s="583"/>
      <c r="DY12" s="583"/>
      <c r="DZ12" s="583"/>
      <c r="EA12" s="583"/>
      <c r="EB12" s="583"/>
      <c r="EC12" s="583"/>
      <c r="ED12" s="583"/>
      <c r="EE12" s="583"/>
      <c r="EF12" s="583"/>
      <c r="EG12" s="583"/>
      <c r="EH12" s="583"/>
      <c r="EI12" s="583"/>
      <c r="EJ12" s="583"/>
      <c r="EK12" s="583"/>
      <c r="EL12" s="583"/>
      <c r="EM12" s="583"/>
      <c r="EN12" s="583"/>
      <c r="EO12" s="583"/>
      <c r="EP12" s="583"/>
      <c r="EQ12" s="583"/>
      <c r="ER12" s="583"/>
      <c r="ES12" s="583"/>
      <c r="ET12" s="583"/>
      <c r="EU12" s="583"/>
      <c r="EV12" s="583"/>
      <c r="EW12" s="583"/>
      <c r="EX12" s="583"/>
      <c r="EY12" s="583"/>
      <c r="EZ12" s="583"/>
      <c r="FA12" s="583"/>
      <c r="FB12" s="583"/>
      <c r="FC12" s="583"/>
      <c r="FD12" s="583"/>
      <c r="FE12" s="583"/>
      <c r="FF12" s="583"/>
      <c r="FG12" s="583"/>
      <c r="FH12" s="583"/>
      <c r="FI12" s="583"/>
      <c r="FJ12" s="583"/>
      <c r="FK12" s="583"/>
      <c r="FL12" s="583"/>
      <c r="FM12" s="583"/>
      <c r="FN12" s="583"/>
      <c r="FO12" s="583"/>
      <c r="FP12" s="583"/>
      <c r="FQ12" s="583"/>
      <c r="FR12" s="583"/>
      <c r="FS12" s="583"/>
      <c r="FT12" s="583"/>
      <c r="FU12" s="583"/>
      <c r="FV12" s="583"/>
      <c r="FW12" s="583"/>
      <c r="FX12" s="583"/>
      <c r="FY12" s="583"/>
      <c r="FZ12" s="583"/>
      <c r="GA12" s="583"/>
      <c r="GB12" s="583"/>
      <c r="GC12" s="583"/>
      <c r="GD12" s="583"/>
      <c r="GE12" s="583"/>
      <c r="GF12" s="583"/>
      <c r="GG12" s="583"/>
      <c r="GH12" s="583"/>
      <c r="GI12" s="583"/>
      <c r="GJ12" s="583"/>
      <c r="GK12" s="583"/>
      <c r="GL12" s="583"/>
      <c r="GM12" s="583"/>
      <c r="GN12" s="583"/>
      <c r="GO12" s="583"/>
      <c r="GP12" s="583"/>
      <c r="GQ12" s="583"/>
      <c r="GR12" s="583"/>
      <c r="GS12" s="583"/>
      <c r="GT12" s="583"/>
      <c r="GU12" s="583"/>
      <c r="GV12" s="583"/>
      <c r="GW12" s="583"/>
      <c r="GX12" s="583"/>
      <c r="GY12" s="583"/>
      <c r="GZ12" s="583"/>
      <c r="HA12" s="583"/>
      <c r="HB12" s="583"/>
      <c r="HC12" s="583"/>
      <c r="HD12" s="583"/>
      <c r="HE12" s="583"/>
      <c r="HF12" s="583"/>
      <c r="HG12" s="583"/>
      <c r="HH12" s="583"/>
      <c r="HI12" s="583"/>
      <c r="HJ12" s="583"/>
      <c r="HK12" s="583"/>
      <c r="HL12" s="583"/>
      <c r="HM12" s="583"/>
      <c r="HN12" s="583"/>
      <c r="HO12" s="583"/>
      <c r="HP12" s="583"/>
      <c r="HQ12" s="583"/>
      <c r="HR12" s="583"/>
      <c r="HS12" s="583"/>
      <c r="HT12" s="583"/>
      <c r="HU12" s="583"/>
      <c r="HV12" s="583"/>
      <c r="HW12" s="583"/>
      <c r="HX12" s="583"/>
      <c r="HY12" s="583"/>
      <c r="HZ12" s="583"/>
      <c r="IA12" s="583"/>
      <c r="IB12" s="583"/>
      <c r="IC12" s="583"/>
      <c r="ID12" s="583"/>
      <c r="IE12" s="583"/>
      <c r="IF12" s="583"/>
      <c r="IG12" s="583"/>
      <c r="IH12" s="583"/>
      <c r="II12" s="583"/>
      <c r="IJ12" s="583"/>
      <c r="IK12" s="583"/>
      <c r="IL12" s="583"/>
      <c r="IM12" s="583"/>
      <c r="IN12" s="583"/>
      <c r="IO12" s="583"/>
      <c r="IP12" s="583"/>
      <c r="IQ12" s="583"/>
      <c r="IR12" s="583"/>
    </row>
    <row r="13" spans="1:252" s="595" customFormat="1" ht="76.5" customHeight="1">
      <c r="A13" s="536">
        <v>5</v>
      </c>
      <c r="B13" s="553" t="s">
        <v>874</v>
      </c>
      <c r="C13" s="536" t="s">
        <v>864</v>
      </c>
      <c r="D13" s="362" t="s">
        <v>953</v>
      </c>
      <c r="E13" s="546" t="s">
        <v>848</v>
      </c>
      <c r="F13" s="564">
        <f t="shared" si="3"/>
        <v>0.44999999999999996</v>
      </c>
      <c r="G13" s="537">
        <f t="shared" si="4"/>
        <v>0.15</v>
      </c>
      <c r="H13" s="537">
        <v>0.15</v>
      </c>
      <c r="I13" s="537"/>
      <c r="J13" s="537"/>
      <c r="K13" s="537"/>
      <c r="L13" s="537">
        <v>0.3</v>
      </c>
      <c r="M13" s="537"/>
      <c r="N13" s="591"/>
      <c r="O13" s="592"/>
      <c r="P13" s="593"/>
      <c r="Q13" s="584">
        <f t="shared" si="2"/>
        <v>0.44999999999999996</v>
      </c>
      <c r="R13" s="594"/>
      <c r="S13" s="594"/>
      <c r="T13" s="594"/>
      <c r="U13" s="594"/>
      <c r="V13" s="594"/>
      <c r="W13" s="594"/>
      <c r="X13" s="594"/>
      <c r="Y13" s="594"/>
      <c r="Z13" s="594"/>
      <c r="AA13" s="594"/>
      <c r="AB13" s="594"/>
      <c r="AC13" s="594"/>
      <c r="AD13" s="594"/>
      <c r="AE13" s="594"/>
      <c r="AF13" s="594"/>
      <c r="AG13" s="594"/>
      <c r="AH13" s="594"/>
      <c r="AI13" s="594"/>
      <c r="AJ13" s="594"/>
      <c r="AK13" s="594"/>
      <c r="AL13" s="594"/>
      <c r="AM13" s="594"/>
      <c r="AN13" s="594"/>
      <c r="AO13" s="594"/>
      <c r="AP13" s="594"/>
      <c r="AQ13" s="594"/>
      <c r="AR13" s="594"/>
      <c r="AS13" s="594"/>
      <c r="AT13" s="594"/>
      <c r="AU13" s="594"/>
      <c r="AV13" s="594"/>
      <c r="AW13" s="594"/>
      <c r="AX13" s="594"/>
      <c r="AY13" s="594"/>
      <c r="AZ13" s="594"/>
      <c r="BA13" s="594"/>
      <c r="BB13" s="594"/>
      <c r="BC13" s="594"/>
      <c r="BD13" s="594"/>
      <c r="BE13" s="594"/>
      <c r="BF13" s="594"/>
      <c r="BG13" s="594"/>
      <c r="BH13" s="594"/>
      <c r="BI13" s="594"/>
      <c r="BJ13" s="594"/>
      <c r="BK13" s="594"/>
      <c r="BL13" s="594"/>
      <c r="BM13" s="594"/>
      <c r="BN13" s="594"/>
      <c r="BO13" s="594"/>
      <c r="BP13" s="594"/>
      <c r="BQ13" s="594"/>
      <c r="BR13" s="594"/>
      <c r="BS13" s="594"/>
      <c r="BT13" s="594"/>
      <c r="BU13" s="594"/>
      <c r="BV13" s="594"/>
      <c r="BW13" s="594"/>
      <c r="BX13" s="594"/>
      <c r="BY13" s="594"/>
      <c r="BZ13" s="594"/>
      <c r="CA13" s="594"/>
      <c r="CB13" s="594"/>
      <c r="CC13" s="594"/>
      <c r="CD13" s="594"/>
      <c r="CE13" s="594"/>
      <c r="CF13" s="594"/>
      <c r="CG13" s="594"/>
      <c r="CH13" s="594"/>
      <c r="CI13" s="594"/>
      <c r="CJ13" s="594"/>
      <c r="CK13" s="594"/>
      <c r="CL13" s="594"/>
      <c r="CM13" s="594"/>
      <c r="CN13" s="594"/>
      <c r="CO13" s="594"/>
      <c r="CP13" s="594"/>
      <c r="CQ13" s="594"/>
      <c r="CR13" s="594"/>
      <c r="CS13" s="594"/>
      <c r="CT13" s="594"/>
      <c r="CU13" s="594"/>
      <c r="CV13" s="594"/>
      <c r="CW13" s="594"/>
      <c r="CX13" s="594"/>
      <c r="CY13" s="594"/>
      <c r="CZ13" s="594"/>
      <c r="DA13" s="594"/>
      <c r="DB13" s="594"/>
      <c r="DC13" s="594"/>
      <c r="DD13" s="594"/>
      <c r="DE13" s="594"/>
      <c r="DF13" s="594"/>
      <c r="DG13" s="594"/>
      <c r="DH13" s="594"/>
      <c r="DI13" s="594"/>
      <c r="DJ13" s="594"/>
      <c r="DK13" s="594"/>
      <c r="DL13" s="594"/>
      <c r="DM13" s="594"/>
      <c r="DN13" s="594"/>
      <c r="DO13" s="594"/>
      <c r="DP13" s="594"/>
      <c r="DQ13" s="594"/>
      <c r="DR13" s="594"/>
      <c r="DS13" s="594"/>
      <c r="DT13" s="594"/>
      <c r="DU13" s="594"/>
      <c r="DV13" s="594"/>
      <c r="DW13" s="594"/>
      <c r="DX13" s="594"/>
      <c r="DY13" s="594"/>
      <c r="DZ13" s="594"/>
      <c r="EA13" s="594"/>
      <c r="EB13" s="594"/>
      <c r="EC13" s="594"/>
      <c r="ED13" s="594"/>
      <c r="EE13" s="594"/>
      <c r="EF13" s="594"/>
      <c r="EG13" s="594"/>
      <c r="EH13" s="594"/>
      <c r="EI13" s="594"/>
      <c r="EJ13" s="594"/>
      <c r="EK13" s="594"/>
      <c r="EL13" s="594"/>
      <c r="EM13" s="594"/>
      <c r="EN13" s="594"/>
      <c r="EO13" s="594"/>
      <c r="EP13" s="594"/>
      <c r="EQ13" s="594"/>
      <c r="ER13" s="594"/>
      <c r="ES13" s="594"/>
      <c r="ET13" s="594"/>
      <c r="EU13" s="594"/>
      <c r="EV13" s="594"/>
      <c r="EW13" s="594"/>
      <c r="EX13" s="594"/>
      <c r="EY13" s="594"/>
      <c r="EZ13" s="594"/>
      <c r="FA13" s="594"/>
      <c r="FB13" s="594"/>
      <c r="FC13" s="594"/>
      <c r="FD13" s="594"/>
      <c r="FE13" s="594"/>
      <c r="FF13" s="594"/>
      <c r="FG13" s="594"/>
      <c r="FH13" s="594"/>
      <c r="FI13" s="594"/>
      <c r="FJ13" s="594"/>
      <c r="FK13" s="594"/>
      <c r="FL13" s="594"/>
      <c r="FM13" s="594"/>
      <c r="FN13" s="594"/>
      <c r="FO13" s="594"/>
      <c r="FP13" s="594"/>
      <c r="FQ13" s="594"/>
      <c r="FR13" s="594"/>
      <c r="FS13" s="594"/>
      <c r="FT13" s="594"/>
      <c r="FU13" s="594"/>
      <c r="FV13" s="594"/>
      <c r="FW13" s="594"/>
      <c r="FX13" s="594"/>
      <c r="FY13" s="594"/>
      <c r="FZ13" s="594"/>
      <c r="GA13" s="594"/>
      <c r="GB13" s="594"/>
      <c r="GC13" s="594"/>
      <c r="GD13" s="594"/>
      <c r="GE13" s="594"/>
      <c r="GF13" s="594"/>
      <c r="GG13" s="594"/>
      <c r="GH13" s="594"/>
      <c r="GI13" s="594"/>
      <c r="GJ13" s="594"/>
      <c r="GK13" s="594"/>
      <c r="GL13" s="594"/>
      <c r="GM13" s="594"/>
      <c r="GN13" s="594"/>
      <c r="GO13" s="594"/>
      <c r="GP13" s="594"/>
      <c r="GQ13" s="594"/>
      <c r="GR13" s="594"/>
      <c r="GS13" s="594"/>
      <c r="GT13" s="594"/>
      <c r="GU13" s="594"/>
      <c r="GV13" s="594"/>
      <c r="GW13" s="594"/>
      <c r="GX13" s="594"/>
      <c r="GY13" s="594"/>
      <c r="GZ13" s="594"/>
      <c r="HA13" s="594"/>
      <c r="HB13" s="594"/>
      <c r="HC13" s="594"/>
      <c r="HD13" s="594"/>
      <c r="HE13" s="594"/>
      <c r="HF13" s="594"/>
      <c r="HG13" s="594"/>
      <c r="HH13" s="594"/>
      <c r="HI13" s="594"/>
      <c r="HJ13" s="594"/>
      <c r="HK13" s="594"/>
      <c r="HL13" s="594"/>
      <c r="HM13" s="594"/>
      <c r="HN13" s="594"/>
      <c r="HO13" s="594"/>
      <c r="HP13" s="594"/>
      <c r="HQ13" s="594"/>
      <c r="HR13" s="594"/>
      <c r="HS13" s="594"/>
      <c r="HT13" s="594"/>
      <c r="HU13" s="594"/>
      <c r="HV13" s="594"/>
      <c r="HW13" s="594"/>
      <c r="HX13" s="594"/>
      <c r="HY13" s="594"/>
      <c r="HZ13" s="594"/>
      <c r="IA13" s="594"/>
      <c r="IB13" s="594"/>
      <c r="IC13" s="594"/>
      <c r="ID13" s="594"/>
      <c r="IE13" s="594"/>
      <c r="IF13" s="594"/>
      <c r="IG13" s="594"/>
      <c r="IH13" s="594"/>
      <c r="II13" s="594"/>
      <c r="IJ13" s="594"/>
      <c r="IK13" s="594"/>
      <c r="IL13" s="594"/>
      <c r="IM13" s="594"/>
      <c r="IN13" s="594"/>
      <c r="IO13" s="594"/>
      <c r="IP13" s="594"/>
      <c r="IQ13" s="594"/>
      <c r="IR13" s="594"/>
    </row>
    <row r="14" spans="1:252" s="595" customFormat="1" ht="75.75" customHeight="1">
      <c r="A14" s="536">
        <v>6</v>
      </c>
      <c r="B14" s="553" t="s">
        <v>876</v>
      </c>
      <c r="C14" s="536" t="s">
        <v>877</v>
      </c>
      <c r="D14" s="362" t="s">
        <v>954</v>
      </c>
      <c r="E14" s="546" t="s">
        <v>848</v>
      </c>
      <c r="F14" s="564">
        <v>1.95</v>
      </c>
      <c r="G14" s="537">
        <f t="shared" si="4"/>
        <v>1.63</v>
      </c>
      <c r="H14" s="537">
        <v>1.49</v>
      </c>
      <c r="I14" s="537"/>
      <c r="J14" s="537"/>
      <c r="K14" s="537">
        <v>0.14000000000000001</v>
      </c>
      <c r="L14" s="537">
        <f>0.07+0.19+0.06</f>
        <v>0.32</v>
      </c>
      <c r="M14" s="537"/>
      <c r="N14" s="591"/>
      <c r="O14" s="592"/>
      <c r="P14" s="593"/>
      <c r="Q14" s="584">
        <f t="shared" si="2"/>
        <v>1.95</v>
      </c>
      <c r="R14" s="594"/>
      <c r="S14" s="594"/>
      <c r="T14" s="594"/>
      <c r="U14" s="594"/>
      <c r="V14" s="594"/>
      <c r="W14" s="594"/>
      <c r="X14" s="594"/>
      <c r="Y14" s="594"/>
      <c r="Z14" s="594"/>
      <c r="AA14" s="594"/>
      <c r="AB14" s="594"/>
      <c r="AC14" s="594"/>
      <c r="AD14" s="594"/>
      <c r="AE14" s="594"/>
      <c r="AF14" s="594"/>
      <c r="AG14" s="594"/>
      <c r="AH14" s="594"/>
      <c r="AI14" s="594"/>
      <c r="AJ14" s="594"/>
      <c r="AK14" s="594"/>
      <c r="AL14" s="594"/>
      <c r="AM14" s="594"/>
      <c r="AN14" s="594"/>
      <c r="AO14" s="594"/>
      <c r="AP14" s="594"/>
      <c r="AQ14" s="594"/>
      <c r="AR14" s="594"/>
      <c r="AS14" s="594"/>
      <c r="AT14" s="594"/>
      <c r="AU14" s="594"/>
      <c r="AV14" s="594"/>
      <c r="AW14" s="594"/>
      <c r="AX14" s="594"/>
      <c r="AY14" s="594"/>
      <c r="AZ14" s="594"/>
      <c r="BA14" s="594"/>
      <c r="BB14" s="594"/>
      <c r="BC14" s="594"/>
      <c r="BD14" s="594"/>
      <c r="BE14" s="594"/>
      <c r="BF14" s="594"/>
      <c r="BG14" s="594"/>
      <c r="BH14" s="594"/>
      <c r="BI14" s="594"/>
      <c r="BJ14" s="594"/>
      <c r="BK14" s="594"/>
      <c r="BL14" s="594"/>
      <c r="BM14" s="594"/>
      <c r="BN14" s="594"/>
      <c r="BO14" s="594"/>
      <c r="BP14" s="594"/>
      <c r="BQ14" s="594"/>
      <c r="BR14" s="594"/>
      <c r="BS14" s="594"/>
      <c r="BT14" s="594"/>
      <c r="BU14" s="594"/>
      <c r="BV14" s="594"/>
      <c r="BW14" s="594"/>
      <c r="BX14" s="594"/>
      <c r="BY14" s="594"/>
      <c r="BZ14" s="594"/>
      <c r="CA14" s="594"/>
      <c r="CB14" s="594"/>
      <c r="CC14" s="594"/>
      <c r="CD14" s="594"/>
      <c r="CE14" s="594"/>
      <c r="CF14" s="594"/>
      <c r="CG14" s="594"/>
      <c r="CH14" s="594"/>
      <c r="CI14" s="594"/>
      <c r="CJ14" s="594"/>
      <c r="CK14" s="594"/>
      <c r="CL14" s="594"/>
      <c r="CM14" s="594"/>
      <c r="CN14" s="594"/>
      <c r="CO14" s="594"/>
      <c r="CP14" s="594"/>
      <c r="CQ14" s="594"/>
      <c r="CR14" s="594"/>
      <c r="CS14" s="594"/>
      <c r="CT14" s="594"/>
      <c r="CU14" s="594"/>
      <c r="CV14" s="594"/>
      <c r="CW14" s="594"/>
      <c r="CX14" s="594"/>
      <c r="CY14" s="594"/>
      <c r="CZ14" s="594"/>
      <c r="DA14" s="594"/>
      <c r="DB14" s="594"/>
      <c r="DC14" s="594"/>
      <c r="DD14" s="594"/>
      <c r="DE14" s="594"/>
      <c r="DF14" s="594"/>
      <c r="DG14" s="594"/>
      <c r="DH14" s="594"/>
      <c r="DI14" s="594"/>
      <c r="DJ14" s="594"/>
      <c r="DK14" s="594"/>
      <c r="DL14" s="594"/>
      <c r="DM14" s="594"/>
      <c r="DN14" s="594"/>
      <c r="DO14" s="594"/>
      <c r="DP14" s="594"/>
      <c r="DQ14" s="594"/>
      <c r="DR14" s="594"/>
      <c r="DS14" s="594"/>
      <c r="DT14" s="594"/>
      <c r="DU14" s="594"/>
      <c r="DV14" s="594"/>
      <c r="DW14" s="594"/>
      <c r="DX14" s="594"/>
      <c r="DY14" s="594"/>
      <c r="DZ14" s="594"/>
      <c r="EA14" s="594"/>
      <c r="EB14" s="594"/>
      <c r="EC14" s="594"/>
      <c r="ED14" s="594"/>
      <c r="EE14" s="594"/>
      <c r="EF14" s="594"/>
      <c r="EG14" s="594"/>
      <c r="EH14" s="594"/>
      <c r="EI14" s="594"/>
      <c r="EJ14" s="594"/>
      <c r="EK14" s="594"/>
      <c r="EL14" s="594"/>
      <c r="EM14" s="594"/>
      <c r="EN14" s="594"/>
      <c r="EO14" s="594"/>
      <c r="EP14" s="594"/>
      <c r="EQ14" s="594"/>
      <c r="ER14" s="594"/>
      <c r="ES14" s="594"/>
      <c r="ET14" s="594"/>
      <c r="EU14" s="594"/>
      <c r="EV14" s="594"/>
      <c r="EW14" s="594"/>
      <c r="EX14" s="594"/>
      <c r="EY14" s="594"/>
      <c r="EZ14" s="594"/>
      <c r="FA14" s="594"/>
      <c r="FB14" s="594"/>
      <c r="FC14" s="594"/>
      <c r="FD14" s="594"/>
      <c r="FE14" s="594"/>
      <c r="FF14" s="594"/>
      <c r="FG14" s="594"/>
      <c r="FH14" s="594"/>
      <c r="FI14" s="594"/>
      <c r="FJ14" s="594"/>
      <c r="FK14" s="594"/>
      <c r="FL14" s="594"/>
      <c r="FM14" s="594"/>
      <c r="FN14" s="594"/>
      <c r="FO14" s="594"/>
      <c r="FP14" s="594"/>
      <c r="FQ14" s="594"/>
      <c r="FR14" s="594"/>
      <c r="FS14" s="594"/>
      <c r="FT14" s="594"/>
      <c r="FU14" s="594"/>
      <c r="FV14" s="594"/>
      <c r="FW14" s="594"/>
      <c r="FX14" s="594"/>
      <c r="FY14" s="594"/>
      <c r="FZ14" s="594"/>
      <c r="GA14" s="594"/>
      <c r="GB14" s="594"/>
      <c r="GC14" s="594"/>
      <c r="GD14" s="594"/>
      <c r="GE14" s="594"/>
      <c r="GF14" s="594"/>
      <c r="GG14" s="594"/>
      <c r="GH14" s="594"/>
      <c r="GI14" s="594"/>
      <c r="GJ14" s="594"/>
      <c r="GK14" s="594"/>
      <c r="GL14" s="594"/>
      <c r="GM14" s="594"/>
      <c r="GN14" s="594"/>
      <c r="GO14" s="594"/>
      <c r="GP14" s="594"/>
      <c r="GQ14" s="594"/>
      <c r="GR14" s="594"/>
      <c r="GS14" s="594"/>
      <c r="GT14" s="594"/>
      <c r="GU14" s="594"/>
      <c r="GV14" s="594"/>
      <c r="GW14" s="594"/>
      <c r="GX14" s="594"/>
      <c r="GY14" s="594"/>
      <c r="GZ14" s="594"/>
      <c r="HA14" s="594"/>
      <c r="HB14" s="594"/>
      <c r="HC14" s="594"/>
      <c r="HD14" s="594"/>
      <c r="HE14" s="594"/>
      <c r="HF14" s="594"/>
      <c r="HG14" s="594"/>
      <c r="HH14" s="594"/>
      <c r="HI14" s="594"/>
      <c r="HJ14" s="594"/>
      <c r="HK14" s="594"/>
      <c r="HL14" s="594"/>
      <c r="HM14" s="594"/>
      <c r="HN14" s="594"/>
      <c r="HO14" s="594"/>
      <c r="HP14" s="594"/>
      <c r="HQ14" s="594"/>
      <c r="HR14" s="594"/>
      <c r="HS14" s="594"/>
      <c r="HT14" s="594"/>
      <c r="HU14" s="594"/>
      <c r="HV14" s="594"/>
      <c r="HW14" s="594"/>
      <c r="HX14" s="594"/>
      <c r="HY14" s="594"/>
      <c r="HZ14" s="594"/>
      <c r="IA14" s="594"/>
      <c r="IB14" s="594"/>
      <c r="IC14" s="594"/>
      <c r="ID14" s="594"/>
      <c r="IE14" s="594"/>
      <c r="IF14" s="594"/>
      <c r="IG14" s="594"/>
      <c r="IH14" s="594"/>
      <c r="II14" s="594"/>
      <c r="IJ14" s="594"/>
      <c r="IK14" s="594"/>
      <c r="IL14" s="594"/>
      <c r="IM14" s="594"/>
      <c r="IN14" s="594"/>
      <c r="IO14" s="594"/>
      <c r="IP14" s="594"/>
      <c r="IQ14" s="594"/>
      <c r="IR14" s="594"/>
    </row>
    <row r="15" spans="1:252" ht="96" customHeight="1">
      <c r="A15" s="536">
        <v>7</v>
      </c>
      <c r="B15" s="553" t="s">
        <v>879</v>
      </c>
      <c r="C15" s="536" t="s">
        <v>900</v>
      </c>
      <c r="D15" s="362" t="s">
        <v>955</v>
      </c>
      <c r="E15" s="546" t="s">
        <v>848</v>
      </c>
      <c r="F15" s="564">
        <f t="shared" si="3"/>
        <v>0.3</v>
      </c>
      <c r="G15" s="537">
        <f t="shared" si="4"/>
        <v>0.3</v>
      </c>
      <c r="H15" s="537">
        <v>0.3</v>
      </c>
      <c r="I15" s="537"/>
      <c r="J15" s="537"/>
      <c r="K15" s="537"/>
      <c r="L15" s="537"/>
      <c r="M15" s="537"/>
      <c r="N15" s="596"/>
      <c r="O15" s="566"/>
      <c r="Q15" s="584">
        <f t="shared" si="2"/>
        <v>0.3</v>
      </c>
    </row>
    <row r="16" spans="1:252" s="595" customFormat="1" ht="86.25" customHeight="1">
      <c r="A16" s="536">
        <v>8</v>
      </c>
      <c r="B16" s="553" t="s">
        <v>956</v>
      </c>
      <c r="C16" s="536" t="s">
        <v>957</v>
      </c>
      <c r="D16" s="362" t="s">
        <v>958</v>
      </c>
      <c r="E16" s="546" t="s">
        <v>848</v>
      </c>
      <c r="F16" s="564">
        <f t="shared" si="3"/>
        <v>0.01</v>
      </c>
      <c r="G16" s="537">
        <f t="shared" si="4"/>
        <v>0</v>
      </c>
      <c r="H16" s="537"/>
      <c r="I16" s="537"/>
      <c r="J16" s="537"/>
      <c r="K16" s="537"/>
      <c r="L16" s="537">
        <v>0.01</v>
      </c>
      <c r="M16" s="537"/>
      <c r="N16" s="596"/>
      <c r="O16" s="597"/>
      <c r="Q16" s="584">
        <f t="shared" si="2"/>
        <v>0.01</v>
      </c>
    </row>
    <row r="17" spans="1:17" s="594" customFormat="1" ht="86.25" customHeight="1">
      <c r="A17" s="536">
        <v>9</v>
      </c>
      <c r="B17" s="553" t="s">
        <v>369</v>
      </c>
      <c r="C17" s="536" t="s">
        <v>959</v>
      </c>
      <c r="D17" s="362" t="s">
        <v>960</v>
      </c>
      <c r="E17" s="546" t="s">
        <v>848</v>
      </c>
      <c r="F17" s="564">
        <f t="shared" si="3"/>
        <v>6.629999999999999</v>
      </c>
      <c r="G17" s="537">
        <f t="shared" si="4"/>
        <v>4.6199999999999992</v>
      </c>
      <c r="H17" s="537">
        <v>4.5599999999999996</v>
      </c>
      <c r="I17" s="537"/>
      <c r="J17" s="537"/>
      <c r="K17" s="537">
        <f>0.06</f>
        <v>0.06</v>
      </c>
      <c r="L17" s="537">
        <f>0.02+0.01+0.02+0.38+0.69+0.39</f>
        <v>1.5099999999999998</v>
      </c>
      <c r="M17" s="537">
        <v>0.5</v>
      </c>
      <c r="N17" s="598"/>
      <c r="O17" s="599"/>
      <c r="Q17" s="584">
        <f t="shared" si="2"/>
        <v>6.629999999999999</v>
      </c>
    </row>
    <row r="18" spans="1:17" s="595" customFormat="1" ht="123.75" customHeight="1">
      <c r="A18" s="217">
        <v>10</v>
      </c>
      <c r="B18" s="362" t="s">
        <v>961</v>
      </c>
      <c r="C18" s="217" t="s">
        <v>877</v>
      </c>
      <c r="D18" s="362" t="s">
        <v>962</v>
      </c>
      <c r="E18" s="546" t="s">
        <v>848</v>
      </c>
      <c r="F18" s="564">
        <f>G18+L18+M18</f>
        <v>4.26</v>
      </c>
      <c r="G18" s="537">
        <v>2.5299999999999998</v>
      </c>
      <c r="H18" s="537">
        <v>2.5299999999999998</v>
      </c>
      <c r="I18" s="538"/>
      <c r="J18" s="538"/>
      <c r="K18" s="538"/>
      <c r="L18" s="538">
        <f>0.08+0.03</f>
        <v>0.11</v>
      </c>
      <c r="M18" s="538">
        <v>1.62</v>
      </c>
      <c r="N18" s="596"/>
      <c r="O18" s="597"/>
      <c r="Q18" s="584">
        <f t="shared" si="2"/>
        <v>4.26</v>
      </c>
    </row>
    <row r="19" spans="1:17" s="595" customFormat="1" ht="107.25" customHeight="1">
      <c r="A19" s="217">
        <v>11</v>
      </c>
      <c r="B19" s="362" t="s">
        <v>646</v>
      </c>
      <c r="C19" s="536" t="s">
        <v>963</v>
      </c>
      <c r="D19" s="362" t="s">
        <v>964</v>
      </c>
      <c r="E19" s="546" t="s">
        <v>848</v>
      </c>
      <c r="F19" s="564">
        <f>G19+L19+M19</f>
        <v>10.57</v>
      </c>
      <c r="G19" s="537">
        <f>H19+K19</f>
        <v>8.76</v>
      </c>
      <c r="H19" s="538">
        <v>7.1</v>
      </c>
      <c r="I19" s="538"/>
      <c r="J19" s="538"/>
      <c r="K19" s="538">
        <v>1.66</v>
      </c>
      <c r="L19" s="538">
        <v>1.75</v>
      </c>
      <c r="M19" s="538">
        <v>0.06</v>
      </c>
      <c r="N19" s="596"/>
      <c r="O19" s="597"/>
      <c r="Q19" s="584">
        <f t="shared" si="2"/>
        <v>10.57</v>
      </c>
    </row>
    <row r="20" spans="1:17" s="595" customFormat="1" ht="123" customHeight="1">
      <c r="A20" s="217">
        <v>12</v>
      </c>
      <c r="B20" s="362" t="s">
        <v>965</v>
      </c>
      <c r="C20" s="217" t="s">
        <v>861</v>
      </c>
      <c r="D20" s="362" t="s">
        <v>966</v>
      </c>
      <c r="E20" s="546" t="s">
        <v>848</v>
      </c>
      <c r="F20" s="557">
        <v>0.03</v>
      </c>
      <c r="G20" s="537">
        <v>0</v>
      </c>
      <c r="H20" s="538"/>
      <c r="I20" s="538"/>
      <c r="J20" s="538"/>
      <c r="K20" s="538"/>
      <c r="L20" s="538">
        <v>0.03</v>
      </c>
      <c r="M20" s="538"/>
      <c r="N20" s="596"/>
      <c r="O20" s="597"/>
      <c r="Q20" s="584">
        <f t="shared" si="2"/>
        <v>0.03</v>
      </c>
    </row>
    <row r="21" spans="1:17" s="594" customFormat="1" ht="60" customHeight="1">
      <c r="A21" s="217">
        <v>13</v>
      </c>
      <c r="B21" s="362" t="s">
        <v>967</v>
      </c>
      <c r="C21" s="217" t="s">
        <v>866</v>
      </c>
      <c r="D21" s="362" t="s">
        <v>968</v>
      </c>
      <c r="E21" s="546" t="s">
        <v>848</v>
      </c>
      <c r="F21" s="564">
        <f>G21+L21+M21</f>
        <v>11.17</v>
      </c>
      <c r="G21" s="537">
        <f>H21+I21+J21+K21</f>
        <v>6.83</v>
      </c>
      <c r="H21" s="538">
        <f>4.5+0.43</f>
        <v>4.93</v>
      </c>
      <c r="I21" s="538"/>
      <c r="J21" s="538"/>
      <c r="K21" s="538">
        <f>1.02+0.88</f>
        <v>1.9</v>
      </c>
      <c r="L21" s="538">
        <f>0.95+0.9+0.21+0.01+0.01+0.48</f>
        <v>2.5599999999999996</v>
      </c>
      <c r="M21" s="538">
        <v>1.78</v>
      </c>
      <c r="N21" s="598"/>
      <c r="O21" s="599"/>
      <c r="Q21" s="584">
        <f t="shared" si="2"/>
        <v>11.17</v>
      </c>
    </row>
    <row r="22" spans="1:17" s="594" customFormat="1" ht="30" customHeight="1">
      <c r="A22" s="210" t="s">
        <v>849</v>
      </c>
      <c r="B22" s="600" t="s">
        <v>887</v>
      </c>
      <c r="C22" s="210"/>
      <c r="D22" s="213"/>
      <c r="E22" s="210"/>
      <c r="F22" s="557">
        <f>SUM(F23:F31)</f>
        <v>18.799999999999997</v>
      </c>
      <c r="G22" s="557">
        <f t="shared" ref="G22:M22" si="5">SUM(G23:G31)</f>
        <v>10.129999999999999</v>
      </c>
      <c r="H22" s="557">
        <f t="shared" si="5"/>
        <v>9.3299999999999983</v>
      </c>
      <c r="I22" s="557">
        <f t="shared" si="5"/>
        <v>0</v>
      </c>
      <c r="J22" s="557">
        <f t="shared" si="5"/>
        <v>0</v>
      </c>
      <c r="K22" s="557">
        <f t="shared" si="5"/>
        <v>0.8</v>
      </c>
      <c r="L22" s="557">
        <f t="shared" si="5"/>
        <v>5.62</v>
      </c>
      <c r="M22" s="557">
        <f t="shared" si="5"/>
        <v>3.05</v>
      </c>
      <c r="N22" s="598"/>
      <c r="O22" s="599"/>
      <c r="Q22" s="585">
        <f>G22+L22+M22</f>
        <v>18.8</v>
      </c>
    </row>
    <row r="23" spans="1:17" s="594" customFormat="1" ht="78" customHeight="1">
      <c r="A23" s="536">
        <v>14</v>
      </c>
      <c r="B23" s="553" t="s">
        <v>888</v>
      </c>
      <c r="C23" s="536" t="s">
        <v>866</v>
      </c>
      <c r="D23" s="362" t="s">
        <v>969</v>
      </c>
      <c r="E23" s="546" t="s">
        <v>848</v>
      </c>
      <c r="F23" s="557">
        <f t="shared" ref="F23:F31" si="6">G23+L23+M23</f>
        <v>3.6</v>
      </c>
      <c r="G23" s="537">
        <f t="shared" ref="G23:G29" si="7">H23+I23+J23+K23</f>
        <v>3.1</v>
      </c>
      <c r="H23" s="537">
        <v>2.6</v>
      </c>
      <c r="I23" s="537"/>
      <c r="J23" s="537"/>
      <c r="K23" s="537">
        <v>0.5</v>
      </c>
      <c r="L23" s="537"/>
      <c r="M23" s="537">
        <v>0.5</v>
      </c>
      <c r="N23" s="598"/>
      <c r="O23" s="599"/>
      <c r="Q23" s="584">
        <f t="shared" si="2"/>
        <v>3.6</v>
      </c>
    </row>
    <row r="24" spans="1:17" s="594" customFormat="1" ht="90" customHeight="1">
      <c r="A24" s="536">
        <v>15</v>
      </c>
      <c r="B24" s="553" t="s">
        <v>890</v>
      </c>
      <c r="C24" s="536" t="s">
        <v>866</v>
      </c>
      <c r="D24" s="362" t="s">
        <v>970</v>
      </c>
      <c r="E24" s="546" t="s">
        <v>848</v>
      </c>
      <c r="F24" s="557">
        <f t="shared" si="6"/>
        <v>1.58</v>
      </c>
      <c r="G24" s="537">
        <f t="shared" si="7"/>
        <v>1.45</v>
      </c>
      <c r="H24" s="537">
        <v>1.45</v>
      </c>
      <c r="I24" s="537"/>
      <c r="J24" s="537"/>
      <c r="K24" s="537"/>
      <c r="L24" s="537">
        <v>0.13</v>
      </c>
      <c r="M24" s="537"/>
      <c r="N24" s="598"/>
      <c r="O24" s="599"/>
      <c r="Q24" s="584">
        <f t="shared" si="2"/>
        <v>1.58</v>
      </c>
    </row>
    <row r="25" spans="1:17" s="595" customFormat="1" ht="68.25" customHeight="1">
      <c r="A25" s="536">
        <v>16</v>
      </c>
      <c r="B25" s="553" t="s">
        <v>971</v>
      </c>
      <c r="C25" s="536" t="s">
        <v>858</v>
      </c>
      <c r="D25" s="362" t="s">
        <v>972</v>
      </c>
      <c r="E25" s="546" t="s">
        <v>848</v>
      </c>
      <c r="F25" s="557">
        <f t="shared" si="6"/>
        <v>0.35</v>
      </c>
      <c r="G25" s="537">
        <f t="shared" si="7"/>
        <v>0</v>
      </c>
      <c r="H25" s="537"/>
      <c r="I25" s="537"/>
      <c r="J25" s="537"/>
      <c r="K25" s="537"/>
      <c r="L25" s="537">
        <v>0.35</v>
      </c>
      <c r="M25" s="537"/>
      <c r="N25" s="596"/>
      <c r="O25" s="597"/>
      <c r="Q25" s="584">
        <f t="shared" si="2"/>
        <v>0.35</v>
      </c>
    </row>
    <row r="26" spans="1:17" s="594" customFormat="1" ht="71.25" customHeight="1">
      <c r="A26" s="536">
        <v>17</v>
      </c>
      <c r="B26" s="553" t="s">
        <v>892</v>
      </c>
      <c r="C26" s="536" t="s">
        <v>877</v>
      </c>
      <c r="D26" s="362" t="s">
        <v>973</v>
      </c>
      <c r="E26" s="546" t="s">
        <v>848</v>
      </c>
      <c r="F26" s="557">
        <f t="shared" si="6"/>
        <v>6.6</v>
      </c>
      <c r="G26" s="537">
        <f t="shared" si="7"/>
        <v>4.7</v>
      </c>
      <c r="H26" s="537">
        <f>2.5+2.2</f>
        <v>4.7</v>
      </c>
      <c r="I26" s="537"/>
      <c r="J26" s="537"/>
      <c r="K26" s="537"/>
      <c r="L26" s="537"/>
      <c r="M26" s="537">
        <v>1.9</v>
      </c>
      <c r="N26" s="598"/>
      <c r="O26" s="599"/>
      <c r="Q26" s="584">
        <f t="shared" si="2"/>
        <v>6.6</v>
      </c>
    </row>
    <row r="27" spans="1:17" s="595" customFormat="1" ht="122.25" customHeight="1">
      <c r="A27" s="536">
        <v>18</v>
      </c>
      <c r="B27" s="553" t="s">
        <v>894</v>
      </c>
      <c r="C27" s="536" t="s">
        <v>974</v>
      </c>
      <c r="D27" s="362" t="s">
        <v>975</v>
      </c>
      <c r="E27" s="546" t="s">
        <v>848</v>
      </c>
      <c r="F27" s="557">
        <f t="shared" si="6"/>
        <v>0.09</v>
      </c>
      <c r="G27" s="537">
        <f t="shared" si="7"/>
        <v>0.09</v>
      </c>
      <c r="H27" s="537">
        <v>0.09</v>
      </c>
      <c r="I27" s="537"/>
      <c r="J27" s="537"/>
      <c r="K27" s="537"/>
      <c r="L27" s="537"/>
      <c r="M27" s="537"/>
      <c r="N27" s="596"/>
      <c r="O27" s="597"/>
      <c r="Q27" s="584">
        <f t="shared" si="2"/>
        <v>0.09</v>
      </c>
    </row>
    <row r="28" spans="1:17" s="595" customFormat="1" ht="68.25" customHeight="1">
      <c r="A28" s="536">
        <v>19</v>
      </c>
      <c r="B28" s="553" t="s">
        <v>897</v>
      </c>
      <c r="C28" s="536" t="s">
        <v>703</v>
      </c>
      <c r="D28" s="362" t="s">
        <v>898</v>
      </c>
      <c r="E28" s="546" t="s">
        <v>848</v>
      </c>
      <c r="F28" s="557">
        <f t="shared" si="6"/>
        <v>0.04</v>
      </c>
      <c r="G28" s="537">
        <f t="shared" si="7"/>
        <v>0.04</v>
      </c>
      <c r="H28" s="537">
        <v>0.04</v>
      </c>
      <c r="I28" s="537"/>
      <c r="J28" s="537"/>
      <c r="K28" s="537"/>
      <c r="L28" s="537"/>
      <c r="M28" s="537"/>
      <c r="N28" s="596"/>
      <c r="O28" s="597"/>
      <c r="Q28" s="584">
        <f t="shared" si="2"/>
        <v>0.04</v>
      </c>
    </row>
    <row r="29" spans="1:17" s="594" customFormat="1" ht="63" customHeight="1">
      <c r="A29" s="536">
        <v>20</v>
      </c>
      <c r="B29" s="553" t="s">
        <v>899</v>
      </c>
      <c r="C29" s="536" t="s">
        <v>900</v>
      </c>
      <c r="D29" s="362" t="s">
        <v>976</v>
      </c>
      <c r="E29" s="546" t="s">
        <v>848</v>
      </c>
      <c r="F29" s="564">
        <f t="shared" si="6"/>
        <v>1.25</v>
      </c>
      <c r="G29" s="537">
        <f t="shared" si="7"/>
        <v>0.75</v>
      </c>
      <c r="H29" s="537">
        <v>0.45</v>
      </c>
      <c r="I29" s="537"/>
      <c r="J29" s="537"/>
      <c r="K29" s="537">
        <v>0.3</v>
      </c>
      <c r="L29" s="537">
        <v>0.45</v>
      </c>
      <c r="M29" s="537">
        <v>0.05</v>
      </c>
      <c r="N29" s="598"/>
      <c r="O29" s="599"/>
      <c r="Q29" s="584">
        <f t="shared" si="2"/>
        <v>1.25</v>
      </c>
    </row>
    <row r="30" spans="1:17" s="594" customFormat="1" ht="63" customHeight="1">
      <c r="A30" s="1468">
        <v>21</v>
      </c>
      <c r="B30" s="1470" t="s">
        <v>977</v>
      </c>
      <c r="C30" s="536" t="s">
        <v>900</v>
      </c>
      <c r="D30" s="1468" t="s">
        <v>978</v>
      </c>
      <c r="E30" s="546" t="s">
        <v>848</v>
      </c>
      <c r="F30" s="564">
        <f t="shared" si="6"/>
        <v>1.94</v>
      </c>
      <c r="G30" s="537"/>
      <c r="H30" s="537"/>
      <c r="I30" s="537"/>
      <c r="J30" s="537"/>
      <c r="K30" s="537"/>
      <c r="L30" s="537">
        <v>1.34</v>
      </c>
      <c r="M30" s="537">
        <v>0.6</v>
      </c>
      <c r="N30" s="598"/>
      <c r="O30" s="599"/>
      <c r="Q30" s="584">
        <f t="shared" si="2"/>
        <v>1.94</v>
      </c>
    </row>
    <row r="31" spans="1:17" s="594" customFormat="1" ht="63" customHeight="1">
      <c r="A31" s="1469"/>
      <c r="B31" s="1471"/>
      <c r="C31" s="536" t="s">
        <v>909</v>
      </c>
      <c r="D31" s="1469"/>
      <c r="E31" s="546" t="s">
        <v>848</v>
      </c>
      <c r="F31" s="564">
        <f t="shared" si="6"/>
        <v>3.35</v>
      </c>
      <c r="G31" s="537"/>
      <c r="H31" s="537"/>
      <c r="I31" s="537"/>
      <c r="J31" s="537"/>
      <c r="K31" s="537"/>
      <c r="L31" s="537">
        <v>3.35</v>
      </c>
      <c r="N31" s="598"/>
      <c r="O31" s="599"/>
      <c r="Q31" s="584">
        <f t="shared" si="2"/>
        <v>3.35</v>
      </c>
    </row>
    <row r="32" spans="1:17" s="595" customFormat="1" ht="30" customHeight="1">
      <c r="A32" s="210" t="s">
        <v>850</v>
      </c>
      <c r="B32" s="600" t="s">
        <v>851</v>
      </c>
      <c r="C32" s="210"/>
      <c r="D32" s="213"/>
      <c r="E32" s="210"/>
      <c r="F32" s="557">
        <f t="shared" ref="F32:M32" si="8">SUM(F33:F38)</f>
        <v>87.14</v>
      </c>
      <c r="G32" s="234">
        <f t="shared" si="8"/>
        <v>70.819999999999993</v>
      </c>
      <c r="H32" s="234">
        <f t="shared" si="8"/>
        <v>69.12</v>
      </c>
      <c r="I32" s="234">
        <f t="shared" si="8"/>
        <v>0</v>
      </c>
      <c r="J32" s="234">
        <f t="shared" si="8"/>
        <v>0</v>
      </c>
      <c r="K32" s="234">
        <f t="shared" si="8"/>
        <v>1.7000000000000002</v>
      </c>
      <c r="L32" s="234">
        <f t="shared" si="8"/>
        <v>15.290000000000001</v>
      </c>
      <c r="M32" s="234">
        <f t="shared" si="8"/>
        <v>1.03</v>
      </c>
      <c r="N32" s="596"/>
      <c r="O32" s="597"/>
      <c r="Q32" s="584"/>
    </row>
    <row r="33" spans="1:17" s="594" customFormat="1" ht="70.5" customHeight="1">
      <c r="A33" s="217">
        <v>21</v>
      </c>
      <c r="B33" s="553" t="s">
        <v>979</v>
      </c>
      <c r="C33" s="217" t="s">
        <v>861</v>
      </c>
      <c r="D33" s="362" t="s">
        <v>980</v>
      </c>
      <c r="E33" s="546" t="s">
        <v>848</v>
      </c>
      <c r="F33" s="557">
        <f t="shared" ref="F33:F38" si="9">G33+L33+M33</f>
        <v>7.2</v>
      </c>
      <c r="G33" s="537">
        <f t="shared" ref="G33:G38" si="10">H33+I33+J33+K33</f>
        <v>6.45</v>
      </c>
      <c r="H33" s="537">
        <v>6.45</v>
      </c>
      <c r="I33" s="537"/>
      <c r="J33" s="537"/>
      <c r="K33" s="537"/>
      <c r="L33" s="537">
        <v>0.65</v>
      </c>
      <c r="M33" s="537">
        <v>0.1</v>
      </c>
      <c r="N33" s="598"/>
      <c r="O33" s="599"/>
      <c r="Q33" s="584"/>
    </row>
    <row r="34" spans="1:17" s="595" customFormat="1" ht="90" customHeight="1">
      <c r="A34" s="536">
        <v>22</v>
      </c>
      <c r="B34" s="362" t="s">
        <v>981</v>
      </c>
      <c r="C34" s="536" t="s">
        <v>982</v>
      </c>
      <c r="D34" s="362" t="s">
        <v>905</v>
      </c>
      <c r="E34" s="546" t="s">
        <v>848</v>
      </c>
      <c r="F34" s="557">
        <f t="shared" si="9"/>
        <v>9.2499999999999982</v>
      </c>
      <c r="G34" s="537">
        <f t="shared" si="10"/>
        <v>8.1999999999999993</v>
      </c>
      <c r="H34" s="537">
        <v>8.1</v>
      </c>
      <c r="I34" s="537"/>
      <c r="J34" s="537"/>
      <c r="K34" s="537">
        <v>0.1</v>
      </c>
      <c r="L34" s="537">
        <f>0.05+0.7+0.2</f>
        <v>0.95</v>
      </c>
      <c r="M34" s="537">
        <v>0.1</v>
      </c>
      <c r="N34" s="596"/>
      <c r="O34" s="597"/>
      <c r="Q34" s="584"/>
    </row>
    <row r="35" spans="1:17" s="595" customFormat="1" ht="83.25" customHeight="1">
      <c r="A35" s="536">
        <v>23</v>
      </c>
      <c r="B35" s="362" t="s">
        <v>983</v>
      </c>
      <c r="C35" s="536" t="s">
        <v>864</v>
      </c>
      <c r="D35" s="362" t="s">
        <v>984</v>
      </c>
      <c r="E35" s="546" t="s">
        <v>848</v>
      </c>
      <c r="F35" s="557">
        <f t="shared" si="9"/>
        <v>11.249999999999998</v>
      </c>
      <c r="G35" s="537">
        <f t="shared" si="10"/>
        <v>9.68</v>
      </c>
      <c r="H35" s="537">
        <f>9.6+0.08</f>
        <v>9.68</v>
      </c>
      <c r="I35" s="537"/>
      <c r="J35" s="537"/>
      <c r="K35" s="537"/>
      <c r="L35" s="537">
        <f>1.2+0.04+0.3</f>
        <v>1.54</v>
      </c>
      <c r="M35" s="537">
        <v>0.03</v>
      </c>
      <c r="N35" s="596"/>
      <c r="O35" s="597"/>
      <c r="Q35" s="584"/>
    </row>
    <row r="36" spans="1:17" s="595" customFormat="1" ht="69" customHeight="1">
      <c r="A36" s="536">
        <v>25</v>
      </c>
      <c r="B36" s="553" t="s">
        <v>985</v>
      </c>
      <c r="C36" s="536" t="s">
        <v>909</v>
      </c>
      <c r="D36" s="362" t="s">
        <v>986</v>
      </c>
      <c r="E36" s="546" t="s">
        <v>848</v>
      </c>
      <c r="F36" s="557">
        <f t="shared" si="9"/>
        <v>9</v>
      </c>
      <c r="G36" s="537">
        <f t="shared" si="10"/>
        <v>8.3000000000000007</v>
      </c>
      <c r="H36" s="537">
        <v>8.3000000000000007</v>
      </c>
      <c r="I36" s="537"/>
      <c r="J36" s="537"/>
      <c r="K36" s="537"/>
      <c r="L36" s="537">
        <v>0.6</v>
      </c>
      <c r="M36" s="537">
        <v>0.1</v>
      </c>
      <c r="N36" s="596"/>
      <c r="O36" s="597"/>
      <c r="Q36" s="584"/>
    </row>
    <row r="37" spans="1:17" s="594" customFormat="1" ht="74.25" customHeight="1">
      <c r="A37" s="536">
        <v>26</v>
      </c>
      <c r="B37" s="553" t="s">
        <v>911</v>
      </c>
      <c r="C37" s="536" t="s">
        <v>909</v>
      </c>
      <c r="D37" s="362" t="s">
        <v>987</v>
      </c>
      <c r="E37" s="546" t="s">
        <v>848</v>
      </c>
      <c r="F37" s="557">
        <f t="shared" si="9"/>
        <v>7.4</v>
      </c>
      <c r="G37" s="537">
        <f t="shared" si="10"/>
        <v>7</v>
      </c>
      <c r="H37" s="537">
        <v>7</v>
      </c>
      <c r="I37" s="537"/>
      <c r="J37" s="537"/>
      <c r="K37" s="537"/>
      <c r="L37" s="537">
        <v>0.4</v>
      </c>
      <c r="M37" s="537"/>
      <c r="N37" s="598"/>
      <c r="O37" s="599"/>
      <c r="Q37" s="584"/>
    </row>
    <row r="38" spans="1:17" s="595" customFormat="1" ht="96.75" customHeight="1">
      <c r="A38" s="536">
        <v>28</v>
      </c>
      <c r="B38" s="553" t="s">
        <v>988</v>
      </c>
      <c r="C38" s="536" t="s">
        <v>989</v>
      </c>
      <c r="D38" s="362" t="s">
        <v>990</v>
      </c>
      <c r="E38" s="546" t="s">
        <v>848</v>
      </c>
      <c r="F38" s="557">
        <f t="shared" si="9"/>
        <v>43.040000000000006</v>
      </c>
      <c r="G38" s="537">
        <f t="shared" si="10"/>
        <v>31.19</v>
      </c>
      <c r="H38" s="537">
        <v>29.59</v>
      </c>
      <c r="I38" s="537"/>
      <c r="J38" s="537"/>
      <c r="K38" s="537">
        <f>0.4+1.2</f>
        <v>1.6</v>
      </c>
      <c r="L38" s="537">
        <f>0.21+6.2+1.49+2.15+1.1</f>
        <v>11.15</v>
      </c>
      <c r="M38" s="537">
        <v>0.7</v>
      </c>
      <c r="N38" s="596"/>
      <c r="O38" s="597"/>
      <c r="Q38" s="584"/>
    </row>
    <row r="39" spans="1:17" s="594" customFormat="1" ht="30" customHeight="1">
      <c r="A39" s="210" t="s">
        <v>852</v>
      </c>
      <c r="B39" s="600" t="s">
        <v>341</v>
      </c>
      <c r="C39" s="210"/>
      <c r="D39" s="213"/>
      <c r="E39" s="210"/>
      <c r="F39" s="557">
        <f>SUM(F40:F43)</f>
        <v>1.42</v>
      </c>
      <c r="G39" s="557">
        <f t="shared" ref="G39:M39" si="11">SUM(G40:G43)</f>
        <v>1.3699999999999999</v>
      </c>
      <c r="H39" s="557">
        <f t="shared" si="11"/>
        <v>1.3399999999999999</v>
      </c>
      <c r="I39" s="557">
        <f t="shared" si="11"/>
        <v>0</v>
      </c>
      <c r="J39" s="557">
        <f t="shared" si="11"/>
        <v>0</v>
      </c>
      <c r="K39" s="557">
        <f t="shared" si="11"/>
        <v>0.03</v>
      </c>
      <c r="L39" s="557">
        <f t="shared" si="11"/>
        <v>0.04</v>
      </c>
      <c r="M39" s="557">
        <f t="shared" si="11"/>
        <v>0.01</v>
      </c>
      <c r="N39" s="557"/>
      <c r="O39" s="599"/>
      <c r="Q39" s="584">
        <f>G39+L39+M39</f>
        <v>1.42</v>
      </c>
    </row>
    <row r="40" spans="1:17" s="595" customFormat="1" ht="101.25" customHeight="1">
      <c r="A40" s="536">
        <v>30</v>
      </c>
      <c r="B40" s="553" t="s">
        <v>916</v>
      </c>
      <c r="C40" s="536" t="s">
        <v>917</v>
      </c>
      <c r="D40" s="362" t="s">
        <v>991</v>
      </c>
      <c r="E40" s="546" t="s">
        <v>848</v>
      </c>
      <c r="F40" s="557">
        <f>G40+L40+M40</f>
        <v>0.27</v>
      </c>
      <c r="G40" s="537">
        <f>H40+I40+J40+K40</f>
        <v>0.24</v>
      </c>
      <c r="H40" s="537">
        <v>0.21</v>
      </c>
      <c r="I40" s="537"/>
      <c r="J40" s="537"/>
      <c r="K40" s="537">
        <v>0.03</v>
      </c>
      <c r="L40" s="537">
        <v>0.03</v>
      </c>
      <c r="M40" s="537"/>
      <c r="N40" s="596"/>
      <c r="O40" s="597"/>
      <c r="Q40" s="584"/>
    </row>
    <row r="41" spans="1:17" s="595" customFormat="1" ht="63" customHeight="1">
      <c r="A41" s="536">
        <v>31</v>
      </c>
      <c r="B41" s="553" t="s">
        <v>919</v>
      </c>
      <c r="C41" s="536" t="s">
        <v>703</v>
      </c>
      <c r="D41" s="362" t="s">
        <v>992</v>
      </c>
      <c r="E41" s="546" t="s">
        <v>848</v>
      </c>
      <c r="F41" s="557">
        <f>G41+L41+M41</f>
        <v>0.04</v>
      </c>
      <c r="G41" s="537">
        <f>H41+I41+J41+K41</f>
        <v>0.04</v>
      </c>
      <c r="H41" s="537">
        <v>0.04</v>
      </c>
      <c r="I41" s="537"/>
      <c r="J41" s="537"/>
      <c r="K41" s="537"/>
      <c r="L41" s="537"/>
      <c r="M41" s="537"/>
      <c r="N41" s="596"/>
      <c r="O41" s="597"/>
      <c r="Q41" s="584"/>
    </row>
    <row r="42" spans="1:17" s="595" customFormat="1" ht="63" customHeight="1">
      <c r="A42" s="536">
        <v>32</v>
      </c>
      <c r="B42" s="553" t="s">
        <v>921</v>
      </c>
      <c r="C42" s="536" t="s">
        <v>922</v>
      </c>
      <c r="D42" s="362" t="s">
        <v>923</v>
      </c>
      <c r="E42" s="546" t="s">
        <v>848</v>
      </c>
      <c r="F42" s="557">
        <f>G42+L42+M42</f>
        <v>0.6</v>
      </c>
      <c r="G42" s="537">
        <f>H42+I42+J42+K42</f>
        <v>0.6</v>
      </c>
      <c r="H42" s="537">
        <v>0.6</v>
      </c>
      <c r="I42" s="537"/>
      <c r="J42" s="537"/>
      <c r="K42" s="537"/>
      <c r="L42" s="537"/>
      <c r="M42" s="537"/>
      <c r="N42" s="596"/>
      <c r="O42" s="597"/>
      <c r="Q42" s="584"/>
    </row>
    <row r="43" spans="1:17" s="595" customFormat="1" ht="63" customHeight="1">
      <c r="A43" s="536">
        <v>33</v>
      </c>
      <c r="B43" s="553" t="s">
        <v>924</v>
      </c>
      <c r="C43" s="536" t="s">
        <v>925</v>
      </c>
      <c r="D43" s="362" t="s">
        <v>926</v>
      </c>
      <c r="E43" s="546" t="s">
        <v>848</v>
      </c>
      <c r="F43" s="557">
        <f>G43+L43+M43</f>
        <v>0.51</v>
      </c>
      <c r="G43" s="537">
        <f>H43+I43+J43+K43</f>
        <v>0.49</v>
      </c>
      <c r="H43" s="537">
        <v>0.49</v>
      </c>
      <c r="I43" s="537"/>
      <c r="J43" s="537"/>
      <c r="K43" s="537"/>
      <c r="L43" s="537">
        <v>0.01</v>
      </c>
      <c r="M43" s="537">
        <v>0.01</v>
      </c>
      <c r="N43" s="596"/>
      <c r="O43" s="597"/>
      <c r="Q43" s="584"/>
    </row>
    <row r="44" spans="1:17" s="595" customFormat="1" ht="30" customHeight="1">
      <c r="A44" s="210" t="s">
        <v>853</v>
      </c>
      <c r="B44" s="586" t="s">
        <v>147</v>
      </c>
      <c r="C44" s="210"/>
      <c r="D44" s="213"/>
      <c r="E44" s="210"/>
      <c r="F44" s="557">
        <f>F45</f>
        <v>0.6</v>
      </c>
      <c r="G44" s="557">
        <f>G45</f>
        <v>0.5</v>
      </c>
      <c r="H44" s="557">
        <f t="shared" ref="H44:M44" si="12">H45</f>
        <v>0.5</v>
      </c>
      <c r="I44" s="557">
        <f t="shared" si="12"/>
        <v>0</v>
      </c>
      <c r="J44" s="557">
        <f t="shared" si="12"/>
        <v>0</v>
      </c>
      <c r="K44" s="557">
        <f t="shared" si="12"/>
        <v>0</v>
      </c>
      <c r="L44" s="557">
        <f t="shared" si="12"/>
        <v>0.1</v>
      </c>
      <c r="M44" s="557">
        <f t="shared" si="12"/>
        <v>0</v>
      </c>
      <c r="N44" s="596"/>
      <c r="O44" s="597"/>
      <c r="Q44" s="584"/>
    </row>
    <row r="45" spans="1:17" s="595" customFormat="1" ht="72" customHeight="1">
      <c r="A45" s="536">
        <v>32</v>
      </c>
      <c r="B45" s="553" t="s">
        <v>927</v>
      </c>
      <c r="C45" s="217" t="s">
        <v>909</v>
      </c>
      <c r="D45" s="362" t="s">
        <v>928</v>
      </c>
      <c r="E45" s="546" t="s">
        <v>848</v>
      </c>
      <c r="F45" s="557">
        <f>G45+L45+M45</f>
        <v>0.6</v>
      </c>
      <c r="G45" s="537">
        <f>H45+I45+J45+K45</f>
        <v>0.5</v>
      </c>
      <c r="H45" s="537">
        <v>0.5</v>
      </c>
      <c r="I45" s="537"/>
      <c r="J45" s="537"/>
      <c r="K45" s="537"/>
      <c r="L45" s="537">
        <v>0.1</v>
      </c>
      <c r="M45" s="537"/>
      <c r="N45" s="596"/>
      <c r="O45" s="597"/>
      <c r="Q45" s="584"/>
    </row>
    <row r="46" spans="1:17" s="595" customFormat="1" ht="30" customHeight="1">
      <c r="A46" s="210" t="s">
        <v>854</v>
      </c>
      <c r="B46" s="222" t="s">
        <v>929</v>
      </c>
      <c r="C46" s="210"/>
      <c r="D46" s="213"/>
      <c r="E46" s="210"/>
      <c r="F46" s="557">
        <v>0.3</v>
      </c>
      <c r="G46" s="234">
        <v>0.3</v>
      </c>
      <c r="H46" s="234">
        <v>0.3</v>
      </c>
      <c r="I46" s="234"/>
      <c r="J46" s="234"/>
      <c r="K46" s="234"/>
      <c r="L46" s="234"/>
      <c r="M46" s="234"/>
      <c r="N46" s="596"/>
      <c r="O46" s="597"/>
      <c r="Q46" s="584"/>
    </row>
    <row r="47" spans="1:17" s="595" customFormat="1" ht="111.75" customHeight="1">
      <c r="A47" s="217">
        <v>33</v>
      </c>
      <c r="B47" s="362" t="s">
        <v>930</v>
      </c>
      <c r="C47" s="217" t="s">
        <v>900</v>
      </c>
      <c r="D47" s="563" t="s">
        <v>931</v>
      </c>
      <c r="E47" s="536" t="s">
        <v>848</v>
      </c>
      <c r="F47" s="557">
        <v>0.3</v>
      </c>
      <c r="G47" s="537">
        <v>0.3</v>
      </c>
      <c r="H47" s="537">
        <v>0.3</v>
      </c>
      <c r="I47" s="537"/>
      <c r="J47" s="537"/>
      <c r="K47" s="537"/>
      <c r="L47" s="537"/>
      <c r="M47" s="537"/>
      <c r="N47" s="596"/>
      <c r="O47" s="597"/>
      <c r="Q47" s="584"/>
    </row>
    <row r="48" spans="1:17" s="595" customFormat="1" ht="43.9" customHeight="1">
      <c r="A48" s="210" t="s">
        <v>855</v>
      </c>
      <c r="B48" s="222" t="s">
        <v>33</v>
      </c>
      <c r="C48" s="217"/>
      <c r="D48" s="563"/>
      <c r="E48" s="536"/>
      <c r="F48" s="557">
        <f>F49+F50</f>
        <v>1.85</v>
      </c>
      <c r="G48" s="557">
        <f t="shared" ref="G48:M48" si="13">G49+G50</f>
        <v>1.75</v>
      </c>
      <c r="H48" s="557">
        <f t="shared" si="13"/>
        <v>1.22</v>
      </c>
      <c r="I48" s="557">
        <f t="shared" si="13"/>
        <v>0</v>
      </c>
      <c r="J48" s="557">
        <f t="shared" si="13"/>
        <v>0</v>
      </c>
      <c r="K48" s="557">
        <f>K49+L50</f>
        <v>0.53</v>
      </c>
      <c r="L48" s="557" t="e">
        <f>L49+#REF!</f>
        <v>#REF!</v>
      </c>
      <c r="M48" s="557">
        <f t="shared" si="13"/>
        <v>0.1</v>
      </c>
      <c r="N48" s="596"/>
      <c r="O48" s="597"/>
      <c r="Q48" s="584"/>
    </row>
    <row r="49" spans="1:17" s="595" customFormat="1" ht="42.6" customHeight="1">
      <c r="A49" s="217">
        <v>1</v>
      </c>
      <c r="B49" s="362" t="s">
        <v>932</v>
      </c>
      <c r="C49" s="217" t="s">
        <v>933</v>
      </c>
      <c r="D49" s="563"/>
      <c r="E49" s="536" t="s">
        <v>848</v>
      </c>
      <c r="F49" s="557">
        <f>G49+L49+M49</f>
        <v>0.4</v>
      </c>
      <c r="G49" s="537">
        <f>H49+I49+J49+K49</f>
        <v>0.30000000000000004</v>
      </c>
      <c r="H49" s="537">
        <v>0.27</v>
      </c>
      <c r="I49" s="537"/>
      <c r="J49" s="537"/>
      <c r="K49" s="537">
        <v>0.03</v>
      </c>
      <c r="L49" s="537"/>
      <c r="M49" s="537">
        <v>0.1</v>
      </c>
      <c r="N49" s="596"/>
      <c r="O49" s="597"/>
      <c r="Q49" s="584"/>
    </row>
    <row r="50" spans="1:17" s="595" customFormat="1" ht="57" customHeight="1">
      <c r="A50" s="217">
        <v>2</v>
      </c>
      <c r="B50" s="362" t="s">
        <v>934</v>
      </c>
      <c r="C50" s="217" t="s">
        <v>935</v>
      </c>
      <c r="D50" s="563"/>
      <c r="E50" s="536" t="s">
        <v>848</v>
      </c>
      <c r="F50" s="557">
        <f>G50+M50</f>
        <v>1.45</v>
      </c>
      <c r="G50" s="537">
        <f>H50+I50+J50+L50</f>
        <v>1.45</v>
      </c>
      <c r="H50" s="537">
        <v>0.95</v>
      </c>
      <c r="I50" s="537"/>
      <c r="J50" s="537"/>
      <c r="L50" s="537">
        <v>0.5</v>
      </c>
      <c r="M50" s="537"/>
      <c r="N50" s="596"/>
      <c r="O50" s="597"/>
      <c r="Q50" s="584"/>
    </row>
  </sheetData>
  <protectedRanges>
    <protectedRange sqref="B8:B14" name="Range10_1_1_3_1_1_1_1_1_1_2_2"/>
  </protectedRanges>
  <mergeCells count="20">
    <mergeCell ref="A1:N1"/>
    <mergeCell ref="A2:N2"/>
    <mergeCell ref="L3:M3"/>
    <mergeCell ref="A4:A6"/>
    <mergeCell ref="B4:B6"/>
    <mergeCell ref="C4:C6"/>
    <mergeCell ref="D4:E4"/>
    <mergeCell ref="F4:F6"/>
    <mergeCell ref="G4:M4"/>
    <mergeCell ref="N4:N6"/>
    <mergeCell ref="A30:A31"/>
    <mergeCell ref="B30:B31"/>
    <mergeCell ref="D30:D31"/>
    <mergeCell ref="Q4:Q6"/>
    <mergeCell ref="D5:D6"/>
    <mergeCell ref="E5:E6"/>
    <mergeCell ref="G5:G6"/>
    <mergeCell ref="H5:K5"/>
    <mergeCell ref="L5:L6"/>
    <mergeCell ref="M5:M6"/>
  </mergeCells>
  <conditionalFormatting sqref="B8:B14">
    <cfRule type="cellIs" dxfId="0" priority="1" stopIfTrue="1" operator="equal">
      <formula>0</formula>
    </cfRule>
  </conditionalFormatting>
  <dataValidations count="1">
    <dataValidation allowBlank="1" showInputMessage="1" showErrorMessage="1" errorTitle="Lỗi" error="Mã công trình, loại sản phẩm chưa đăng ký, Chọn DM_SP trong hộp Name Box để đăng ký!" sqref="B65052:B65053 IX65052:IX65053 ST65052:ST65053 ACP65052:ACP65053 AML65052:AML65053 AWH65052:AWH65053 BGD65052:BGD65053 BPZ65052:BPZ65053 BZV65052:BZV65053 CJR65052:CJR65053 CTN65052:CTN65053 DDJ65052:DDJ65053 DNF65052:DNF65053 DXB65052:DXB65053 EGX65052:EGX65053 EQT65052:EQT65053 FAP65052:FAP65053 FKL65052:FKL65053 FUH65052:FUH65053 GED65052:GED65053 GNZ65052:GNZ65053 GXV65052:GXV65053 HHR65052:HHR65053 HRN65052:HRN65053 IBJ65052:IBJ65053 ILF65052:ILF65053 IVB65052:IVB65053 JEX65052:JEX65053 JOT65052:JOT65053 JYP65052:JYP65053 KIL65052:KIL65053 KSH65052:KSH65053 LCD65052:LCD65053 LLZ65052:LLZ65053 LVV65052:LVV65053 MFR65052:MFR65053 MPN65052:MPN65053 MZJ65052:MZJ65053 NJF65052:NJF65053 NTB65052:NTB65053 OCX65052:OCX65053 OMT65052:OMT65053 OWP65052:OWP65053 PGL65052:PGL65053 PQH65052:PQH65053 QAD65052:QAD65053 QJZ65052:QJZ65053 QTV65052:QTV65053 RDR65052:RDR65053 RNN65052:RNN65053 RXJ65052:RXJ65053 SHF65052:SHF65053 SRB65052:SRB65053 TAX65052:TAX65053 TKT65052:TKT65053 TUP65052:TUP65053 UEL65052:UEL65053 UOH65052:UOH65053 UYD65052:UYD65053 VHZ65052:VHZ65053 VRV65052:VRV65053 WBR65052:WBR65053 WLN65052:WLN65053 WVJ65052:WVJ65053 B130588:B130589 IX130588:IX130589 ST130588:ST130589 ACP130588:ACP130589 AML130588:AML130589 AWH130588:AWH130589 BGD130588:BGD130589 BPZ130588:BPZ130589 BZV130588:BZV130589 CJR130588:CJR130589 CTN130588:CTN130589 DDJ130588:DDJ130589 DNF130588:DNF130589 DXB130588:DXB130589 EGX130588:EGX130589 EQT130588:EQT130589 FAP130588:FAP130589 FKL130588:FKL130589 FUH130588:FUH130589 GED130588:GED130589 GNZ130588:GNZ130589 GXV130588:GXV130589 HHR130588:HHR130589 HRN130588:HRN130589 IBJ130588:IBJ130589 ILF130588:ILF130589 IVB130588:IVB130589 JEX130588:JEX130589 JOT130588:JOT130589 JYP130588:JYP130589 KIL130588:KIL130589 KSH130588:KSH130589 LCD130588:LCD130589 LLZ130588:LLZ130589 LVV130588:LVV130589 MFR130588:MFR130589 MPN130588:MPN130589 MZJ130588:MZJ130589 NJF130588:NJF130589 NTB130588:NTB130589 OCX130588:OCX130589 OMT130588:OMT130589 OWP130588:OWP130589 PGL130588:PGL130589 PQH130588:PQH130589 QAD130588:QAD130589 QJZ130588:QJZ130589 QTV130588:QTV130589 RDR130588:RDR130589 RNN130588:RNN130589 RXJ130588:RXJ130589 SHF130588:SHF130589 SRB130588:SRB130589 TAX130588:TAX130589 TKT130588:TKT130589 TUP130588:TUP130589 UEL130588:UEL130589 UOH130588:UOH130589 UYD130588:UYD130589 VHZ130588:VHZ130589 VRV130588:VRV130589 WBR130588:WBR130589 WLN130588:WLN130589 WVJ130588:WVJ130589 B196124:B196125 IX196124:IX196125 ST196124:ST196125 ACP196124:ACP196125 AML196124:AML196125 AWH196124:AWH196125 BGD196124:BGD196125 BPZ196124:BPZ196125 BZV196124:BZV196125 CJR196124:CJR196125 CTN196124:CTN196125 DDJ196124:DDJ196125 DNF196124:DNF196125 DXB196124:DXB196125 EGX196124:EGX196125 EQT196124:EQT196125 FAP196124:FAP196125 FKL196124:FKL196125 FUH196124:FUH196125 GED196124:GED196125 GNZ196124:GNZ196125 GXV196124:GXV196125 HHR196124:HHR196125 HRN196124:HRN196125 IBJ196124:IBJ196125 ILF196124:ILF196125 IVB196124:IVB196125 JEX196124:JEX196125 JOT196124:JOT196125 JYP196124:JYP196125 KIL196124:KIL196125 KSH196124:KSH196125 LCD196124:LCD196125 LLZ196124:LLZ196125 LVV196124:LVV196125 MFR196124:MFR196125 MPN196124:MPN196125 MZJ196124:MZJ196125 NJF196124:NJF196125 NTB196124:NTB196125 OCX196124:OCX196125 OMT196124:OMT196125 OWP196124:OWP196125 PGL196124:PGL196125 PQH196124:PQH196125 QAD196124:QAD196125 QJZ196124:QJZ196125 QTV196124:QTV196125 RDR196124:RDR196125 RNN196124:RNN196125 RXJ196124:RXJ196125 SHF196124:SHF196125 SRB196124:SRB196125 TAX196124:TAX196125 TKT196124:TKT196125 TUP196124:TUP196125 UEL196124:UEL196125 UOH196124:UOH196125 UYD196124:UYD196125 VHZ196124:VHZ196125 VRV196124:VRV196125 WBR196124:WBR196125 WLN196124:WLN196125 WVJ196124:WVJ196125 B261660:B261661 IX261660:IX261661 ST261660:ST261661 ACP261660:ACP261661 AML261660:AML261661 AWH261660:AWH261661 BGD261660:BGD261661 BPZ261660:BPZ261661 BZV261660:BZV261661 CJR261660:CJR261661 CTN261660:CTN261661 DDJ261660:DDJ261661 DNF261660:DNF261661 DXB261660:DXB261661 EGX261660:EGX261661 EQT261660:EQT261661 FAP261660:FAP261661 FKL261660:FKL261661 FUH261660:FUH261661 GED261660:GED261661 GNZ261660:GNZ261661 GXV261660:GXV261661 HHR261660:HHR261661 HRN261660:HRN261661 IBJ261660:IBJ261661 ILF261660:ILF261661 IVB261660:IVB261661 JEX261660:JEX261661 JOT261660:JOT261661 JYP261660:JYP261661 KIL261660:KIL261661 KSH261660:KSH261661 LCD261660:LCD261661 LLZ261660:LLZ261661 LVV261660:LVV261661 MFR261660:MFR261661 MPN261660:MPN261661 MZJ261660:MZJ261661 NJF261660:NJF261661 NTB261660:NTB261661 OCX261660:OCX261661 OMT261660:OMT261661 OWP261660:OWP261661 PGL261660:PGL261661 PQH261660:PQH261661 QAD261660:QAD261661 QJZ261660:QJZ261661 QTV261660:QTV261661 RDR261660:RDR261661 RNN261660:RNN261661 RXJ261660:RXJ261661 SHF261660:SHF261661 SRB261660:SRB261661 TAX261660:TAX261661 TKT261660:TKT261661 TUP261660:TUP261661 UEL261660:UEL261661 UOH261660:UOH261661 UYD261660:UYD261661 VHZ261660:VHZ261661 VRV261660:VRV261661 WBR261660:WBR261661 WLN261660:WLN261661 WVJ261660:WVJ261661 B327196:B327197 IX327196:IX327197 ST327196:ST327197 ACP327196:ACP327197 AML327196:AML327197 AWH327196:AWH327197 BGD327196:BGD327197 BPZ327196:BPZ327197 BZV327196:BZV327197 CJR327196:CJR327197 CTN327196:CTN327197 DDJ327196:DDJ327197 DNF327196:DNF327197 DXB327196:DXB327197 EGX327196:EGX327197 EQT327196:EQT327197 FAP327196:FAP327197 FKL327196:FKL327197 FUH327196:FUH327197 GED327196:GED327197 GNZ327196:GNZ327197 GXV327196:GXV327197 HHR327196:HHR327197 HRN327196:HRN327197 IBJ327196:IBJ327197 ILF327196:ILF327197 IVB327196:IVB327197 JEX327196:JEX327197 JOT327196:JOT327197 JYP327196:JYP327197 KIL327196:KIL327197 KSH327196:KSH327197 LCD327196:LCD327197 LLZ327196:LLZ327197 LVV327196:LVV327197 MFR327196:MFR327197 MPN327196:MPN327197 MZJ327196:MZJ327197 NJF327196:NJF327197 NTB327196:NTB327197 OCX327196:OCX327197 OMT327196:OMT327197 OWP327196:OWP327197 PGL327196:PGL327197 PQH327196:PQH327197 QAD327196:QAD327197 QJZ327196:QJZ327197 QTV327196:QTV327197 RDR327196:RDR327197 RNN327196:RNN327197 RXJ327196:RXJ327197 SHF327196:SHF327197 SRB327196:SRB327197 TAX327196:TAX327197 TKT327196:TKT327197 TUP327196:TUP327197 UEL327196:UEL327197 UOH327196:UOH327197 UYD327196:UYD327197 VHZ327196:VHZ327197 VRV327196:VRV327197 WBR327196:WBR327197 WLN327196:WLN327197 WVJ327196:WVJ327197 B392732:B392733 IX392732:IX392733 ST392732:ST392733 ACP392732:ACP392733 AML392732:AML392733 AWH392732:AWH392733 BGD392732:BGD392733 BPZ392732:BPZ392733 BZV392732:BZV392733 CJR392732:CJR392733 CTN392732:CTN392733 DDJ392732:DDJ392733 DNF392732:DNF392733 DXB392732:DXB392733 EGX392732:EGX392733 EQT392732:EQT392733 FAP392732:FAP392733 FKL392732:FKL392733 FUH392732:FUH392733 GED392732:GED392733 GNZ392732:GNZ392733 GXV392732:GXV392733 HHR392732:HHR392733 HRN392732:HRN392733 IBJ392732:IBJ392733 ILF392732:ILF392733 IVB392732:IVB392733 JEX392732:JEX392733 JOT392732:JOT392733 JYP392732:JYP392733 KIL392732:KIL392733 KSH392732:KSH392733 LCD392732:LCD392733 LLZ392732:LLZ392733 LVV392732:LVV392733 MFR392732:MFR392733 MPN392732:MPN392733 MZJ392732:MZJ392733 NJF392732:NJF392733 NTB392732:NTB392733 OCX392732:OCX392733 OMT392732:OMT392733 OWP392732:OWP392733 PGL392732:PGL392733 PQH392732:PQH392733 QAD392732:QAD392733 QJZ392732:QJZ392733 QTV392732:QTV392733 RDR392732:RDR392733 RNN392732:RNN392733 RXJ392732:RXJ392733 SHF392732:SHF392733 SRB392732:SRB392733 TAX392732:TAX392733 TKT392732:TKT392733 TUP392732:TUP392733 UEL392732:UEL392733 UOH392732:UOH392733 UYD392732:UYD392733 VHZ392732:VHZ392733 VRV392732:VRV392733 WBR392732:WBR392733 WLN392732:WLN392733 WVJ392732:WVJ392733 B458268:B458269 IX458268:IX458269 ST458268:ST458269 ACP458268:ACP458269 AML458268:AML458269 AWH458268:AWH458269 BGD458268:BGD458269 BPZ458268:BPZ458269 BZV458268:BZV458269 CJR458268:CJR458269 CTN458268:CTN458269 DDJ458268:DDJ458269 DNF458268:DNF458269 DXB458268:DXB458269 EGX458268:EGX458269 EQT458268:EQT458269 FAP458268:FAP458269 FKL458268:FKL458269 FUH458268:FUH458269 GED458268:GED458269 GNZ458268:GNZ458269 GXV458268:GXV458269 HHR458268:HHR458269 HRN458268:HRN458269 IBJ458268:IBJ458269 ILF458268:ILF458269 IVB458268:IVB458269 JEX458268:JEX458269 JOT458268:JOT458269 JYP458268:JYP458269 KIL458268:KIL458269 KSH458268:KSH458269 LCD458268:LCD458269 LLZ458268:LLZ458269 LVV458268:LVV458269 MFR458268:MFR458269 MPN458268:MPN458269 MZJ458268:MZJ458269 NJF458268:NJF458269 NTB458268:NTB458269 OCX458268:OCX458269 OMT458268:OMT458269 OWP458268:OWP458269 PGL458268:PGL458269 PQH458268:PQH458269 QAD458268:QAD458269 QJZ458268:QJZ458269 QTV458268:QTV458269 RDR458268:RDR458269 RNN458268:RNN458269 RXJ458268:RXJ458269 SHF458268:SHF458269 SRB458268:SRB458269 TAX458268:TAX458269 TKT458268:TKT458269 TUP458268:TUP458269 UEL458268:UEL458269 UOH458268:UOH458269 UYD458268:UYD458269 VHZ458268:VHZ458269 VRV458268:VRV458269 WBR458268:WBR458269 WLN458268:WLN458269 WVJ458268:WVJ458269 B523804:B523805 IX523804:IX523805 ST523804:ST523805 ACP523804:ACP523805 AML523804:AML523805 AWH523804:AWH523805 BGD523804:BGD523805 BPZ523804:BPZ523805 BZV523804:BZV523805 CJR523804:CJR523805 CTN523804:CTN523805 DDJ523804:DDJ523805 DNF523804:DNF523805 DXB523804:DXB523805 EGX523804:EGX523805 EQT523804:EQT523805 FAP523804:FAP523805 FKL523804:FKL523805 FUH523804:FUH523805 GED523804:GED523805 GNZ523804:GNZ523805 GXV523804:GXV523805 HHR523804:HHR523805 HRN523804:HRN523805 IBJ523804:IBJ523805 ILF523804:ILF523805 IVB523804:IVB523805 JEX523804:JEX523805 JOT523804:JOT523805 JYP523804:JYP523805 KIL523804:KIL523805 KSH523804:KSH523805 LCD523804:LCD523805 LLZ523804:LLZ523805 LVV523804:LVV523805 MFR523804:MFR523805 MPN523804:MPN523805 MZJ523804:MZJ523805 NJF523804:NJF523805 NTB523804:NTB523805 OCX523804:OCX523805 OMT523804:OMT523805 OWP523804:OWP523805 PGL523804:PGL523805 PQH523804:PQH523805 QAD523804:QAD523805 QJZ523804:QJZ523805 QTV523804:QTV523805 RDR523804:RDR523805 RNN523804:RNN523805 RXJ523804:RXJ523805 SHF523804:SHF523805 SRB523804:SRB523805 TAX523804:TAX523805 TKT523804:TKT523805 TUP523804:TUP523805 UEL523804:UEL523805 UOH523804:UOH523805 UYD523804:UYD523805 VHZ523804:VHZ523805 VRV523804:VRV523805 WBR523804:WBR523805 WLN523804:WLN523805 WVJ523804:WVJ523805 B589340:B589341 IX589340:IX589341 ST589340:ST589341 ACP589340:ACP589341 AML589340:AML589341 AWH589340:AWH589341 BGD589340:BGD589341 BPZ589340:BPZ589341 BZV589340:BZV589341 CJR589340:CJR589341 CTN589340:CTN589341 DDJ589340:DDJ589341 DNF589340:DNF589341 DXB589340:DXB589341 EGX589340:EGX589341 EQT589340:EQT589341 FAP589340:FAP589341 FKL589340:FKL589341 FUH589340:FUH589341 GED589340:GED589341 GNZ589340:GNZ589341 GXV589340:GXV589341 HHR589340:HHR589341 HRN589340:HRN589341 IBJ589340:IBJ589341 ILF589340:ILF589341 IVB589340:IVB589341 JEX589340:JEX589341 JOT589340:JOT589341 JYP589340:JYP589341 KIL589340:KIL589341 KSH589340:KSH589341 LCD589340:LCD589341 LLZ589340:LLZ589341 LVV589340:LVV589341 MFR589340:MFR589341 MPN589340:MPN589341 MZJ589340:MZJ589341 NJF589340:NJF589341 NTB589340:NTB589341 OCX589340:OCX589341 OMT589340:OMT589341 OWP589340:OWP589341 PGL589340:PGL589341 PQH589340:PQH589341 QAD589340:QAD589341 QJZ589340:QJZ589341 QTV589340:QTV589341 RDR589340:RDR589341 RNN589340:RNN589341 RXJ589340:RXJ589341 SHF589340:SHF589341 SRB589340:SRB589341 TAX589340:TAX589341 TKT589340:TKT589341 TUP589340:TUP589341 UEL589340:UEL589341 UOH589340:UOH589341 UYD589340:UYD589341 VHZ589340:VHZ589341 VRV589340:VRV589341 WBR589340:WBR589341 WLN589340:WLN589341 WVJ589340:WVJ589341 B654876:B654877 IX654876:IX654877 ST654876:ST654877 ACP654876:ACP654877 AML654876:AML654877 AWH654876:AWH654877 BGD654876:BGD654877 BPZ654876:BPZ654877 BZV654876:BZV654877 CJR654876:CJR654877 CTN654876:CTN654877 DDJ654876:DDJ654877 DNF654876:DNF654877 DXB654876:DXB654877 EGX654876:EGX654877 EQT654876:EQT654877 FAP654876:FAP654877 FKL654876:FKL654877 FUH654876:FUH654877 GED654876:GED654877 GNZ654876:GNZ654877 GXV654876:GXV654877 HHR654876:HHR654877 HRN654876:HRN654877 IBJ654876:IBJ654877 ILF654876:ILF654877 IVB654876:IVB654877 JEX654876:JEX654877 JOT654876:JOT654877 JYP654876:JYP654877 KIL654876:KIL654877 KSH654876:KSH654877 LCD654876:LCD654877 LLZ654876:LLZ654877 LVV654876:LVV654877 MFR654876:MFR654877 MPN654876:MPN654877 MZJ654876:MZJ654877 NJF654876:NJF654877 NTB654876:NTB654877 OCX654876:OCX654877 OMT654876:OMT654877 OWP654876:OWP654877 PGL654876:PGL654877 PQH654876:PQH654877 QAD654876:QAD654877 QJZ654876:QJZ654877 QTV654876:QTV654877 RDR654876:RDR654877 RNN654876:RNN654877 RXJ654876:RXJ654877 SHF654876:SHF654877 SRB654876:SRB654877 TAX654876:TAX654877 TKT654876:TKT654877 TUP654876:TUP654877 UEL654876:UEL654877 UOH654876:UOH654877 UYD654876:UYD654877 VHZ654876:VHZ654877 VRV654876:VRV654877 WBR654876:WBR654877 WLN654876:WLN654877 WVJ654876:WVJ654877 B720412:B720413 IX720412:IX720413 ST720412:ST720413 ACP720412:ACP720413 AML720412:AML720413 AWH720412:AWH720413 BGD720412:BGD720413 BPZ720412:BPZ720413 BZV720412:BZV720413 CJR720412:CJR720413 CTN720412:CTN720413 DDJ720412:DDJ720413 DNF720412:DNF720413 DXB720412:DXB720413 EGX720412:EGX720413 EQT720412:EQT720413 FAP720412:FAP720413 FKL720412:FKL720413 FUH720412:FUH720413 GED720412:GED720413 GNZ720412:GNZ720413 GXV720412:GXV720413 HHR720412:HHR720413 HRN720412:HRN720413 IBJ720412:IBJ720413 ILF720412:ILF720413 IVB720412:IVB720413 JEX720412:JEX720413 JOT720412:JOT720413 JYP720412:JYP720413 KIL720412:KIL720413 KSH720412:KSH720413 LCD720412:LCD720413 LLZ720412:LLZ720413 LVV720412:LVV720413 MFR720412:MFR720413 MPN720412:MPN720413 MZJ720412:MZJ720413 NJF720412:NJF720413 NTB720412:NTB720413 OCX720412:OCX720413 OMT720412:OMT720413 OWP720412:OWP720413 PGL720412:PGL720413 PQH720412:PQH720413 QAD720412:QAD720413 QJZ720412:QJZ720413 QTV720412:QTV720413 RDR720412:RDR720413 RNN720412:RNN720413 RXJ720412:RXJ720413 SHF720412:SHF720413 SRB720412:SRB720413 TAX720412:TAX720413 TKT720412:TKT720413 TUP720412:TUP720413 UEL720412:UEL720413 UOH720412:UOH720413 UYD720412:UYD720413 VHZ720412:VHZ720413 VRV720412:VRV720413 WBR720412:WBR720413 WLN720412:WLN720413 WVJ720412:WVJ720413 B785948:B785949 IX785948:IX785949 ST785948:ST785949 ACP785948:ACP785949 AML785948:AML785949 AWH785948:AWH785949 BGD785948:BGD785949 BPZ785948:BPZ785949 BZV785948:BZV785949 CJR785948:CJR785949 CTN785948:CTN785949 DDJ785948:DDJ785949 DNF785948:DNF785949 DXB785948:DXB785949 EGX785948:EGX785949 EQT785948:EQT785949 FAP785948:FAP785949 FKL785948:FKL785949 FUH785948:FUH785949 GED785948:GED785949 GNZ785948:GNZ785949 GXV785948:GXV785949 HHR785948:HHR785949 HRN785948:HRN785949 IBJ785948:IBJ785949 ILF785948:ILF785949 IVB785948:IVB785949 JEX785948:JEX785949 JOT785948:JOT785949 JYP785948:JYP785949 KIL785948:KIL785949 KSH785948:KSH785949 LCD785948:LCD785949 LLZ785948:LLZ785949 LVV785948:LVV785949 MFR785948:MFR785949 MPN785948:MPN785949 MZJ785948:MZJ785949 NJF785948:NJF785949 NTB785948:NTB785949 OCX785948:OCX785949 OMT785948:OMT785949 OWP785948:OWP785949 PGL785948:PGL785949 PQH785948:PQH785949 QAD785948:QAD785949 QJZ785948:QJZ785949 QTV785948:QTV785949 RDR785948:RDR785949 RNN785948:RNN785949 RXJ785948:RXJ785949 SHF785948:SHF785949 SRB785948:SRB785949 TAX785948:TAX785949 TKT785948:TKT785949 TUP785948:TUP785949 UEL785948:UEL785949 UOH785948:UOH785949 UYD785948:UYD785949 VHZ785948:VHZ785949 VRV785948:VRV785949 WBR785948:WBR785949 WLN785948:WLN785949 WVJ785948:WVJ785949 B851484:B851485 IX851484:IX851485 ST851484:ST851485 ACP851484:ACP851485 AML851484:AML851485 AWH851484:AWH851485 BGD851484:BGD851485 BPZ851484:BPZ851485 BZV851484:BZV851485 CJR851484:CJR851485 CTN851484:CTN851485 DDJ851484:DDJ851485 DNF851484:DNF851485 DXB851484:DXB851485 EGX851484:EGX851485 EQT851484:EQT851485 FAP851484:FAP851485 FKL851484:FKL851485 FUH851484:FUH851485 GED851484:GED851485 GNZ851484:GNZ851485 GXV851484:GXV851485 HHR851484:HHR851485 HRN851484:HRN851485 IBJ851484:IBJ851485 ILF851484:ILF851485 IVB851484:IVB851485 JEX851484:JEX851485 JOT851484:JOT851485 JYP851484:JYP851485 KIL851484:KIL851485 KSH851484:KSH851485 LCD851484:LCD851485 LLZ851484:LLZ851485 LVV851484:LVV851485 MFR851484:MFR851485 MPN851484:MPN851485 MZJ851484:MZJ851485 NJF851484:NJF851485 NTB851484:NTB851485 OCX851484:OCX851485 OMT851484:OMT851485 OWP851484:OWP851485 PGL851484:PGL851485 PQH851484:PQH851485 QAD851484:QAD851485 QJZ851484:QJZ851485 QTV851484:QTV851485 RDR851484:RDR851485 RNN851484:RNN851485 RXJ851484:RXJ851485 SHF851484:SHF851485 SRB851484:SRB851485 TAX851484:TAX851485 TKT851484:TKT851485 TUP851484:TUP851485 UEL851484:UEL851485 UOH851484:UOH851485 UYD851484:UYD851485 VHZ851484:VHZ851485 VRV851484:VRV851485 WBR851484:WBR851485 WLN851484:WLN851485 WVJ851484:WVJ851485 B917020:B917021 IX917020:IX917021 ST917020:ST917021 ACP917020:ACP917021 AML917020:AML917021 AWH917020:AWH917021 BGD917020:BGD917021 BPZ917020:BPZ917021 BZV917020:BZV917021 CJR917020:CJR917021 CTN917020:CTN917021 DDJ917020:DDJ917021 DNF917020:DNF917021 DXB917020:DXB917021 EGX917020:EGX917021 EQT917020:EQT917021 FAP917020:FAP917021 FKL917020:FKL917021 FUH917020:FUH917021 GED917020:GED917021 GNZ917020:GNZ917021 GXV917020:GXV917021 HHR917020:HHR917021 HRN917020:HRN917021 IBJ917020:IBJ917021 ILF917020:ILF917021 IVB917020:IVB917021 JEX917020:JEX917021 JOT917020:JOT917021 JYP917020:JYP917021 KIL917020:KIL917021 KSH917020:KSH917021 LCD917020:LCD917021 LLZ917020:LLZ917021 LVV917020:LVV917021 MFR917020:MFR917021 MPN917020:MPN917021 MZJ917020:MZJ917021 NJF917020:NJF917021 NTB917020:NTB917021 OCX917020:OCX917021 OMT917020:OMT917021 OWP917020:OWP917021 PGL917020:PGL917021 PQH917020:PQH917021 QAD917020:QAD917021 QJZ917020:QJZ917021 QTV917020:QTV917021 RDR917020:RDR917021 RNN917020:RNN917021 RXJ917020:RXJ917021 SHF917020:SHF917021 SRB917020:SRB917021 TAX917020:TAX917021 TKT917020:TKT917021 TUP917020:TUP917021 UEL917020:UEL917021 UOH917020:UOH917021 UYD917020:UYD917021 VHZ917020:VHZ917021 VRV917020:VRV917021 WBR917020:WBR917021 WLN917020:WLN917021 WVJ917020:WVJ917021 B982556:B982557 IX982556:IX982557 ST982556:ST982557 ACP982556:ACP982557 AML982556:AML982557 AWH982556:AWH982557 BGD982556:BGD982557 BPZ982556:BPZ982557 BZV982556:BZV982557 CJR982556:CJR982557 CTN982556:CTN982557 DDJ982556:DDJ982557 DNF982556:DNF982557 DXB982556:DXB982557 EGX982556:EGX982557 EQT982556:EQT982557 FAP982556:FAP982557 FKL982556:FKL982557 FUH982556:FUH982557 GED982556:GED982557 GNZ982556:GNZ982557 GXV982556:GXV982557 HHR982556:HHR982557 HRN982556:HRN982557 IBJ982556:IBJ982557 ILF982556:ILF982557 IVB982556:IVB982557 JEX982556:JEX982557 JOT982556:JOT982557 JYP982556:JYP982557 KIL982556:KIL982557 KSH982556:KSH982557 LCD982556:LCD982557 LLZ982556:LLZ982557 LVV982556:LVV982557 MFR982556:MFR982557 MPN982556:MPN982557 MZJ982556:MZJ982557 NJF982556:NJF982557 NTB982556:NTB982557 OCX982556:OCX982557 OMT982556:OMT982557 OWP982556:OWP982557 PGL982556:PGL982557 PQH982556:PQH982557 QAD982556:QAD982557 QJZ982556:QJZ982557 QTV982556:QTV982557 RDR982556:RDR982557 RNN982556:RNN982557 RXJ982556:RXJ982557 SHF982556:SHF982557 SRB982556:SRB982557 TAX982556:TAX982557 TKT982556:TKT982557 TUP982556:TUP982557 UEL982556:UEL982557 UOH982556:UOH982557 UYD982556:UYD982557 VHZ982556:VHZ982557 VRV982556:VRV982557 WBR982556:WBR982557 WLN982556:WLN982557 WVJ982556:WVJ982557 B65059 IX65059 ST65059 ACP65059 AML65059 AWH65059 BGD65059 BPZ65059 BZV65059 CJR65059 CTN65059 DDJ65059 DNF65059 DXB65059 EGX65059 EQT65059 FAP65059 FKL65059 FUH65059 GED65059 GNZ65059 GXV65059 HHR65059 HRN65059 IBJ65059 ILF65059 IVB65059 JEX65059 JOT65059 JYP65059 KIL65059 KSH65059 LCD65059 LLZ65059 LVV65059 MFR65059 MPN65059 MZJ65059 NJF65059 NTB65059 OCX65059 OMT65059 OWP65059 PGL65059 PQH65059 QAD65059 QJZ65059 QTV65059 RDR65059 RNN65059 RXJ65059 SHF65059 SRB65059 TAX65059 TKT65059 TUP65059 UEL65059 UOH65059 UYD65059 VHZ65059 VRV65059 WBR65059 WLN65059 WVJ65059 B130595 IX130595 ST130595 ACP130595 AML130595 AWH130595 BGD130595 BPZ130595 BZV130595 CJR130595 CTN130595 DDJ130595 DNF130595 DXB130595 EGX130595 EQT130595 FAP130595 FKL130595 FUH130595 GED130595 GNZ130595 GXV130595 HHR130595 HRN130595 IBJ130595 ILF130595 IVB130595 JEX130595 JOT130595 JYP130595 KIL130595 KSH130595 LCD130595 LLZ130595 LVV130595 MFR130595 MPN130595 MZJ130595 NJF130595 NTB130595 OCX130595 OMT130595 OWP130595 PGL130595 PQH130595 QAD130595 QJZ130595 QTV130595 RDR130595 RNN130595 RXJ130595 SHF130595 SRB130595 TAX130595 TKT130595 TUP130595 UEL130595 UOH130595 UYD130595 VHZ130595 VRV130595 WBR130595 WLN130595 WVJ130595 B196131 IX196131 ST196131 ACP196131 AML196131 AWH196131 BGD196131 BPZ196131 BZV196131 CJR196131 CTN196131 DDJ196131 DNF196131 DXB196131 EGX196131 EQT196131 FAP196131 FKL196131 FUH196131 GED196131 GNZ196131 GXV196131 HHR196131 HRN196131 IBJ196131 ILF196131 IVB196131 JEX196131 JOT196131 JYP196131 KIL196131 KSH196131 LCD196131 LLZ196131 LVV196131 MFR196131 MPN196131 MZJ196131 NJF196131 NTB196131 OCX196131 OMT196131 OWP196131 PGL196131 PQH196131 QAD196131 QJZ196131 QTV196131 RDR196131 RNN196131 RXJ196131 SHF196131 SRB196131 TAX196131 TKT196131 TUP196131 UEL196131 UOH196131 UYD196131 VHZ196131 VRV196131 WBR196131 WLN196131 WVJ196131 B261667 IX261667 ST261667 ACP261667 AML261667 AWH261667 BGD261667 BPZ261667 BZV261667 CJR261667 CTN261667 DDJ261667 DNF261667 DXB261667 EGX261667 EQT261667 FAP261667 FKL261667 FUH261667 GED261667 GNZ261667 GXV261667 HHR261667 HRN261667 IBJ261667 ILF261667 IVB261667 JEX261667 JOT261667 JYP261667 KIL261667 KSH261667 LCD261667 LLZ261667 LVV261667 MFR261667 MPN261667 MZJ261667 NJF261667 NTB261667 OCX261667 OMT261667 OWP261667 PGL261667 PQH261667 QAD261667 QJZ261667 QTV261667 RDR261667 RNN261667 RXJ261667 SHF261667 SRB261667 TAX261667 TKT261667 TUP261667 UEL261667 UOH261667 UYD261667 VHZ261667 VRV261667 WBR261667 WLN261667 WVJ261667 B327203 IX327203 ST327203 ACP327203 AML327203 AWH327203 BGD327203 BPZ327203 BZV327203 CJR327203 CTN327203 DDJ327203 DNF327203 DXB327203 EGX327203 EQT327203 FAP327203 FKL327203 FUH327203 GED327203 GNZ327203 GXV327203 HHR327203 HRN327203 IBJ327203 ILF327203 IVB327203 JEX327203 JOT327203 JYP327203 KIL327203 KSH327203 LCD327203 LLZ327203 LVV327203 MFR327203 MPN327203 MZJ327203 NJF327203 NTB327203 OCX327203 OMT327203 OWP327203 PGL327203 PQH327203 QAD327203 QJZ327203 QTV327203 RDR327203 RNN327203 RXJ327203 SHF327203 SRB327203 TAX327203 TKT327203 TUP327203 UEL327203 UOH327203 UYD327203 VHZ327203 VRV327203 WBR327203 WLN327203 WVJ327203 B392739 IX392739 ST392739 ACP392739 AML392739 AWH392739 BGD392739 BPZ392739 BZV392739 CJR392739 CTN392739 DDJ392739 DNF392739 DXB392739 EGX392739 EQT392739 FAP392739 FKL392739 FUH392739 GED392739 GNZ392739 GXV392739 HHR392739 HRN392739 IBJ392739 ILF392739 IVB392739 JEX392739 JOT392739 JYP392739 KIL392739 KSH392739 LCD392739 LLZ392739 LVV392739 MFR392739 MPN392739 MZJ392739 NJF392739 NTB392739 OCX392739 OMT392739 OWP392739 PGL392739 PQH392739 QAD392739 QJZ392739 QTV392739 RDR392739 RNN392739 RXJ392739 SHF392739 SRB392739 TAX392739 TKT392739 TUP392739 UEL392739 UOH392739 UYD392739 VHZ392739 VRV392739 WBR392739 WLN392739 WVJ392739 B458275 IX458275 ST458275 ACP458275 AML458275 AWH458275 BGD458275 BPZ458275 BZV458275 CJR458275 CTN458275 DDJ458275 DNF458275 DXB458275 EGX458275 EQT458275 FAP458275 FKL458275 FUH458275 GED458275 GNZ458275 GXV458275 HHR458275 HRN458275 IBJ458275 ILF458275 IVB458275 JEX458275 JOT458275 JYP458275 KIL458275 KSH458275 LCD458275 LLZ458275 LVV458275 MFR458275 MPN458275 MZJ458275 NJF458275 NTB458275 OCX458275 OMT458275 OWP458275 PGL458275 PQH458275 QAD458275 QJZ458275 QTV458275 RDR458275 RNN458275 RXJ458275 SHF458275 SRB458275 TAX458275 TKT458275 TUP458275 UEL458275 UOH458275 UYD458275 VHZ458275 VRV458275 WBR458275 WLN458275 WVJ458275 B523811 IX523811 ST523811 ACP523811 AML523811 AWH523811 BGD523811 BPZ523811 BZV523811 CJR523811 CTN523811 DDJ523811 DNF523811 DXB523811 EGX523811 EQT523811 FAP523811 FKL523811 FUH523811 GED523811 GNZ523811 GXV523811 HHR523811 HRN523811 IBJ523811 ILF523811 IVB523811 JEX523811 JOT523811 JYP523811 KIL523811 KSH523811 LCD523811 LLZ523811 LVV523811 MFR523811 MPN523811 MZJ523811 NJF523811 NTB523811 OCX523811 OMT523811 OWP523811 PGL523811 PQH523811 QAD523811 QJZ523811 QTV523811 RDR523811 RNN523811 RXJ523811 SHF523811 SRB523811 TAX523811 TKT523811 TUP523811 UEL523811 UOH523811 UYD523811 VHZ523811 VRV523811 WBR523811 WLN523811 WVJ523811 B589347 IX589347 ST589347 ACP589347 AML589347 AWH589347 BGD589347 BPZ589347 BZV589347 CJR589347 CTN589347 DDJ589347 DNF589347 DXB589347 EGX589347 EQT589347 FAP589347 FKL589347 FUH589347 GED589347 GNZ589347 GXV589347 HHR589347 HRN589347 IBJ589347 ILF589347 IVB589347 JEX589347 JOT589347 JYP589347 KIL589347 KSH589347 LCD589347 LLZ589347 LVV589347 MFR589347 MPN589347 MZJ589347 NJF589347 NTB589347 OCX589347 OMT589347 OWP589347 PGL589347 PQH589347 QAD589347 QJZ589347 QTV589347 RDR589347 RNN589347 RXJ589347 SHF589347 SRB589347 TAX589347 TKT589347 TUP589347 UEL589347 UOH589347 UYD589347 VHZ589347 VRV589347 WBR589347 WLN589347 WVJ589347 B654883 IX654883 ST654883 ACP654883 AML654883 AWH654883 BGD654883 BPZ654883 BZV654883 CJR654883 CTN654883 DDJ654883 DNF654883 DXB654883 EGX654883 EQT654883 FAP654883 FKL654883 FUH654883 GED654883 GNZ654883 GXV654883 HHR654883 HRN654883 IBJ654883 ILF654883 IVB654883 JEX654883 JOT654883 JYP654883 KIL654883 KSH654883 LCD654883 LLZ654883 LVV654883 MFR654883 MPN654883 MZJ654883 NJF654883 NTB654883 OCX654883 OMT654883 OWP654883 PGL654883 PQH654883 QAD654883 QJZ654883 QTV654883 RDR654883 RNN654883 RXJ654883 SHF654883 SRB654883 TAX654883 TKT654883 TUP654883 UEL654883 UOH654883 UYD654883 VHZ654883 VRV654883 WBR654883 WLN654883 WVJ654883 B720419 IX720419 ST720419 ACP720419 AML720419 AWH720419 BGD720419 BPZ720419 BZV720419 CJR720419 CTN720419 DDJ720419 DNF720419 DXB720419 EGX720419 EQT720419 FAP720419 FKL720419 FUH720419 GED720419 GNZ720419 GXV720419 HHR720419 HRN720419 IBJ720419 ILF720419 IVB720419 JEX720419 JOT720419 JYP720419 KIL720419 KSH720419 LCD720419 LLZ720419 LVV720419 MFR720419 MPN720419 MZJ720419 NJF720419 NTB720419 OCX720419 OMT720419 OWP720419 PGL720419 PQH720419 QAD720419 QJZ720419 QTV720419 RDR720419 RNN720419 RXJ720419 SHF720419 SRB720419 TAX720419 TKT720419 TUP720419 UEL720419 UOH720419 UYD720419 VHZ720419 VRV720419 WBR720419 WLN720419 WVJ720419 B785955 IX785955 ST785955 ACP785955 AML785955 AWH785955 BGD785955 BPZ785955 BZV785955 CJR785955 CTN785955 DDJ785955 DNF785955 DXB785955 EGX785955 EQT785955 FAP785955 FKL785955 FUH785955 GED785955 GNZ785955 GXV785955 HHR785955 HRN785955 IBJ785955 ILF785955 IVB785955 JEX785955 JOT785955 JYP785955 KIL785955 KSH785955 LCD785955 LLZ785955 LVV785955 MFR785955 MPN785955 MZJ785955 NJF785955 NTB785955 OCX785955 OMT785955 OWP785955 PGL785955 PQH785955 QAD785955 QJZ785955 QTV785955 RDR785955 RNN785955 RXJ785955 SHF785955 SRB785955 TAX785955 TKT785955 TUP785955 UEL785955 UOH785955 UYD785955 VHZ785955 VRV785955 WBR785955 WLN785955 WVJ785955 B851491 IX851491 ST851491 ACP851491 AML851491 AWH851491 BGD851491 BPZ851491 BZV851491 CJR851491 CTN851491 DDJ851491 DNF851491 DXB851491 EGX851491 EQT851491 FAP851491 FKL851491 FUH851491 GED851491 GNZ851491 GXV851491 HHR851491 HRN851491 IBJ851491 ILF851491 IVB851491 JEX851491 JOT851491 JYP851491 KIL851491 KSH851491 LCD851491 LLZ851491 LVV851491 MFR851491 MPN851491 MZJ851491 NJF851491 NTB851491 OCX851491 OMT851491 OWP851491 PGL851491 PQH851491 QAD851491 QJZ851491 QTV851491 RDR851491 RNN851491 RXJ851491 SHF851491 SRB851491 TAX851491 TKT851491 TUP851491 UEL851491 UOH851491 UYD851491 VHZ851491 VRV851491 WBR851491 WLN851491 WVJ851491 B917027 IX917027 ST917027 ACP917027 AML917027 AWH917027 BGD917027 BPZ917027 BZV917027 CJR917027 CTN917027 DDJ917027 DNF917027 DXB917027 EGX917027 EQT917027 FAP917027 FKL917027 FUH917027 GED917027 GNZ917027 GXV917027 HHR917027 HRN917027 IBJ917027 ILF917027 IVB917027 JEX917027 JOT917027 JYP917027 KIL917027 KSH917027 LCD917027 LLZ917027 LVV917027 MFR917027 MPN917027 MZJ917027 NJF917027 NTB917027 OCX917027 OMT917027 OWP917027 PGL917027 PQH917027 QAD917027 QJZ917027 QTV917027 RDR917027 RNN917027 RXJ917027 SHF917027 SRB917027 TAX917027 TKT917027 TUP917027 UEL917027 UOH917027 UYD917027 VHZ917027 VRV917027 WBR917027 WLN917027 WVJ917027 B982563 IX982563 ST982563 ACP982563 AML982563 AWH982563 BGD982563 BPZ982563 BZV982563 CJR982563 CTN982563 DDJ982563 DNF982563 DXB982563 EGX982563 EQT982563 FAP982563 FKL982563 FUH982563 GED982563 GNZ982563 GXV982563 HHR982563 HRN982563 IBJ982563 ILF982563 IVB982563 JEX982563 JOT982563 JYP982563 KIL982563 KSH982563 LCD982563 LLZ982563 LVV982563 MFR982563 MPN982563 MZJ982563 NJF982563 NTB982563 OCX982563 OMT982563 OWP982563 PGL982563 PQH982563 QAD982563 QJZ982563 QTV982563 RDR982563 RNN982563 RXJ982563 SHF982563 SRB982563 TAX982563 TKT982563 TUP982563 UEL982563 UOH982563 UYD982563 VHZ982563 VRV982563 WBR982563 WLN982563 WVJ982563"/>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topLeftCell="A16" workbookViewId="0">
      <selection activeCell="C33" sqref="C33"/>
    </sheetView>
  </sheetViews>
  <sheetFormatPr defaultColWidth="9.140625" defaultRowHeight="15"/>
  <cols>
    <col min="1" max="1" width="29" style="212" customWidth="1"/>
    <col min="2" max="2" width="11.140625" style="212" bestFit="1" customWidth="1"/>
    <col min="3" max="3" width="14.85546875" style="497" customWidth="1"/>
    <col min="4" max="5" width="13" style="212" customWidth="1"/>
    <col min="6" max="7" width="13" style="212" hidden="1" customWidth="1"/>
    <col min="8" max="8" width="67.140625" style="212" hidden="1" customWidth="1"/>
    <col min="9" max="9" width="12.7109375" style="212" hidden="1" customWidth="1"/>
    <col min="10" max="10" width="5" style="212" hidden="1" customWidth="1"/>
    <col min="11" max="256" width="9.140625" style="212"/>
    <col min="257" max="257" width="29" style="212" customWidth="1"/>
    <col min="258" max="258" width="11.140625" style="212" bestFit="1" customWidth="1"/>
    <col min="259" max="259" width="14.85546875" style="212" customWidth="1"/>
    <col min="260" max="261" width="13" style="212" customWidth="1"/>
    <col min="262" max="266" width="0" style="212" hidden="1" customWidth="1"/>
    <col min="267" max="512" width="9.140625" style="212"/>
    <col min="513" max="513" width="29" style="212" customWidth="1"/>
    <col min="514" max="514" width="11.140625" style="212" bestFit="1" customWidth="1"/>
    <col min="515" max="515" width="14.85546875" style="212" customWidth="1"/>
    <col min="516" max="517" width="13" style="212" customWidth="1"/>
    <col min="518" max="522" width="0" style="212" hidden="1" customWidth="1"/>
    <col min="523" max="768" width="9.140625" style="212"/>
    <col min="769" max="769" width="29" style="212" customWidth="1"/>
    <col min="770" max="770" width="11.140625" style="212" bestFit="1" customWidth="1"/>
    <col min="771" max="771" width="14.85546875" style="212" customWidth="1"/>
    <col min="772" max="773" width="13" style="212" customWidth="1"/>
    <col min="774" max="778" width="0" style="212" hidden="1" customWidth="1"/>
    <col min="779" max="1024" width="9.140625" style="212"/>
    <col min="1025" max="1025" width="29" style="212" customWidth="1"/>
    <col min="1026" max="1026" width="11.140625" style="212" bestFit="1" customWidth="1"/>
    <col min="1027" max="1027" width="14.85546875" style="212" customWidth="1"/>
    <col min="1028" max="1029" width="13" style="212" customWidth="1"/>
    <col min="1030" max="1034" width="0" style="212" hidden="1" customWidth="1"/>
    <col min="1035" max="1280" width="9.140625" style="212"/>
    <col min="1281" max="1281" width="29" style="212" customWidth="1"/>
    <col min="1282" max="1282" width="11.140625" style="212" bestFit="1" customWidth="1"/>
    <col min="1283" max="1283" width="14.85546875" style="212" customWidth="1"/>
    <col min="1284" max="1285" width="13" style="212" customWidth="1"/>
    <col min="1286" max="1290" width="0" style="212" hidden="1" customWidth="1"/>
    <col min="1291" max="1536" width="9.140625" style="212"/>
    <col min="1537" max="1537" width="29" style="212" customWidth="1"/>
    <col min="1538" max="1538" width="11.140625" style="212" bestFit="1" customWidth="1"/>
    <col min="1539" max="1539" width="14.85546875" style="212" customWidth="1"/>
    <col min="1540" max="1541" width="13" style="212" customWidth="1"/>
    <col min="1542" max="1546" width="0" style="212" hidden="1" customWidth="1"/>
    <col min="1547" max="1792" width="9.140625" style="212"/>
    <col min="1793" max="1793" width="29" style="212" customWidth="1"/>
    <col min="1794" max="1794" width="11.140625" style="212" bestFit="1" customWidth="1"/>
    <col min="1795" max="1795" width="14.85546875" style="212" customWidth="1"/>
    <col min="1796" max="1797" width="13" style="212" customWidth="1"/>
    <col min="1798" max="1802" width="0" style="212" hidden="1" customWidth="1"/>
    <col min="1803" max="2048" width="9.140625" style="212"/>
    <col min="2049" max="2049" width="29" style="212" customWidth="1"/>
    <col min="2050" max="2050" width="11.140625" style="212" bestFit="1" customWidth="1"/>
    <col min="2051" max="2051" width="14.85546875" style="212" customWidth="1"/>
    <col min="2052" max="2053" width="13" style="212" customWidth="1"/>
    <col min="2054" max="2058" width="0" style="212" hidden="1" customWidth="1"/>
    <col min="2059" max="2304" width="9.140625" style="212"/>
    <col min="2305" max="2305" width="29" style="212" customWidth="1"/>
    <col min="2306" max="2306" width="11.140625" style="212" bestFit="1" customWidth="1"/>
    <col min="2307" max="2307" width="14.85546875" style="212" customWidth="1"/>
    <col min="2308" max="2309" width="13" style="212" customWidth="1"/>
    <col min="2310" max="2314" width="0" style="212" hidden="1" customWidth="1"/>
    <col min="2315" max="2560" width="9.140625" style="212"/>
    <col min="2561" max="2561" width="29" style="212" customWidth="1"/>
    <col min="2562" max="2562" width="11.140625" style="212" bestFit="1" customWidth="1"/>
    <col min="2563" max="2563" width="14.85546875" style="212" customWidth="1"/>
    <col min="2564" max="2565" width="13" style="212" customWidth="1"/>
    <col min="2566" max="2570" width="0" style="212" hidden="1" customWidth="1"/>
    <col min="2571" max="2816" width="9.140625" style="212"/>
    <col min="2817" max="2817" width="29" style="212" customWidth="1"/>
    <col min="2818" max="2818" width="11.140625" style="212" bestFit="1" customWidth="1"/>
    <col min="2819" max="2819" width="14.85546875" style="212" customWidth="1"/>
    <col min="2820" max="2821" width="13" style="212" customWidth="1"/>
    <col min="2822" max="2826" width="0" style="212" hidden="1" customWidth="1"/>
    <col min="2827" max="3072" width="9.140625" style="212"/>
    <col min="3073" max="3073" width="29" style="212" customWidth="1"/>
    <col min="3074" max="3074" width="11.140625" style="212" bestFit="1" customWidth="1"/>
    <col min="3075" max="3075" width="14.85546875" style="212" customWidth="1"/>
    <col min="3076" max="3077" width="13" style="212" customWidth="1"/>
    <col min="3078" max="3082" width="0" style="212" hidden="1" customWidth="1"/>
    <col min="3083" max="3328" width="9.140625" style="212"/>
    <col min="3329" max="3329" width="29" style="212" customWidth="1"/>
    <col min="3330" max="3330" width="11.140625" style="212" bestFit="1" customWidth="1"/>
    <col min="3331" max="3331" width="14.85546875" style="212" customWidth="1"/>
    <col min="3332" max="3333" width="13" style="212" customWidth="1"/>
    <col min="3334" max="3338" width="0" style="212" hidden="1" customWidth="1"/>
    <col min="3339" max="3584" width="9.140625" style="212"/>
    <col min="3585" max="3585" width="29" style="212" customWidth="1"/>
    <col min="3586" max="3586" width="11.140625" style="212" bestFit="1" customWidth="1"/>
    <col min="3587" max="3587" width="14.85546875" style="212" customWidth="1"/>
    <col min="3588" max="3589" width="13" style="212" customWidth="1"/>
    <col min="3590" max="3594" width="0" style="212" hidden="1" customWidth="1"/>
    <col min="3595" max="3840" width="9.140625" style="212"/>
    <col min="3841" max="3841" width="29" style="212" customWidth="1"/>
    <col min="3842" max="3842" width="11.140625" style="212" bestFit="1" customWidth="1"/>
    <col min="3843" max="3843" width="14.85546875" style="212" customWidth="1"/>
    <col min="3844" max="3845" width="13" style="212" customWidth="1"/>
    <col min="3846" max="3850" width="0" style="212" hidden="1" customWidth="1"/>
    <col min="3851" max="4096" width="9.140625" style="212"/>
    <col min="4097" max="4097" width="29" style="212" customWidth="1"/>
    <col min="4098" max="4098" width="11.140625" style="212" bestFit="1" customWidth="1"/>
    <col min="4099" max="4099" width="14.85546875" style="212" customWidth="1"/>
    <col min="4100" max="4101" width="13" style="212" customWidth="1"/>
    <col min="4102" max="4106" width="0" style="212" hidden="1" customWidth="1"/>
    <col min="4107" max="4352" width="9.140625" style="212"/>
    <col min="4353" max="4353" width="29" style="212" customWidth="1"/>
    <col min="4354" max="4354" width="11.140625" style="212" bestFit="1" customWidth="1"/>
    <col min="4355" max="4355" width="14.85546875" style="212" customWidth="1"/>
    <col min="4356" max="4357" width="13" style="212" customWidth="1"/>
    <col min="4358" max="4362" width="0" style="212" hidden="1" customWidth="1"/>
    <col min="4363" max="4608" width="9.140625" style="212"/>
    <col min="4609" max="4609" width="29" style="212" customWidth="1"/>
    <col min="4610" max="4610" width="11.140625" style="212" bestFit="1" customWidth="1"/>
    <col min="4611" max="4611" width="14.85546875" style="212" customWidth="1"/>
    <col min="4612" max="4613" width="13" style="212" customWidth="1"/>
    <col min="4614" max="4618" width="0" style="212" hidden="1" customWidth="1"/>
    <col min="4619" max="4864" width="9.140625" style="212"/>
    <col min="4865" max="4865" width="29" style="212" customWidth="1"/>
    <col min="4866" max="4866" width="11.140625" style="212" bestFit="1" customWidth="1"/>
    <col min="4867" max="4867" width="14.85546875" style="212" customWidth="1"/>
    <col min="4868" max="4869" width="13" style="212" customWidth="1"/>
    <col min="4870" max="4874" width="0" style="212" hidden="1" customWidth="1"/>
    <col min="4875" max="5120" width="9.140625" style="212"/>
    <col min="5121" max="5121" width="29" style="212" customWidth="1"/>
    <col min="5122" max="5122" width="11.140625" style="212" bestFit="1" customWidth="1"/>
    <col min="5123" max="5123" width="14.85546875" style="212" customWidth="1"/>
    <col min="5124" max="5125" width="13" style="212" customWidth="1"/>
    <col min="5126" max="5130" width="0" style="212" hidden="1" customWidth="1"/>
    <col min="5131" max="5376" width="9.140625" style="212"/>
    <col min="5377" max="5377" width="29" style="212" customWidth="1"/>
    <col min="5378" max="5378" width="11.140625" style="212" bestFit="1" customWidth="1"/>
    <col min="5379" max="5379" width="14.85546875" style="212" customWidth="1"/>
    <col min="5380" max="5381" width="13" style="212" customWidth="1"/>
    <col min="5382" max="5386" width="0" style="212" hidden="1" customWidth="1"/>
    <col min="5387" max="5632" width="9.140625" style="212"/>
    <col min="5633" max="5633" width="29" style="212" customWidth="1"/>
    <col min="5634" max="5634" width="11.140625" style="212" bestFit="1" customWidth="1"/>
    <col min="5635" max="5635" width="14.85546875" style="212" customWidth="1"/>
    <col min="5636" max="5637" width="13" style="212" customWidth="1"/>
    <col min="5638" max="5642" width="0" style="212" hidden="1" customWidth="1"/>
    <col min="5643" max="5888" width="9.140625" style="212"/>
    <col min="5889" max="5889" width="29" style="212" customWidth="1"/>
    <col min="5890" max="5890" width="11.140625" style="212" bestFit="1" customWidth="1"/>
    <col min="5891" max="5891" width="14.85546875" style="212" customWidth="1"/>
    <col min="5892" max="5893" width="13" style="212" customWidth="1"/>
    <col min="5894" max="5898" width="0" style="212" hidden="1" customWidth="1"/>
    <col min="5899" max="6144" width="9.140625" style="212"/>
    <col min="6145" max="6145" width="29" style="212" customWidth="1"/>
    <col min="6146" max="6146" width="11.140625" style="212" bestFit="1" customWidth="1"/>
    <col min="6147" max="6147" width="14.85546875" style="212" customWidth="1"/>
    <col min="6148" max="6149" width="13" style="212" customWidth="1"/>
    <col min="6150" max="6154" width="0" style="212" hidden="1" customWidth="1"/>
    <col min="6155" max="6400" width="9.140625" style="212"/>
    <col min="6401" max="6401" width="29" style="212" customWidth="1"/>
    <col min="6402" max="6402" width="11.140625" style="212" bestFit="1" customWidth="1"/>
    <col min="6403" max="6403" width="14.85546875" style="212" customWidth="1"/>
    <col min="6404" max="6405" width="13" style="212" customWidth="1"/>
    <col min="6406" max="6410" width="0" style="212" hidden="1" customWidth="1"/>
    <col min="6411" max="6656" width="9.140625" style="212"/>
    <col min="6657" max="6657" width="29" style="212" customWidth="1"/>
    <col min="6658" max="6658" width="11.140625" style="212" bestFit="1" customWidth="1"/>
    <col min="6659" max="6659" width="14.85546875" style="212" customWidth="1"/>
    <col min="6660" max="6661" width="13" style="212" customWidth="1"/>
    <col min="6662" max="6666" width="0" style="212" hidden="1" customWidth="1"/>
    <col min="6667" max="6912" width="9.140625" style="212"/>
    <col min="6913" max="6913" width="29" style="212" customWidth="1"/>
    <col min="6914" max="6914" width="11.140625" style="212" bestFit="1" customWidth="1"/>
    <col min="6915" max="6915" width="14.85546875" style="212" customWidth="1"/>
    <col min="6916" max="6917" width="13" style="212" customWidth="1"/>
    <col min="6918" max="6922" width="0" style="212" hidden="1" customWidth="1"/>
    <col min="6923" max="7168" width="9.140625" style="212"/>
    <col min="7169" max="7169" width="29" style="212" customWidth="1"/>
    <col min="7170" max="7170" width="11.140625" style="212" bestFit="1" customWidth="1"/>
    <col min="7171" max="7171" width="14.85546875" style="212" customWidth="1"/>
    <col min="7172" max="7173" width="13" style="212" customWidth="1"/>
    <col min="7174" max="7178" width="0" style="212" hidden="1" customWidth="1"/>
    <col min="7179" max="7424" width="9.140625" style="212"/>
    <col min="7425" max="7425" width="29" style="212" customWidth="1"/>
    <col min="7426" max="7426" width="11.140625" style="212" bestFit="1" customWidth="1"/>
    <col min="7427" max="7427" width="14.85546875" style="212" customWidth="1"/>
    <col min="7428" max="7429" width="13" style="212" customWidth="1"/>
    <col min="7430" max="7434" width="0" style="212" hidden="1" customWidth="1"/>
    <col min="7435" max="7680" width="9.140625" style="212"/>
    <col min="7681" max="7681" width="29" style="212" customWidth="1"/>
    <col min="7682" max="7682" width="11.140625" style="212" bestFit="1" customWidth="1"/>
    <col min="7683" max="7683" width="14.85546875" style="212" customWidth="1"/>
    <col min="7684" max="7685" width="13" style="212" customWidth="1"/>
    <col min="7686" max="7690" width="0" style="212" hidden="1" customWidth="1"/>
    <col min="7691" max="7936" width="9.140625" style="212"/>
    <col min="7937" max="7937" width="29" style="212" customWidth="1"/>
    <col min="7938" max="7938" width="11.140625" style="212" bestFit="1" customWidth="1"/>
    <col min="7939" max="7939" width="14.85546875" style="212" customWidth="1"/>
    <col min="7940" max="7941" width="13" style="212" customWidth="1"/>
    <col min="7942" max="7946" width="0" style="212" hidden="1" customWidth="1"/>
    <col min="7947" max="8192" width="9.140625" style="212"/>
    <col min="8193" max="8193" width="29" style="212" customWidth="1"/>
    <col min="8194" max="8194" width="11.140625" style="212" bestFit="1" customWidth="1"/>
    <col min="8195" max="8195" width="14.85546875" style="212" customWidth="1"/>
    <col min="8196" max="8197" width="13" style="212" customWidth="1"/>
    <col min="8198" max="8202" width="0" style="212" hidden="1" customWidth="1"/>
    <col min="8203" max="8448" width="9.140625" style="212"/>
    <col min="8449" max="8449" width="29" style="212" customWidth="1"/>
    <col min="8450" max="8450" width="11.140625" style="212" bestFit="1" customWidth="1"/>
    <col min="8451" max="8451" width="14.85546875" style="212" customWidth="1"/>
    <col min="8452" max="8453" width="13" style="212" customWidth="1"/>
    <col min="8454" max="8458" width="0" style="212" hidden="1" customWidth="1"/>
    <col min="8459" max="8704" width="9.140625" style="212"/>
    <col min="8705" max="8705" width="29" style="212" customWidth="1"/>
    <col min="8706" max="8706" width="11.140625" style="212" bestFit="1" customWidth="1"/>
    <col min="8707" max="8707" width="14.85546875" style="212" customWidth="1"/>
    <col min="8708" max="8709" width="13" style="212" customWidth="1"/>
    <col min="8710" max="8714" width="0" style="212" hidden="1" customWidth="1"/>
    <col min="8715" max="8960" width="9.140625" style="212"/>
    <col min="8961" max="8961" width="29" style="212" customWidth="1"/>
    <col min="8962" max="8962" width="11.140625" style="212" bestFit="1" customWidth="1"/>
    <col min="8963" max="8963" width="14.85546875" style="212" customWidth="1"/>
    <col min="8964" max="8965" width="13" style="212" customWidth="1"/>
    <col min="8966" max="8970" width="0" style="212" hidden="1" customWidth="1"/>
    <col min="8971" max="9216" width="9.140625" style="212"/>
    <col min="9217" max="9217" width="29" style="212" customWidth="1"/>
    <col min="9218" max="9218" width="11.140625" style="212" bestFit="1" customWidth="1"/>
    <col min="9219" max="9219" width="14.85546875" style="212" customWidth="1"/>
    <col min="9220" max="9221" width="13" style="212" customWidth="1"/>
    <col min="9222" max="9226" width="0" style="212" hidden="1" customWidth="1"/>
    <col min="9227" max="9472" width="9.140625" style="212"/>
    <col min="9473" max="9473" width="29" style="212" customWidth="1"/>
    <col min="9474" max="9474" width="11.140625" style="212" bestFit="1" customWidth="1"/>
    <col min="9475" max="9475" width="14.85546875" style="212" customWidth="1"/>
    <col min="9476" max="9477" width="13" style="212" customWidth="1"/>
    <col min="9478" max="9482" width="0" style="212" hidden="1" customWidth="1"/>
    <col min="9483" max="9728" width="9.140625" style="212"/>
    <col min="9729" max="9729" width="29" style="212" customWidth="1"/>
    <col min="9730" max="9730" width="11.140625" style="212" bestFit="1" customWidth="1"/>
    <col min="9731" max="9731" width="14.85546875" style="212" customWidth="1"/>
    <col min="9732" max="9733" width="13" style="212" customWidth="1"/>
    <col min="9734" max="9738" width="0" style="212" hidden="1" customWidth="1"/>
    <col min="9739" max="9984" width="9.140625" style="212"/>
    <col min="9985" max="9985" width="29" style="212" customWidth="1"/>
    <col min="9986" max="9986" width="11.140625" style="212" bestFit="1" customWidth="1"/>
    <col min="9987" max="9987" width="14.85546875" style="212" customWidth="1"/>
    <col min="9988" max="9989" width="13" style="212" customWidth="1"/>
    <col min="9990" max="9994" width="0" style="212" hidden="1" customWidth="1"/>
    <col min="9995" max="10240" width="9.140625" style="212"/>
    <col min="10241" max="10241" width="29" style="212" customWidth="1"/>
    <col min="10242" max="10242" width="11.140625" style="212" bestFit="1" customWidth="1"/>
    <col min="10243" max="10243" width="14.85546875" style="212" customWidth="1"/>
    <col min="10244" max="10245" width="13" style="212" customWidth="1"/>
    <col min="10246" max="10250" width="0" style="212" hidden="1" customWidth="1"/>
    <col min="10251" max="10496" width="9.140625" style="212"/>
    <col min="10497" max="10497" width="29" style="212" customWidth="1"/>
    <col min="10498" max="10498" width="11.140625" style="212" bestFit="1" customWidth="1"/>
    <col min="10499" max="10499" width="14.85546875" style="212" customWidth="1"/>
    <col min="10500" max="10501" width="13" style="212" customWidth="1"/>
    <col min="10502" max="10506" width="0" style="212" hidden="1" customWidth="1"/>
    <col min="10507" max="10752" width="9.140625" style="212"/>
    <col min="10753" max="10753" width="29" style="212" customWidth="1"/>
    <col min="10754" max="10754" width="11.140625" style="212" bestFit="1" customWidth="1"/>
    <col min="10755" max="10755" width="14.85546875" style="212" customWidth="1"/>
    <col min="10756" max="10757" width="13" style="212" customWidth="1"/>
    <col min="10758" max="10762" width="0" style="212" hidden="1" customWidth="1"/>
    <col min="10763" max="11008" width="9.140625" style="212"/>
    <col min="11009" max="11009" width="29" style="212" customWidth="1"/>
    <col min="11010" max="11010" width="11.140625" style="212" bestFit="1" customWidth="1"/>
    <col min="11011" max="11011" width="14.85546875" style="212" customWidth="1"/>
    <col min="11012" max="11013" width="13" style="212" customWidth="1"/>
    <col min="11014" max="11018" width="0" style="212" hidden="1" customWidth="1"/>
    <col min="11019" max="11264" width="9.140625" style="212"/>
    <col min="11265" max="11265" width="29" style="212" customWidth="1"/>
    <col min="11266" max="11266" width="11.140625" style="212" bestFit="1" customWidth="1"/>
    <col min="11267" max="11267" width="14.85546875" style="212" customWidth="1"/>
    <col min="11268" max="11269" width="13" style="212" customWidth="1"/>
    <col min="11270" max="11274" width="0" style="212" hidden="1" customWidth="1"/>
    <col min="11275" max="11520" width="9.140625" style="212"/>
    <col min="11521" max="11521" width="29" style="212" customWidth="1"/>
    <col min="11522" max="11522" width="11.140625" style="212" bestFit="1" customWidth="1"/>
    <col min="11523" max="11523" width="14.85546875" style="212" customWidth="1"/>
    <col min="11524" max="11525" width="13" style="212" customWidth="1"/>
    <col min="11526" max="11530" width="0" style="212" hidden="1" customWidth="1"/>
    <col min="11531" max="11776" width="9.140625" style="212"/>
    <col min="11777" max="11777" width="29" style="212" customWidth="1"/>
    <col min="11778" max="11778" width="11.140625" style="212" bestFit="1" customWidth="1"/>
    <col min="11779" max="11779" width="14.85546875" style="212" customWidth="1"/>
    <col min="11780" max="11781" width="13" style="212" customWidth="1"/>
    <col min="11782" max="11786" width="0" style="212" hidden="1" customWidth="1"/>
    <col min="11787" max="12032" width="9.140625" style="212"/>
    <col min="12033" max="12033" width="29" style="212" customWidth="1"/>
    <col min="12034" max="12034" width="11.140625" style="212" bestFit="1" customWidth="1"/>
    <col min="12035" max="12035" width="14.85546875" style="212" customWidth="1"/>
    <col min="12036" max="12037" width="13" style="212" customWidth="1"/>
    <col min="12038" max="12042" width="0" style="212" hidden="1" customWidth="1"/>
    <col min="12043" max="12288" width="9.140625" style="212"/>
    <col min="12289" max="12289" width="29" style="212" customWidth="1"/>
    <col min="12290" max="12290" width="11.140625" style="212" bestFit="1" customWidth="1"/>
    <col min="12291" max="12291" width="14.85546875" style="212" customWidth="1"/>
    <col min="12292" max="12293" width="13" style="212" customWidth="1"/>
    <col min="12294" max="12298" width="0" style="212" hidden="1" customWidth="1"/>
    <col min="12299" max="12544" width="9.140625" style="212"/>
    <col min="12545" max="12545" width="29" style="212" customWidth="1"/>
    <col min="12546" max="12546" width="11.140625" style="212" bestFit="1" customWidth="1"/>
    <col min="12547" max="12547" width="14.85546875" style="212" customWidth="1"/>
    <col min="12548" max="12549" width="13" style="212" customWidth="1"/>
    <col min="12550" max="12554" width="0" style="212" hidden="1" customWidth="1"/>
    <col min="12555" max="12800" width="9.140625" style="212"/>
    <col min="12801" max="12801" width="29" style="212" customWidth="1"/>
    <col min="12802" max="12802" width="11.140625" style="212" bestFit="1" customWidth="1"/>
    <col min="12803" max="12803" width="14.85546875" style="212" customWidth="1"/>
    <col min="12804" max="12805" width="13" style="212" customWidth="1"/>
    <col min="12806" max="12810" width="0" style="212" hidden="1" customWidth="1"/>
    <col min="12811" max="13056" width="9.140625" style="212"/>
    <col min="13057" max="13057" width="29" style="212" customWidth="1"/>
    <col min="13058" max="13058" width="11.140625" style="212" bestFit="1" customWidth="1"/>
    <col min="13059" max="13059" width="14.85546875" style="212" customWidth="1"/>
    <col min="13060" max="13061" width="13" style="212" customWidth="1"/>
    <col min="13062" max="13066" width="0" style="212" hidden="1" customWidth="1"/>
    <col min="13067" max="13312" width="9.140625" style="212"/>
    <col min="13313" max="13313" width="29" style="212" customWidth="1"/>
    <col min="13314" max="13314" width="11.140625" style="212" bestFit="1" customWidth="1"/>
    <col min="13315" max="13315" width="14.85546875" style="212" customWidth="1"/>
    <col min="13316" max="13317" width="13" style="212" customWidth="1"/>
    <col min="13318" max="13322" width="0" style="212" hidden="1" customWidth="1"/>
    <col min="13323" max="13568" width="9.140625" style="212"/>
    <col min="13569" max="13569" width="29" style="212" customWidth="1"/>
    <col min="13570" max="13570" width="11.140625" style="212" bestFit="1" customWidth="1"/>
    <col min="13571" max="13571" width="14.85546875" style="212" customWidth="1"/>
    <col min="13572" max="13573" width="13" style="212" customWidth="1"/>
    <col min="13574" max="13578" width="0" style="212" hidden="1" customWidth="1"/>
    <col min="13579" max="13824" width="9.140625" style="212"/>
    <col min="13825" max="13825" width="29" style="212" customWidth="1"/>
    <col min="13826" max="13826" width="11.140625" style="212" bestFit="1" customWidth="1"/>
    <col min="13827" max="13827" width="14.85546875" style="212" customWidth="1"/>
    <col min="13828" max="13829" width="13" style="212" customWidth="1"/>
    <col min="13830" max="13834" width="0" style="212" hidden="1" customWidth="1"/>
    <col min="13835" max="14080" width="9.140625" style="212"/>
    <col min="14081" max="14081" width="29" style="212" customWidth="1"/>
    <col min="14082" max="14082" width="11.140625" style="212" bestFit="1" customWidth="1"/>
    <col min="14083" max="14083" width="14.85546875" style="212" customWidth="1"/>
    <col min="14084" max="14085" width="13" style="212" customWidth="1"/>
    <col min="14086" max="14090" width="0" style="212" hidden="1" customWidth="1"/>
    <col min="14091" max="14336" width="9.140625" style="212"/>
    <col min="14337" max="14337" width="29" style="212" customWidth="1"/>
    <col min="14338" max="14338" width="11.140625" style="212" bestFit="1" customWidth="1"/>
    <col min="14339" max="14339" width="14.85546875" style="212" customWidth="1"/>
    <col min="14340" max="14341" width="13" style="212" customWidth="1"/>
    <col min="14342" max="14346" width="0" style="212" hidden="1" customWidth="1"/>
    <col min="14347" max="14592" width="9.140625" style="212"/>
    <col min="14593" max="14593" width="29" style="212" customWidth="1"/>
    <col min="14594" max="14594" width="11.140625" style="212" bestFit="1" customWidth="1"/>
    <col min="14595" max="14595" width="14.85546875" style="212" customWidth="1"/>
    <col min="14596" max="14597" width="13" style="212" customWidth="1"/>
    <col min="14598" max="14602" width="0" style="212" hidden="1" customWidth="1"/>
    <col min="14603" max="14848" width="9.140625" style="212"/>
    <col min="14849" max="14849" width="29" style="212" customWidth="1"/>
    <col min="14850" max="14850" width="11.140625" style="212" bestFit="1" customWidth="1"/>
    <col min="14851" max="14851" width="14.85546875" style="212" customWidth="1"/>
    <col min="14852" max="14853" width="13" style="212" customWidth="1"/>
    <col min="14854" max="14858" width="0" style="212" hidden="1" customWidth="1"/>
    <col min="14859" max="15104" width="9.140625" style="212"/>
    <col min="15105" max="15105" width="29" style="212" customWidth="1"/>
    <col min="15106" max="15106" width="11.140625" style="212" bestFit="1" customWidth="1"/>
    <col min="15107" max="15107" width="14.85546875" style="212" customWidth="1"/>
    <col min="15108" max="15109" width="13" style="212" customWidth="1"/>
    <col min="15110" max="15114" width="0" style="212" hidden="1" customWidth="1"/>
    <col min="15115" max="15360" width="9.140625" style="212"/>
    <col min="15361" max="15361" width="29" style="212" customWidth="1"/>
    <col min="15362" max="15362" width="11.140625" style="212" bestFit="1" customWidth="1"/>
    <col min="15363" max="15363" width="14.85546875" style="212" customWidth="1"/>
    <col min="15364" max="15365" width="13" style="212" customWidth="1"/>
    <col min="15366" max="15370" width="0" style="212" hidden="1" customWidth="1"/>
    <col min="15371" max="15616" width="9.140625" style="212"/>
    <col min="15617" max="15617" width="29" style="212" customWidth="1"/>
    <col min="15618" max="15618" width="11.140625" style="212" bestFit="1" customWidth="1"/>
    <col min="15619" max="15619" width="14.85546875" style="212" customWidth="1"/>
    <col min="15620" max="15621" width="13" style="212" customWidth="1"/>
    <col min="15622" max="15626" width="0" style="212" hidden="1" customWidth="1"/>
    <col min="15627" max="15872" width="9.140625" style="212"/>
    <col min="15873" max="15873" width="29" style="212" customWidth="1"/>
    <col min="15874" max="15874" width="11.140625" style="212" bestFit="1" customWidth="1"/>
    <col min="15875" max="15875" width="14.85546875" style="212" customWidth="1"/>
    <col min="15876" max="15877" width="13" style="212" customWidth="1"/>
    <col min="15878" max="15882" width="0" style="212" hidden="1" customWidth="1"/>
    <col min="15883" max="16128" width="9.140625" style="212"/>
    <col min="16129" max="16129" width="29" style="212" customWidth="1"/>
    <col min="16130" max="16130" width="11.140625" style="212" bestFit="1" customWidth="1"/>
    <col min="16131" max="16131" width="14.85546875" style="212" customWidth="1"/>
    <col min="16132" max="16133" width="13" style="212" customWidth="1"/>
    <col min="16134" max="16138" width="0" style="212" hidden="1" customWidth="1"/>
    <col min="16139" max="16384" width="9.140625" style="212"/>
  </cols>
  <sheetData>
    <row r="1" spans="1:10" ht="45">
      <c r="A1" s="486" t="s">
        <v>694</v>
      </c>
      <c r="B1" s="486" t="s">
        <v>695</v>
      </c>
      <c r="C1" s="487" t="s">
        <v>696</v>
      </c>
      <c r="D1" s="488" t="s">
        <v>697</v>
      </c>
      <c r="E1" s="488" t="s">
        <v>698</v>
      </c>
      <c r="F1" s="488" t="s">
        <v>699</v>
      </c>
      <c r="G1" s="488" t="s">
        <v>700</v>
      </c>
      <c r="H1" s="486" t="s">
        <v>701</v>
      </c>
    </row>
    <row r="2" spans="1:10" s="395" customFormat="1">
      <c r="A2" s="498" t="s">
        <v>702</v>
      </c>
      <c r="B2" s="461" t="s">
        <v>703</v>
      </c>
      <c r="C2" s="499">
        <v>0.02</v>
      </c>
      <c r="D2" s="461" t="s">
        <v>107</v>
      </c>
      <c r="E2" s="461" t="s">
        <v>45</v>
      </c>
      <c r="F2" s="461" t="s">
        <v>704</v>
      </c>
      <c r="G2" s="461" t="s">
        <v>704</v>
      </c>
      <c r="H2" s="1254" t="s">
        <v>705</v>
      </c>
      <c r="I2" s="500" t="s">
        <v>138</v>
      </c>
      <c r="J2" s="501">
        <v>2019</v>
      </c>
    </row>
    <row r="3" spans="1:10" s="395" customFormat="1">
      <c r="A3" s="498" t="s">
        <v>706</v>
      </c>
      <c r="B3" s="461" t="s">
        <v>703</v>
      </c>
      <c r="C3" s="499">
        <v>0.02</v>
      </c>
      <c r="D3" s="461" t="s">
        <v>107</v>
      </c>
      <c r="E3" s="461" t="s">
        <v>45</v>
      </c>
      <c r="F3" s="461" t="s">
        <v>704</v>
      </c>
      <c r="G3" s="461" t="s">
        <v>704</v>
      </c>
      <c r="H3" s="1254"/>
      <c r="I3" s="500" t="s">
        <v>138</v>
      </c>
      <c r="J3" s="501">
        <v>2019</v>
      </c>
    </row>
    <row r="4" spans="1:10" s="395" customFormat="1">
      <c r="A4" s="498" t="s">
        <v>707</v>
      </c>
      <c r="B4" s="461" t="s">
        <v>703</v>
      </c>
      <c r="C4" s="499">
        <v>0.02</v>
      </c>
      <c r="D4" s="461" t="s">
        <v>107</v>
      </c>
      <c r="E4" s="461" t="s">
        <v>45</v>
      </c>
      <c r="F4" s="461" t="s">
        <v>704</v>
      </c>
      <c r="G4" s="461" t="s">
        <v>704</v>
      </c>
      <c r="H4" s="1254"/>
      <c r="I4" s="500" t="s">
        <v>138</v>
      </c>
      <c r="J4" s="501">
        <v>2019</v>
      </c>
    </row>
    <row r="5" spans="1:10" s="508" customFormat="1">
      <c r="A5" s="502" t="s">
        <v>708</v>
      </c>
      <c r="B5" s="503" t="s">
        <v>703</v>
      </c>
      <c r="C5" s="504">
        <v>0.23</v>
      </c>
      <c r="D5" s="503" t="s">
        <v>148</v>
      </c>
      <c r="E5" s="503" t="s">
        <v>78</v>
      </c>
      <c r="F5" s="503" t="s">
        <v>709</v>
      </c>
      <c r="G5" s="503" t="s">
        <v>710</v>
      </c>
      <c r="H5" s="505" t="s">
        <v>711</v>
      </c>
      <c r="I5" s="506" t="s">
        <v>138</v>
      </c>
      <c r="J5" s="507">
        <v>2019</v>
      </c>
    </row>
    <row r="6" spans="1:10" s="508" customFormat="1">
      <c r="A6" s="502" t="s">
        <v>708</v>
      </c>
      <c r="B6" s="503" t="s">
        <v>703</v>
      </c>
      <c r="C6" s="504">
        <v>0.01</v>
      </c>
      <c r="D6" s="503" t="s">
        <v>651</v>
      </c>
      <c r="E6" s="503" t="s">
        <v>78</v>
      </c>
      <c r="F6" s="503" t="s">
        <v>704</v>
      </c>
      <c r="G6" s="503" t="s">
        <v>710</v>
      </c>
      <c r="H6" s="505" t="s">
        <v>711</v>
      </c>
      <c r="I6" s="506" t="s">
        <v>138</v>
      </c>
      <c r="J6" s="507">
        <v>2019</v>
      </c>
    </row>
    <row r="7" spans="1:10" s="508" customFormat="1">
      <c r="A7" s="502" t="s">
        <v>708</v>
      </c>
      <c r="B7" s="503" t="s">
        <v>703</v>
      </c>
      <c r="C7" s="504">
        <v>0.05</v>
      </c>
      <c r="D7" s="503" t="s">
        <v>116</v>
      </c>
      <c r="E7" s="503" t="s">
        <v>78</v>
      </c>
      <c r="F7" s="503" t="s">
        <v>704</v>
      </c>
      <c r="G7" s="503" t="s">
        <v>710</v>
      </c>
      <c r="H7" s="505" t="s">
        <v>711</v>
      </c>
      <c r="I7" s="506" t="s">
        <v>138</v>
      </c>
      <c r="J7" s="507">
        <v>2019</v>
      </c>
    </row>
    <row r="8" spans="1:10" s="508" customFormat="1">
      <c r="A8" s="502" t="s">
        <v>708</v>
      </c>
      <c r="B8" s="503" t="s">
        <v>703</v>
      </c>
      <c r="C8" s="504">
        <v>0.2</v>
      </c>
      <c r="D8" s="503" t="s">
        <v>65</v>
      </c>
      <c r="E8" s="503" t="s">
        <v>78</v>
      </c>
      <c r="F8" s="503" t="s">
        <v>211</v>
      </c>
      <c r="G8" s="503" t="s">
        <v>710</v>
      </c>
      <c r="H8" s="505" t="s">
        <v>711</v>
      </c>
      <c r="I8" s="506" t="s">
        <v>138</v>
      </c>
      <c r="J8" s="507">
        <v>2019</v>
      </c>
    </row>
    <row r="9" spans="1:10" s="508" customFormat="1">
      <c r="A9" s="502" t="s">
        <v>708</v>
      </c>
      <c r="B9" s="503" t="s">
        <v>703</v>
      </c>
      <c r="C9" s="504">
        <v>0.01</v>
      </c>
      <c r="D9" s="503" t="s">
        <v>74</v>
      </c>
      <c r="E9" s="503" t="s">
        <v>78</v>
      </c>
      <c r="F9" s="503" t="s">
        <v>712</v>
      </c>
      <c r="G9" s="503" t="s">
        <v>710</v>
      </c>
      <c r="H9" s="505" t="s">
        <v>711</v>
      </c>
      <c r="I9" s="506" t="s">
        <v>138</v>
      </c>
      <c r="J9" s="507">
        <v>2019</v>
      </c>
    </row>
    <row r="10" spans="1:10" s="508" customFormat="1">
      <c r="A10" s="502" t="s">
        <v>708</v>
      </c>
      <c r="B10" s="503" t="s">
        <v>703</v>
      </c>
      <c r="C10" s="504">
        <v>0.24</v>
      </c>
      <c r="D10" s="503" t="s">
        <v>76</v>
      </c>
      <c r="E10" s="503" t="s">
        <v>78</v>
      </c>
      <c r="F10" s="503" t="s">
        <v>709</v>
      </c>
      <c r="G10" s="503" t="s">
        <v>710</v>
      </c>
      <c r="H10" s="505" t="s">
        <v>711</v>
      </c>
      <c r="I10" s="506" t="s">
        <v>138</v>
      </c>
      <c r="J10" s="507">
        <v>2019</v>
      </c>
    </row>
    <row r="11" spans="1:10" s="508" customFormat="1">
      <c r="A11" s="502" t="s">
        <v>708</v>
      </c>
      <c r="B11" s="503" t="s">
        <v>703</v>
      </c>
      <c r="C11" s="504">
        <v>5.72</v>
      </c>
      <c r="D11" s="503" t="s">
        <v>122</v>
      </c>
      <c r="E11" s="503" t="s">
        <v>78</v>
      </c>
      <c r="F11" s="503" t="s">
        <v>704</v>
      </c>
      <c r="G11" s="503" t="s">
        <v>710</v>
      </c>
      <c r="H11" s="505" t="s">
        <v>711</v>
      </c>
      <c r="I11" s="506" t="s">
        <v>138</v>
      </c>
      <c r="J11" s="507">
        <v>2019</v>
      </c>
    </row>
    <row r="12" spans="1:10" s="508" customFormat="1">
      <c r="A12" s="502" t="s">
        <v>708</v>
      </c>
      <c r="B12" s="503" t="s">
        <v>703</v>
      </c>
      <c r="C12" s="504">
        <v>0.03</v>
      </c>
      <c r="D12" s="503" t="s">
        <v>29</v>
      </c>
      <c r="E12" s="503" t="s">
        <v>78</v>
      </c>
      <c r="F12" s="503" t="s">
        <v>713</v>
      </c>
      <c r="G12" s="503" t="s">
        <v>710</v>
      </c>
      <c r="H12" s="505" t="s">
        <v>711</v>
      </c>
      <c r="I12" s="506" t="s">
        <v>138</v>
      </c>
      <c r="J12" s="507">
        <v>2019</v>
      </c>
    </row>
    <row r="13" spans="1:10" s="508" customFormat="1">
      <c r="A13" s="502" t="s">
        <v>708</v>
      </c>
      <c r="B13" s="503" t="s">
        <v>703</v>
      </c>
      <c r="C13" s="504">
        <v>0.2</v>
      </c>
      <c r="D13" s="503" t="s">
        <v>107</v>
      </c>
      <c r="E13" s="503" t="s">
        <v>78</v>
      </c>
      <c r="F13" s="503" t="s">
        <v>704</v>
      </c>
      <c r="G13" s="503" t="s">
        <v>710</v>
      </c>
      <c r="H13" s="505" t="s">
        <v>711</v>
      </c>
      <c r="I13" s="506" t="s">
        <v>138</v>
      </c>
      <c r="J13" s="507">
        <v>2019</v>
      </c>
    </row>
    <row r="14" spans="1:10" s="508" customFormat="1">
      <c r="A14" s="502" t="s">
        <v>708</v>
      </c>
      <c r="B14" s="503" t="s">
        <v>703</v>
      </c>
      <c r="C14" s="504">
        <v>0.31</v>
      </c>
      <c r="D14" s="503" t="s">
        <v>45</v>
      </c>
      <c r="E14" s="503" t="s">
        <v>78</v>
      </c>
      <c r="F14" s="503" t="s">
        <v>704</v>
      </c>
      <c r="G14" s="503" t="s">
        <v>710</v>
      </c>
      <c r="H14" s="505" t="s">
        <v>711</v>
      </c>
      <c r="I14" s="506" t="s">
        <v>138</v>
      </c>
      <c r="J14" s="507">
        <v>2019</v>
      </c>
    </row>
    <row r="15" spans="1:10" s="508" customFormat="1">
      <c r="A15" s="509" t="s">
        <v>714</v>
      </c>
      <c r="B15" s="510" t="s">
        <v>134</v>
      </c>
      <c r="C15" s="511">
        <v>0.51</v>
      </c>
      <c r="D15" s="510" t="s">
        <v>122</v>
      </c>
      <c r="E15" s="510" t="s">
        <v>89</v>
      </c>
      <c r="F15" s="510" t="s">
        <v>704</v>
      </c>
      <c r="G15" s="510" t="s">
        <v>712</v>
      </c>
      <c r="H15" s="510"/>
      <c r="I15" s="506" t="s">
        <v>134</v>
      </c>
      <c r="J15" s="507">
        <v>2019</v>
      </c>
    </row>
    <row r="16" spans="1:10" ht="105">
      <c r="A16" s="492" t="s">
        <v>715</v>
      </c>
      <c r="B16" s="338" t="s">
        <v>131</v>
      </c>
      <c r="C16" s="493"/>
      <c r="D16" s="338" t="s">
        <v>716</v>
      </c>
      <c r="E16" s="338" t="s">
        <v>148</v>
      </c>
      <c r="F16" s="338" t="s">
        <v>717</v>
      </c>
      <c r="G16" s="338" t="s">
        <v>718</v>
      </c>
      <c r="H16" s="490" t="s">
        <v>719</v>
      </c>
      <c r="I16" s="489" t="s">
        <v>131</v>
      </c>
      <c r="J16" s="494">
        <v>2019</v>
      </c>
    </row>
    <row r="17" spans="1:10" s="508" customFormat="1">
      <c r="A17" s="512"/>
      <c r="B17" s="510"/>
      <c r="C17" s="513">
        <v>4.93</v>
      </c>
      <c r="D17" s="510" t="s">
        <v>122</v>
      </c>
      <c r="E17" s="510"/>
      <c r="F17" s="510"/>
      <c r="G17" s="510"/>
      <c r="H17" s="505"/>
      <c r="I17" s="506"/>
      <c r="J17" s="514"/>
    </row>
    <row r="18" spans="1:10" s="508" customFormat="1">
      <c r="A18" s="512"/>
      <c r="B18" s="510"/>
      <c r="C18" s="513">
        <v>0.02</v>
      </c>
      <c r="D18" s="510" t="s">
        <v>107</v>
      </c>
      <c r="E18" s="510"/>
      <c r="F18" s="510"/>
      <c r="G18" s="510"/>
      <c r="H18" s="505"/>
      <c r="I18" s="506"/>
      <c r="J18" s="514"/>
    </row>
    <row r="19" spans="1:10" s="508" customFormat="1">
      <c r="A19" s="512"/>
      <c r="B19" s="510"/>
      <c r="C19" s="513">
        <v>0.13</v>
      </c>
      <c r="D19" s="510" t="s">
        <v>78</v>
      </c>
      <c r="E19" s="510"/>
      <c r="F19" s="510"/>
      <c r="G19" s="510"/>
      <c r="H19" s="505"/>
      <c r="I19" s="506"/>
      <c r="J19" s="514"/>
    </row>
    <row r="20" spans="1:10" s="508" customFormat="1">
      <c r="A20" s="512"/>
      <c r="B20" s="510"/>
      <c r="C20" s="513">
        <v>0.04</v>
      </c>
      <c r="D20" s="510" t="s">
        <v>76</v>
      </c>
      <c r="E20" s="510"/>
      <c r="F20" s="510"/>
      <c r="G20" s="510"/>
      <c r="H20" s="505"/>
      <c r="I20" s="506"/>
      <c r="J20" s="514"/>
    </row>
    <row r="21" spans="1:10" s="395" customFormat="1">
      <c r="A21" s="498" t="s">
        <v>720</v>
      </c>
      <c r="B21" s="461" t="s">
        <v>139</v>
      </c>
      <c r="C21" s="499">
        <v>0.05</v>
      </c>
      <c r="D21" s="461" t="s">
        <v>107</v>
      </c>
      <c r="E21" s="461" t="s">
        <v>45</v>
      </c>
      <c r="F21" s="461" t="s">
        <v>704</v>
      </c>
      <c r="G21" s="461" t="s">
        <v>704</v>
      </c>
      <c r="H21" s="1255" t="s">
        <v>721</v>
      </c>
      <c r="I21" s="500" t="s">
        <v>139</v>
      </c>
      <c r="J21" s="501">
        <v>2019</v>
      </c>
    </row>
    <row r="22" spans="1:10" s="395" customFormat="1">
      <c r="A22" s="498" t="s">
        <v>720</v>
      </c>
      <c r="B22" s="461" t="s">
        <v>139</v>
      </c>
      <c r="C22" s="499">
        <v>0.03</v>
      </c>
      <c r="D22" s="461" t="s">
        <v>107</v>
      </c>
      <c r="E22" s="461" t="s">
        <v>45</v>
      </c>
      <c r="F22" s="461" t="s">
        <v>704</v>
      </c>
      <c r="G22" s="461" t="s">
        <v>704</v>
      </c>
      <c r="H22" s="1255"/>
      <c r="I22" s="500" t="s">
        <v>139</v>
      </c>
      <c r="J22" s="501">
        <v>2019</v>
      </c>
    </row>
    <row r="23" spans="1:10" s="395" customFormat="1">
      <c r="A23" s="498" t="s">
        <v>722</v>
      </c>
      <c r="B23" s="461" t="s">
        <v>139</v>
      </c>
      <c r="C23" s="499">
        <v>0.15</v>
      </c>
      <c r="D23" s="461" t="s">
        <v>107</v>
      </c>
      <c r="E23" s="461" t="s">
        <v>45</v>
      </c>
      <c r="F23" s="461" t="s">
        <v>704</v>
      </c>
      <c r="G23" s="461" t="s">
        <v>704</v>
      </c>
      <c r="H23" s="459" t="s">
        <v>723</v>
      </c>
      <c r="I23" s="500" t="s">
        <v>139</v>
      </c>
      <c r="J23" s="501">
        <v>2019</v>
      </c>
    </row>
    <row r="24" spans="1:10" s="395" customFormat="1">
      <c r="A24" s="498" t="s">
        <v>724</v>
      </c>
      <c r="B24" s="461" t="s">
        <v>139</v>
      </c>
      <c r="C24" s="499">
        <v>0.06</v>
      </c>
      <c r="D24" s="461" t="s">
        <v>107</v>
      </c>
      <c r="E24" s="461" t="s">
        <v>45</v>
      </c>
      <c r="F24" s="461" t="s">
        <v>704</v>
      </c>
      <c r="G24" s="461" t="s">
        <v>704</v>
      </c>
      <c r="H24" s="459" t="s">
        <v>725</v>
      </c>
      <c r="I24" s="500" t="s">
        <v>139</v>
      </c>
      <c r="J24" s="501">
        <v>2019</v>
      </c>
    </row>
    <row r="25" spans="1:10" s="395" customFormat="1">
      <c r="A25" s="498" t="s">
        <v>726</v>
      </c>
      <c r="B25" s="461" t="s">
        <v>139</v>
      </c>
      <c r="C25" s="499">
        <v>1.53</v>
      </c>
      <c r="D25" s="461" t="s">
        <v>206</v>
      </c>
      <c r="E25" s="461" t="s">
        <v>104</v>
      </c>
      <c r="F25" s="461" t="s">
        <v>704</v>
      </c>
      <c r="G25" s="461" t="s">
        <v>712</v>
      </c>
      <c r="H25" s="461" t="s">
        <v>727</v>
      </c>
      <c r="I25" s="500" t="s">
        <v>139</v>
      </c>
      <c r="J25" s="501">
        <v>2019</v>
      </c>
    </row>
    <row r="26" spans="1:10" s="395" customFormat="1">
      <c r="A26" s="498" t="s">
        <v>726</v>
      </c>
      <c r="B26" s="461" t="s">
        <v>139</v>
      </c>
      <c r="C26" s="499">
        <v>0.39</v>
      </c>
      <c r="D26" s="461" t="s">
        <v>206</v>
      </c>
      <c r="E26" s="461" t="s">
        <v>107</v>
      </c>
      <c r="F26" s="461" t="s">
        <v>704</v>
      </c>
      <c r="G26" s="461" t="s">
        <v>712</v>
      </c>
      <c r="H26" s="461" t="s">
        <v>727</v>
      </c>
      <c r="I26" s="500" t="s">
        <v>139</v>
      </c>
      <c r="J26" s="501">
        <v>2019</v>
      </c>
    </row>
    <row r="27" spans="1:10" s="395" customFormat="1">
      <c r="A27" s="498" t="s">
        <v>728</v>
      </c>
      <c r="B27" s="461" t="s">
        <v>139</v>
      </c>
      <c r="C27" s="499"/>
      <c r="D27" s="461"/>
      <c r="E27" s="461" t="s">
        <v>148</v>
      </c>
      <c r="F27" s="461" t="s">
        <v>717</v>
      </c>
      <c r="G27" s="461" t="s">
        <v>718</v>
      </c>
      <c r="H27" s="461" t="s">
        <v>729</v>
      </c>
      <c r="I27" s="500" t="s">
        <v>139</v>
      </c>
      <c r="J27" s="501">
        <v>2019</v>
      </c>
    </row>
    <row r="28" spans="1:10" s="395" customFormat="1">
      <c r="A28" s="498"/>
      <c r="B28" s="461"/>
      <c r="C28" s="499">
        <v>1.71</v>
      </c>
      <c r="D28" s="461" t="s">
        <v>122</v>
      </c>
      <c r="E28" s="461"/>
      <c r="F28" s="461"/>
      <c r="G28" s="461"/>
      <c r="H28" s="461"/>
      <c r="I28" s="500"/>
      <c r="J28" s="501"/>
    </row>
    <row r="29" spans="1:10" s="395" customFormat="1">
      <c r="A29" s="498"/>
      <c r="B29" s="461"/>
      <c r="C29" s="499">
        <v>0.06</v>
      </c>
      <c r="D29" s="461" t="s">
        <v>78</v>
      </c>
      <c r="E29" s="461"/>
      <c r="F29" s="461"/>
      <c r="G29" s="461"/>
      <c r="H29" s="461"/>
      <c r="I29" s="500"/>
      <c r="J29" s="501"/>
    </row>
    <row r="30" spans="1:10">
      <c r="A30" s="495" t="s">
        <v>730</v>
      </c>
      <c r="B30" s="338" t="s">
        <v>132</v>
      </c>
      <c r="C30" s="491"/>
      <c r="D30" s="338"/>
      <c r="E30" s="338" t="s">
        <v>148</v>
      </c>
      <c r="F30" s="338" t="s">
        <v>704</v>
      </c>
      <c r="G30" s="338" t="s">
        <v>718</v>
      </c>
      <c r="H30" s="496" t="s">
        <v>731</v>
      </c>
      <c r="I30" s="489" t="s">
        <v>132</v>
      </c>
      <c r="J30" s="237">
        <v>2019</v>
      </c>
    </row>
    <row r="31" spans="1:10">
      <c r="A31" s="495"/>
      <c r="B31" s="338"/>
      <c r="C31" s="491">
        <v>3.42</v>
      </c>
      <c r="D31" s="338" t="s">
        <v>122</v>
      </c>
      <c r="E31" s="338"/>
      <c r="F31" s="338"/>
      <c r="G31" s="338"/>
      <c r="H31" s="496"/>
      <c r="I31" s="489"/>
      <c r="J31" s="237"/>
    </row>
    <row r="32" spans="1:10">
      <c r="A32" s="495"/>
      <c r="B32" s="338"/>
      <c r="C32" s="491">
        <v>0.27</v>
      </c>
      <c r="D32" s="338" t="s">
        <v>107</v>
      </c>
      <c r="E32" s="338"/>
      <c r="F32" s="338"/>
      <c r="G32" s="338"/>
      <c r="H32" s="496"/>
      <c r="I32" s="489"/>
      <c r="J32" s="237"/>
    </row>
    <row r="33" spans="1:10" ht="30">
      <c r="A33" s="361" t="s">
        <v>732</v>
      </c>
      <c r="B33" s="338" t="s">
        <v>130</v>
      </c>
      <c r="C33" s="491">
        <v>0.12</v>
      </c>
      <c r="D33" s="338" t="s">
        <v>107</v>
      </c>
      <c r="E33" s="338" t="s">
        <v>39</v>
      </c>
      <c r="F33" s="338" t="s">
        <v>704</v>
      </c>
      <c r="G33" s="338" t="s">
        <v>713</v>
      </c>
      <c r="H33" s="338" t="s">
        <v>733</v>
      </c>
      <c r="I33" s="489" t="s">
        <v>130</v>
      </c>
      <c r="J33" s="237">
        <v>2019</v>
      </c>
    </row>
  </sheetData>
  <mergeCells count="2">
    <mergeCell ref="H2:H4"/>
    <mergeCell ref="H21:H22"/>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B4" sqref="B4:B5"/>
    </sheetView>
  </sheetViews>
  <sheetFormatPr defaultRowHeight="15"/>
  <cols>
    <col min="1" max="1" width="5.5703125" customWidth="1"/>
  </cols>
  <sheetData>
    <row r="1" spans="1:17" s="573" customFormat="1" ht="31.5" customHeight="1" thickTop="1">
      <c r="A1" s="1481" t="s">
        <v>145</v>
      </c>
      <c r="B1" s="1484" t="s">
        <v>221</v>
      </c>
      <c r="C1" s="1487" t="s">
        <v>942</v>
      </c>
      <c r="D1" s="1488" t="s">
        <v>943</v>
      </c>
      <c r="E1" s="1489"/>
      <c r="F1" s="1490" t="s">
        <v>944</v>
      </c>
      <c r="G1" s="1488" t="s">
        <v>945</v>
      </c>
      <c r="H1" s="1492"/>
      <c r="I1" s="1492"/>
      <c r="J1" s="1492"/>
      <c r="K1" s="1492"/>
      <c r="L1" s="1492"/>
      <c r="M1" s="1489"/>
      <c r="N1" s="1493" t="s">
        <v>226</v>
      </c>
      <c r="O1" s="572"/>
      <c r="Q1" s="1472"/>
    </row>
    <row r="2" spans="1:17" s="573" customFormat="1" ht="20.25" customHeight="1">
      <c r="A2" s="1482"/>
      <c r="B2" s="1485"/>
      <c r="C2" s="1474"/>
      <c r="D2" s="1473" t="s">
        <v>845</v>
      </c>
      <c r="E2" s="1474" t="s">
        <v>946</v>
      </c>
      <c r="F2" s="1491"/>
      <c r="G2" s="1475" t="s">
        <v>128</v>
      </c>
      <c r="H2" s="1476" t="s">
        <v>844</v>
      </c>
      <c r="I2" s="1476"/>
      <c r="J2" s="1476"/>
      <c r="K2" s="1476"/>
      <c r="L2" s="1477" t="s">
        <v>103</v>
      </c>
      <c r="M2" s="1477" t="s">
        <v>7</v>
      </c>
      <c r="N2" s="1494"/>
      <c r="O2" s="572"/>
      <c r="Q2" s="1472"/>
    </row>
    <row r="3" spans="1:17" s="576" customFormat="1" ht="69" customHeight="1">
      <c r="A3" s="1483"/>
      <c r="B3" s="1486"/>
      <c r="C3" s="1474"/>
      <c r="D3" s="1473"/>
      <c r="E3" s="1474"/>
      <c r="F3" s="1491"/>
      <c r="G3" s="1475"/>
      <c r="H3" s="624" t="s">
        <v>125</v>
      </c>
      <c r="I3" s="624" t="s">
        <v>114</v>
      </c>
      <c r="J3" s="624" t="s">
        <v>111</v>
      </c>
      <c r="K3" s="624" t="s">
        <v>200</v>
      </c>
      <c r="L3" s="1477"/>
      <c r="M3" s="1477"/>
      <c r="N3" s="1495"/>
      <c r="O3" s="575"/>
      <c r="Q3" s="1472"/>
    </row>
    <row r="4" spans="1:17">
      <c r="A4">
        <v>1</v>
      </c>
      <c r="B4" t="s">
        <v>1071</v>
      </c>
    </row>
    <row r="5" spans="1:17">
      <c r="B5" t="s">
        <v>1072</v>
      </c>
    </row>
  </sheetData>
  <mergeCells count="14">
    <mergeCell ref="A1:A3"/>
    <mergeCell ref="B1:B3"/>
    <mergeCell ref="C1:C3"/>
    <mergeCell ref="D1:E1"/>
    <mergeCell ref="F1:F3"/>
    <mergeCell ref="N1:N3"/>
    <mergeCell ref="Q1:Q3"/>
    <mergeCell ref="D2:D3"/>
    <mergeCell ref="E2:E3"/>
    <mergeCell ref="G2:G3"/>
    <mergeCell ref="H2:K2"/>
    <mergeCell ref="L2:L3"/>
    <mergeCell ref="M2:M3"/>
    <mergeCell ref="G1:M1"/>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1"/>
  <sheetViews>
    <sheetView topLeftCell="A40" zoomScale="85" zoomScaleNormal="85" workbookViewId="0">
      <selection activeCell="D46" sqref="D46"/>
    </sheetView>
  </sheetViews>
  <sheetFormatPr defaultColWidth="48.85546875" defaultRowHeight="15"/>
  <cols>
    <col min="1" max="1" width="45.42578125" style="363" customWidth="1"/>
    <col min="2" max="2" width="46.85546875" style="363" customWidth="1"/>
    <col min="3" max="3" width="17.85546875" style="363" customWidth="1"/>
    <col min="4" max="5" width="13.28515625" style="363" customWidth="1"/>
    <col min="6" max="6" width="13.7109375" style="363" customWidth="1"/>
    <col min="7" max="16384" width="48.85546875" style="363"/>
  </cols>
  <sheetData>
    <row r="2" spans="1:5" ht="34.5">
      <c r="A2" s="364" t="s">
        <v>221</v>
      </c>
      <c r="B2" s="364" t="s">
        <v>633</v>
      </c>
      <c r="C2" s="365" t="s">
        <v>529</v>
      </c>
      <c r="D2" s="365" t="s">
        <v>634</v>
      </c>
      <c r="E2" s="365" t="s">
        <v>635</v>
      </c>
    </row>
    <row r="3" spans="1:5" ht="28.5" customHeight="1">
      <c r="A3" s="366" t="s">
        <v>638</v>
      </c>
      <c r="B3" s="364"/>
      <c r="C3" s="365"/>
      <c r="D3" s="365"/>
      <c r="E3" s="367">
        <f>SUM(E4:E34)</f>
        <v>5042210</v>
      </c>
    </row>
    <row r="4" spans="1:5" ht="28.5" customHeight="1">
      <c r="A4" s="368" t="s">
        <v>407</v>
      </c>
      <c r="B4" s="369" t="s">
        <v>134</v>
      </c>
      <c r="C4" s="369">
        <v>5.2</v>
      </c>
      <c r="D4" s="370">
        <v>1200</v>
      </c>
      <c r="E4" s="370">
        <f>C4*D4*10</f>
        <v>62400</v>
      </c>
    </row>
    <row r="5" spans="1:5" ht="28.5" customHeight="1">
      <c r="A5" s="368" t="s">
        <v>289</v>
      </c>
      <c r="B5" s="369" t="s">
        <v>133</v>
      </c>
      <c r="C5" s="369">
        <v>0.04</v>
      </c>
      <c r="D5" s="370">
        <v>1200</v>
      </c>
      <c r="E5" s="391">
        <f t="shared" ref="E5:E35" si="0">C5*D5*10</f>
        <v>480</v>
      </c>
    </row>
    <row r="6" spans="1:5" ht="28.5" customHeight="1">
      <c r="A6" s="392" t="s">
        <v>617</v>
      </c>
      <c r="B6" s="369" t="s">
        <v>415</v>
      </c>
      <c r="C6" s="369">
        <v>9.1999999999999993</v>
      </c>
      <c r="D6" s="369">
        <v>800</v>
      </c>
      <c r="E6" s="391">
        <f t="shared" si="0"/>
        <v>73599.999999999985</v>
      </c>
    </row>
    <row r="7" spans="1:5" ht="28.5" customHeight="1">
      <c r="A7" s="371" t="s">
        <v>618</v>
      </c>
      <c r="B7" s="369" t="s">
        <v>131</v>
      </c>
      <c r="C7" s="369">
        <v>0.9</v>
      </c>
      <c r="D7" s="369">
        <v>800</v>
      </c>
      <c r="E7" s="391">
        <f t="shared" si="0"/>
        <v>7200</v>
      </c>
    </row>
    <row r="8" spans="1:5" ht="28.5" customHeight="1">
      <c r="A8" s="368" t="s">
        <v>410</v>
      </c>
      <c r="B8" s="369" t="s">
        <v>411</v>
      </c>
      <c r="C8" s="369">
        <v>4.5</v>
      </c>
      <c r="D8" s="370">
        <v>2500</v>
      </c>
      <c r="E8" s="391">
        <f t="shared" si="0"/>
        <v>112500</v>
      </c>
    </row>
    <row r="9" spans="1:5" ht="28.5" customHeight="1">
      <c r="A9" s="371" t="s">
        <v>619</v>
      </c>
      <c r="B9" s="369" t="s">
        <v>140</v>
      </c>
      <c r="C9" s="369">
        <v>1</v>
      </c>
      <c r="D9" s="370">
        <v>2300</v>
      </c>
      <c r="E9" s="391">
        <f t="shared" si="0"/>
        <v>23000</v>
      </c>
    </row>
    <row r="10" spans="1:5" ht="28.5" customHeight="1">
      <c r="A10" s="368" t="s">
        <v>413</v>
      </c>
      <c r="B10" s="369" t="s">
        <v>131</v>
      </c>
      <c r="C10" s="369">
        <v>1</v>
      </c>
      <c r="D10" s="369">
        <v>800</v>
      </c>
      <c r="E10" s="391">
        <f t="shared" si="0"/>
        <v>8000</v>
      </c>
    </row>
    <row r="11" spans="1:5" ht="28.5" customHeight="1">
      <c r="A11" s="368" t="s">
        <v>621</v>
      </c>
      <c r="B11" s="369" t="s">
        <v>415</v>
      </c>
      <c r="C11" s="369">
        <v>7</v>
      </c>
      <c r="D11" s="369">
        <v>800</v>
      </c>
      <c r="E11" s="391">
        <f t="shared" si="0"/>
        <v>56000</v>
      </c>
    </row>
    <row r="12" spans="1:5" ht="28.5" customHeight="1">
      <c r="A12" s="368" t="s">
        <v>427</v>
      </c>
      <c r="B12" s="369" t="s">
        <v>342</v>
      </c>
      <c r="C12" s="369">
        <v>4.2</v>
      </c>
      <c r="D12" s="370">
        <v>1200</v>
      </c>
      <c r="E12" s="391">
        <f t="shared" si="0"/>
        <v>50400</v>
      </c>
    </row>
    <row r="13" spans="1:5" ht="28.5" customHeight="1">
      <c r="A13" s="368" t="s">
        <v>448</v>
      </c>
      <c r="B13" s="369" t="s">
        <v>135</v>
      </c>
      <c r="C13" s="369">
        <v>5.5</v>
      </c>
      <c r="D13" s="370">
        <v>1200</v>
      </c>
      <c r="E13" s="391">
        <f t="shared" si="0"/>
        <v>66000</v>
      </c>
    </row>
    <row r="14" spans="1:5" ht="28.5" customHeight="1">
      <c r="A14" s="368" t="s">
        <v>431</v>
      </c>
      <c r="B14" s="369" t="s">
        <v>432</v>
      </c>
      <c r="C14" s="369">
        <v>0.5</v>
      </c>
      <c r="D14" s="370">
        <v>1100</v>
      </c>
      <c r="E14" s="391">
        <f t="shared" si="0"/>
        <v>5500</v>
      </c>
    </row>
    <row r="15" spans="1:5" ht="28.5" customHeight="1">
      <c r="A15" s="368" t="s">
        <v>601</v>
      </c>
      <c r="B15" s="369" t="s">
        <v>521</v>
      </c>
      <c r="C15" s="369">
        <v>5.2</v>
      </c>
      <c r="D15" s="370">
        <v>1000</v>
      </c>
      <c r="E15" s="391">
        <f t="shared" si="0"/>
        <v>52000</v>
      </c>
    </row>
    <row r="16" spans="1:5" ht="28.5" customHeight="1">
      <c r="A16" s="368" t="s">
        <v>433</v>
      </c>
      <c r="B16" s="369" t="s">
        <v>133</v>
      </c>
      <c r="C16" s="369">
        <v>7.2</v>
      </c>
      <c r="D16" s="370">
        <v>1300</v>
      </c>
      <c r="E16" s="391">
        <f t="shared" si="0"/>
        <v>93600</v>
      </c>
    </row>
    <row r="17" spans="1:5" ht="28.5" customHeight="1">
      <c r="A17" s="368" t="s">
        <v>436</v>
      </c>
      <c r="B17" s="369" t="s">
        <v>133</v>
      </c>
      <c r="C17" s="369">
        <v>7.2</v>
      </c>
      <c r="D17" s="370">
        <v>1350</v>
      </c>
      <c r="E17" s="391">
        <f t="shared" si="0"/>
        <v>97200</v>
      </c>
    </row>
    <row r="18" spans="1:5" ht="28.5" customHeight="1">
      <c r="A18" s="368" t="s">
        <v>437</v>
      </c>
      <c r="B18" s="369" t="s">
        <v>133</v>
      </c>
      <c r="C18" s="369">
        <v>0.5</v>
      </c>
      <c r="D18" s="370">
        <v>1300</v>
      </c>
      <c r="E18" s="391">
        <f t="shared" si="0"/>
        <v>6500</v>
      </c>
    </row>
    <row r="19" spans="1:5" ht="28.5" customHeight="1">
      <c r="A19" s="368" t="s">
        <v>296</v>
      </c>
      <c r="B19" s="369" t="s">
        <v>133</v>
      </c>
      <c r="C19" s="369">
        <v>1.55</v>
      </c>
      <c r="D19" s="370">
        <v>1300</v>
      </c>
      <c r="E19" s="391">
        <f t="shared" si="0"/>
        <v>20150</v>
      </c>
    </row>
    <row r="20" spans="1:5" ht="28.5" customHeight="1">
      <c r="A20" s="368" t="s">
        <v>280</v>
      </c>
      <c r="B20" s="369" t="s">
        <v>276</v>
      </c>
      <c r="C20" s="369">
        <v>4.6500000000000004</v>
      </c>
      <c r="D20" s="370">
        <v>1300</v>
      </c>
      <c r="E20" s="391">
        <f t="shared" si="0"/>
        <v>60450.000000000007</v>
      </c>
    </row>
    <row r="21" spans="1:5" ht="28.5" customHeight="1">
      <c r="A21" s="368" t="s">
        <v>439</v>
      </c>
      <c r="B21" s="369" t="s">
        <v>136</v>
      </c>
      <c r="C21" s="369">
        <v>82.19</v>
      </c>
      <c r="D21" s="370">
        <v>1400</v>
      </c>
      <c r="E21" s="391">
        <f t="shared" si="0"/>
        <v>1150660</v>
      </c>
    </row>
    <row r="22" spans="1:5" ht="28.5" customHeight="1">
      <c r="A22" s="371" t="s">
        <v>632</v>
      </c>
      <c r="B22" s="374" t="s">
        <v>537</v>
      </c>
      <c r="C22" s="369">
        <v>198.61</v>
      </c>
      <c r="D22" s="370">
        <v>1500</v>
      </c>
      <c r="E22" s="391">
        <f t="shared" si="0"/>
        <v>2979150</v>
      </c>
    </row>
    <row r="23" spans="1:5" ht="28.5" customHeight="1">
      <c r="A23" s="368" t="s">
        <v>542</v>
      </c>
      <c r="B23" s="369" t="s">
        <v>258</v>
      </c>
      <c r="C23" s="369">
        <v>0.09</v>
      </c>
      <c r="D23" s="370">
        <v>1000</v>
      </c>
      <c r="E23" s="391">
        <f t="shared" si="0"/>
        <v>900</v>
      </c>
    </row>
    <row r="24" spans="1:5" ht="28.5" customHeight="1">
      <c r="A24" s="368" t="s">
        <v>448</v>
      </c>
      <c r="B24" s="369" t="s">
        <v>135</v>
      </c>
      <c r="C24" s="369">
        <v>5.5</v>
      </c>
      <c r="D24" s="370">
        <v>1200</v>
      </c>
      <c r="E24" s="391">
        <f t="shared" si="0"/>
        <v>66000</v>
      </c>
    </row>
    <row r="25" spans="1:5" ht="28.5" customHeight="1">
      <c r="A25" s="368" t="s">
        <v>450</v>
      </c>
      <c r="B25" s="369" t="s">
        <v>139</v>
      </c>
      <c r="C25" s="369">
        <v>0.47</v>
      </c>
      <c r="D25" s="370">
        <v>1000</v>
      </c>
      <c r="E25" s="391">
        <f t="shared" si="0"/>
        <v>4700</v>
      </c>
    </row>
    <row r="26" spans="1:5" ht="28.5" customHeight="1">
      <c r="A26" s="368" t="s">
        <v>450</v>
      </c>
      <c r="B26" s="369" t="s">
        <v>137</v>
      </c>
      <c r="C26" s="369">
        <v>0.28000000000000003</v>
      </c>
      <c r="D26" s="369">
        <v>900</v>
      </c>
      <c r="E26" s="391">
        <f t="shared" si="0"/>
        <v>2520.0000000000005</v>
      </c>
    </row>
    <row r="27" spans="1:5" ht="28.5" customHeight="1">
      <c r="A27" s="368" t="s">
        <v>450</v>
      </c>
      <c r="B27" s="369" t="s">
        <v>131</v>
      </c>
      <c r="C27" s="369">
        <v>0.05</v>
      </c>
      <c r="D27" s="369">
        <v>800</v>
      </c>
      <c r="E27" s="391">
        <f t="shared" si="0"/>
        <v>400</v>
      </c>
    </row>
    <row r="28" spans="1:5" ht="28.5" customHeight="1">
      <c r="A28" s="371" t="s">
        <v>622</v>
      </c>
      <c r="B28" s="369" t="s">
        <v>137</v>
      </c>
      <c r="C28" s="369">
        <v>0.36</v>
      </c>
      <c r="D28" s="369">
        <v>900</v>
      </c>
      <c r="E28" s="391">
        <f t="shared" si="0"/>
        <v>3240</v>
      </c>
    </row>
    <row r="29" spans="1:5" ht="28.5" customHeight="1">
      <c r="A29" s="371" t="s">
        <v>622</v>
      </c>
      <c r="B29" s="369" t="s">
        <v>131</v>
      </c>
      <c r="C29" s="369">
        <v>0.5</v>
      </c>
      <c r="D29" s="369">
        <v>850</v>
      </c>
      <c r="E29" s="391">
        <f t="shared" si="0"/>
        <v>4250</v>
      </c>
    </row>
    <row r="30" spans="1:5" ht="28.5" customHeight="1">
      <c r="A30" s="371" t="s">
        <v>622</v>
      </c>
      <c r="B30" s="369" t="s">
        <v>139</v>
      </c>
      <c r="C30" s="369">
        <v>0.47</v>
      </c>
      <c r="D30" s="370">
        <v>1000</v>
      </c>
      <c r="E30" s="391">
        <f t="shared" si="0"/>
        <v>4700</v>
      </c>
    </row>
    <row r="31" spans="1:5" ht="28.5" customHeight="1">
      <c r="A31" s="371" t="s">
        <v>622</v>
      </c>
      <c r="B31" s="369" t="s">
        <v>136</v>
      </c>
      <c r="C31" s="369">
        <v>0.67</v>
      </c>
      <c r="D31" s="370">
        <v>1400</v>
      </c>
      <c r="E31" s="391">
        <f t="shared" si="0"/>
        <v>9380</v>
      </c>
    </row>
    <row r="32" spans="1:5" ht="28.5" customHeight="1">
      <c r="A32" s="371" t="s">
        <v>622</v>
      </c>
      <c r="B32" s="369" t="s">
        <v>134</v>
      </c>
      <c r="C32" s="369">
        <v>0.39</v>
      </c>
      <c r="D32" s="370">
        <v>1200</v>
      </c>
      <c r="E32" s="391">
        <f t="shared" si="0"/>
        <v>4680</v>
      </c>
    </row>
    <row r="33" spans="1:7" ht="28.5" customHeight="1">
      <c r="A33" s="371" t="s">
        <v>622</v>
      </c>
      <c r="B33" s="369" t="s">
        <v>140</v>
      </c>
      <c r="C33" s="369">
        <v>0.45</v>
      </c>
      <c r="D33" s="370">
        <v>2500</v>
      </c>
      <c r="E33" s="391">
        <f t="shared" si="0"/>
        <v>11250</v>
      </c>
    </row>
    <row r="34" spans="1:7" ht="33.75" customHeight="1">
      <c r="A34" s="371" t="s">
        <v>622</v>
      </c>
      <c r="B34" s="369" t="s">
        <v>133</v>
      </c>
      <c r="C34" s="369">
        <v>0.45</v>
      </c>
      <c r="D34" s="370">
        <v>1200</v>
      </c>
      <c r="E34" s="391">
        <f t="shared" si="0"/>
        <v>5400</v>
      </c>
    </row>
    <row r="35" spans="1:7" ht="33.75" customHeight="1">
      <c r="A35" s="371" t="s">
        <v>622</v>
      </c>
      <c r="B35" s="372" t="s">
        <v>135</v>
      </c>
      <c r="C35" s="372">
        <v>0.5</v>
      </c>
      <c r="D35" s="373">
        <v>1200</v>
      </c>
      <c r="E35" s="391">
        <f t="shared" si="0"/>
        <v>6000</v>
      </c>
    </row>
    <row r="36" spans="1:7" ht="28.5" customHeight="1">
      <c r="A36" s="366" t="s">
        <v>639</v>
      </c>
      <c r="B36" s="369"/>
      <c r="C36" s="369"/>
      <c r="D36" s="369"/>
      <c r="E36" s="375">
        <v>402000</v>
      </c>
    </row>
    <row r="37" spans="1:7" ht="28.5" customHeight="1">
      <c r="A37" s="368" t="s">
        <v>590</v>
      </c>
      <c r="B37" s="369" t="s">
        <v>130</v>
      </c>
      <c r="C37" s="369">
        <v>2.5</v>
      </c>
      <c r="D37" s="370">
        <v>6000</v>
      </c>
      <c r="E37" s="370">
        <v>150000</v>
      </c>
    </row>
    <row r="38" spans="1:7" ht="28.5" customHeight="1">
      <c r="A38" s="368" t="s">
        <v>445</v>
      </c>
      <c r="B38" s="369" t="s">
        <v>130</v>
      </c>
      <c r="C38" s="369">
        <v>3.8</v>
      </c>
      <c r="D38" s="370">
        <v>6000</v>
      </c>
      <c r="E38" s="370">
        <v>228000</v>
      </c>
    </row>
    <row r="39" spans="1:7" ht="28.5" customHeight="1">
      <c r="A39" s="371" t="s">
        <v>622</v>
      </c>
      <c r="B39" s="369" t="s">
        <v>130</v>
      </c>
      <c r="C39" s="369">
        <v>0.48</v>
      </c>
      <c r="D39" s="370">
        <v>5000</v>
      </c>
      <c r="E39" s="370">
        <v>24000</v>
      </c>
    </row>
    <row r="40" spans="1:7" ht="28.5" customHeight="1">
      <c r="A40" s="376" t="s">
        <v>539</v>
      </c>
      <c r="B40" s="365" t="s">
        <v>533</v>
      </c>
      <c r="C40" s="377" t="e">
        <f>'Bieu tong hop'!Q38+'Bieu tong hop'!R38-0.55</f>
        <v>#REF!</v>
      </c>
      <c r="D40" s="364">
        <v>2.88</v>
      </c>
      <c r="E40" s="378" t="e">
        <f>C40*D40*10</f>
        <v>#REF!</v>
      </c>
    </row>
    <row r="41" spans="1:7" ht="28.5" customHeight="1">
      <c r="A41" s="376" t="s">
        <v>541</v>
      </c>
      <c r="B41" s="365" t="s">
        <v>130</v>
      </c>
      <c r="C41" s="377">
        <f>'TT THIEN TON'!Q38</f>
        <v>1.23</v>
      </c>
      <c r="D41" s="364">
        <v>10.5</v>
      </c>
      <c r="E41" s="364">
        <f>C41*D41*10</f>
        <v>129.14999999999998</v>
      </c>
      <c r="G41" s="389" t="e">
        <f>E42-D61</f>
        <v>#REF!</v>
      </c>
    </row>
    <row r="42" spans="1:7" ht="28.5" customHeight="1">
      <c r="A42" s="1497" t="s">
        <v>534</v>
      </c>
      <c r="B42" s="1497"/>
      <c r="C42" s="1497"/>
      <c r="D42" s="1497"/>
      <c r="E42" s="375" t="e">
        <f>E3+E36+E40+E41</f>
        <v>#REF!</v>
      </c>
    </row>
    <row r="44" spans="1:7" ht="34.5">
      <c r="A44" s="365" t="s">
        <v>221</v>
      </c>
      <c r="B44" s="365" t="s">
        <v>529</v>
      </c>
      <c r="C44" s="365" t="s">
        <v>640</v>
      </c>
      <c r="D44" s="365" t="s">
        <v>635</v>
      </c>
    </row>
    <row r="45" spans="1:7" ht="15.75">
      <c r="A45" s="376" t="s">
        <v>641</v>
      </c>
      <c r="B45" s="386" t="e">
        <f>#REF!</f>
        <v>#REF!</v>
      </c>
      <c r="C45" s="379" t="s">
        <v>545</v>
      </c>
      <c r="D45" s="380" t="e">
        <f t="shared" ref="D45:D50" si="1">B45*E45</f>
        <v>#REF!</v>
      </c>
      <c r="E45" s="363">
        <f>55*3</f>
        <v>165</v>
      </c>
    </row>
    <row r="46" spans="1:7" ht="15.75">
      <c r="A46" s="376" t="s">
        <v>546</v>
      </c>
      <c r="B46" s="386" t="e">
        <f>#REF!-'thu chi'!B48</f>
        <v>#REF!</v>
      </c>
      <c r="C46" s="379" t="s">
        <v>547</v>
      </c>
      <c r="D46" s="380" t="e">
        <f t="shared" si="1"/>
        <v>#REF!</v>
      </c>
      <c r="E46" s="363">
        <v>150</v>
      </c>
    </row>
    <row r="47" spans="1:7" ht="15.75">
      <c r="A47" s="376" t="s">
        <v>548</v>
      </c>
      <c r="B47" s="386" t="e">
        <f>#REF!-#REF!</f>
        <v>#REF!</v>
      </c>
      <c r="C47" s="379" t="s">
        <v>549</v>
      </c>
      <c r="D47" s="380" t="e">
        <f t="shared" si="1"/>
        <v>#REF!</v>
      </c>
      <c r="E47" s="363">
        <f>49*3</f>
        <v>147</v>
      </c>
    </row>
    <row r="48" spans="1:7" ht="15.75">
      <c r="A48" s="376" t="s">
        <v>550</v>
      </c>
      <c r="B48" s="387" t="e">
        <f>'TT THIEN TON'!AO3</f>
        <v>#REF!</v>
      </c>
      <c r="C48" s="379" t="s">
        <v>545</v>
      </c>
      <c r="D48" s="380" t="e">
        <f t="shared" si="1"/>
        <v>#REF!</v>
      </c>
      <c r="E48" s="363">
        <f>165</f>
        <v>165</v>
      </c>
    </row>
    <row r="49" spans="1:5" ht="15.75">
      <c r="A49" s="376" t="s">
        <v>551</v>
      </c>
      <c r="B49" s="386" t="e">
        <f>#REF!</f>
        <v>#REF!</v>
      </c>
      <c r="C49" s="379" t="s">
        <v>552</v>
      </c>
      <c r="D49" s="380" t="e">
        <f t="shared" si="1"/>
        <v>#REF!</v>
      </c>
      <c r="E49" s="363">
        <f>42*3</f>
        <v>126</v>
      </c>
    </row>
    <row r="50" spans="1:5" ht="15.75">
      <c r="A50" s="376" t="s">
        <v>553</v>
      </c>
      <c r="B50" s="388" t="e">
        <f>#REF!</f>
        <v>#REF!</v>
      </c>
      <c r="C50" s="381" t="s">
        <v>554</v>
      </c>
      <c r="D50" s="380" t="e">
        <f t="shared" si="1"/>
        <v>#REF!</v>
      </c>
      <c r="E50" s="363">
        <f>57*3</f>
        <v>171</v>
      </c>
    </row>
    <row r="51" spans="1:5" ht="15.75">
      <c r="A51" s="376" t="s">
        <v>555</v>
      </c>
      <c r="B51" s="381">
        <f>SUM(B52:B59)</f>
        <v>7.1599999999999993</v>
      </c>
      <c r="C51" s="381"/>
      <c r="D51" s="380">
        <f>SUM(D52:D59)</f>
        <v>130010</v>
      </c>
    </row>
    <row r="52" spans="1:5" ht="31.5">
      <c r="A52" s="371" t="s">
        <v>561</v>
      </c>
      <c r="B52" s="382">
        <v>0.4</v>
      </c>
      <c r="C52" s="383">
        <v>2500</v>
      </c>
      <c r="D52" s="383">
        <v>10000</v>
      </c>
    </row>
    <row r="53" spans="1:5" ht="31.5">
      <c r="A53" s="371" t="s">
        <v>642</v>
      </c>
      <c r="B53" s="382">
        <v>0.06</v>
      </c>
      <c r="C53" s="382">
        <v>800</v>
      </c>
      <c r="D53" s="382">
        <v>480</v>
      </c>
    </row>
    <row r="54" spans="1:5" ht="47.25">
      <c r="A54" s="371" t="s">
        <v>647</v>
      </c>
      <c r="B54" s="382">
        <v>0.3</v>
      </c>
      <c r="C54" s="383">
        <v>1100</v>
      </c>
      <c r="D54" s="383">
        <f>B54*C54*10</f>
        <v>3300</v>
      </c>
    </row>
    <row r="55" spans="1:5" ht="31.5">
      <c r="A55" s="371" t="s">
        <v>565</v>
      </c>
      <c r="B55" s="382">
        <v>0.7</v>
      </c>
      <c r="C55" s="383">
        <v>1200</v>
      </c>
      <c r="D55" s="383">
        <v>8400</v>
      </c>
    </row>
    <row r="56" spans="1:5" ht="31.5">
      <c r="A56" s="371" t="s">
        <v>615</v>
      </c>
      <c r="B56" s="382">
        <v>0.84</v>
      </c>
      <c r="C56" s="383">
        <v>1200</v>
      </c>
      <c r="D56" s="383">
        <v>10080</v>
      </c>
    </row>
    <row r="57" spans="1:5" ht="31.5">
      <c r="A57" s="371" t="s">
        <v>563</v>
      </c>
      <c r="B57" s="382">
        <v>2.4</v>
      </c>
      <c r="C57" s="383">
        <v>1500</v>
      </c>
      <c r="D57" s="383">
        <v>36000</v>
      </c>
    </row>
    <row r="58" spans="1:5" ht="31.5">
      <c r="A58" s="384" t="s">
        <v>643</v>
      </c>
      <c r="B58" s="382">
        <v>0.01</v>
      </c>
      <c r="C58" s="383">
        <v>5000</v>
      </c>
      <c r="D58" s="382">
        <v>500</v>
      </c>
    </row>
    <row r="59" spans="1:5" ht="47.25">
      <c r="A59" s="371" t="s">
        <v>556</v>
      </c>
      <c r="B59" s="382">
        <v>2.4500000000000002</v>
      </c>
      <c r="C59" s="383">
        <v>2500</v>
      </c>
      <c r="D59" s="383">
        <v>61250</v>
      </c>
    </row>
    <row r="60" spans="1:5" ht="31.5">
      <c r="A60" s="376" t="s">
        <v>557</v>
      </c>
      <c r="B60" s="381"/>
      <c r="C60" s="381"/>
      <c r="D60" s="380">
        <f>0.34*(E3+E36)</f>
        <v>1851031.4000000001</v>
      </c>
    </row>
    <row r="61" spans="1:5" ht="15.75">
      <c r="A61" s="1496" t="s">
        <v>644</v>
      </c>
      <c r="B61" s="1496"/>
      <c r="C61" s="385"/>
      <c r="D61" s="380" t="e">
        <f>D60+D45+D46+D47+D48+D49+D50+D51</f>
        <v>#REF!</v>
      </c>
    </row>
  </sheetData>
  <mergeCells count="2">
    <mergeCell ref="A61:B61"/>
    <mergeCell ref="A42:D42"/>
  </mergeCell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64"/>
  <sheetViews>
    <sheetView zoomScale="55" zoomScaleNormal="55" workbookViewId="0">
      <pane xSplit="6" ySplit="3" topLeftCell="G4" activePane="bottomRight" state="frozen"/>
      <selection activeCell="B213" sqref="B213"/>
      <selection pane="topRight" activeCell="B213" sqref="B213"/>
      <selection pane="bottomLeft" activeCell="B213" sqref="B213"/>
      <selection pane="bottomRight" activeCell="C37" sqref="C37"/>
    </sheetView>
  </sheetViews>
  <sheetFormatPr defaultColWidth="9.140625" defaultRowHeight="15.75"/>
  <cols>
    <col min="1" max="1" width="4.7109375" style="110" customWidth="1"/>
    <col min="2" max="2" width="7.28515625" style="110" customWidth="1"/>
    <col min="3" max="3" width="57" style="158" customWidth="1"/>
    <col min="4" max="5" width="15.28515625" style="103" customWidth="1"/>
    <col min="6" max="6" width="17" style="159" bestFit="1" customWidth="1"/>
    <col min="7" max="8" width="9.28515625" style="101" customWidth="1"/>
    <col min="9" max="23" width="9.28515625" style="160" customWidth="1"/>
    <col min="24" max="24" width="37.85546875" style="160" customWidth="1"/>
    <col min="25" max="25" width="22.140625" style="162" customWidth="1"/>
    <col min="26" max="26" width="12.140625" style="102" customWidth="1"/>
    <col min="27" max="16384" width="9.140625" style="103"/>
  </cols>
  <sheetData>
    <row r="1" spans="1:230">
      <c r="A1" s="1500" t="s">
        <v>220</v>
      </c>
      <c r="B1" s="1500"/>
      <c r="C1" s="1500"/>
      <c r="D1" s="1500"/>
      <c r="E1" s="1500"/>
      <c r="F1" s="1500"/>
      <c r="G1" s="1500"/>
      <c r="H1" s="1500"/>
      <c r="I1" s="1500"/>
      <c r="J1" s="1500"/>
      <c r="K1" s="1500"/>
      <c r="L1" s="1500"/>
      <c r="M1" s="1500"/>
      <c r="N1" s="1500"/>
      <c r="O1" s="1500"/>
      <c r="P1" s="1500"/>
      <c r="Q1" s="1500"/>
      <c r="R1" s="1500"/>
      <c r="S1" s="1500"/>
      <c r="T1" s="1500"/>
      <c r="U1" s="1500"/>
      <c r="V1" s="1500"/>
      <c r="W1" s="1500"/>
      <c r="X1" s="100"/>
      <c r="Y1" s="101"/>
    </row>
    <row r="2" spans="1:230" ht="42.75" customHeight="1">
      <c r="A2" s="1300" t="s">
        <v>145</v>
      </c>
      <c r="B2" s="104"/>
      <c r="C2" s="1300" t="s">
        <v>221</v>
      </c>
      <c r="D2" s="1302" t="s">
        <v>222</v>
      </c>
      <c r="E2" s="208"/>
      <c r="F2" s="1324" t="s">
        <v>223</v>
      </c>
      <c r="G2" s="1305" t="s">
        <v>224</v>
      </c>
      <c r="H2" s="1305"/>
      <c r="I2" s="1305"/>
      <c r="J2" s="1305"/>
      <c r="K2" s="1305"/>
      <c r="L2" s="1305"/>
      <c r="M2" s="1305"/>
      <c r="N2" s="1305"/>
      <c r="O2" s="1305"/>
      <c r="P2" s="1305"/>
      <c r="Q2" s="1305"/>
      <c r="R2" s="1305"/>
      <c r="S2" s="1305"/>
      <c r="T2" s="1305"/>
      <c r="U2" s="1305"/>
      <c r="V2" s="1305"/>
      <c r="W2" s="1306"/>
      <c r="X2" s="1303" t="s">
        <v>225</v>
      </c>
      <c r="Y2" s="1499" t="s">
        <v>226</v>
      </c>
    </row>
    <row r="3" spans="1:230" s="110" customFormat="1" ht="38.25" customHeight="1">
      <c r="A3" s="1301"/>
      <c r="B3" s="105"/>
      <c r="C3" s="1301"/>
      <c r="D3" s="1501"/>
      <c r="E3" s="205"/>
      <c r="F3" s="1326"/>
      <c r="G3" s="106" t="s">
        <v>122</v>
      </c>
      <c r="H3" s="107" t="s">
        <v>119</v>
      </c>
      <c r="I3" s="107" t="s">
        <v>107</v>
      </c>
      <c r="J3" s="107" t="s">
        <v>116</v>
      </c>
      <c r="K3" s="107" t="s">
        <v>29</v>
      </c>
      <c r="L3" s="107" t="s">
        <v>17</v>
      </c>
      <c r="M3" s="107" t="s">
        <v>65</v>
      </c>
      <c r="N3" s="107" t="s">
        <v>57</v>
      </c>
      <c r="O3" s="107" t="s">
        <v>69</v>
      </c>
      <c r="P3" s="108" t="s">
        <v>45</v>
      </c>
      <c r="Q3" s="108" t="s">
        <v>26</v>
      </c>
      <c r="R3" s="107" t="s">
        <v>86</v>
      </c>
      <c r="S3" s="107" t="s">
        <v>78</v>
      </c>
      <c r="T3" s="107" t="s">
        <v>76</v>
      </c>
      <c r="U3" s="107" t="s">
        <v>32</v>
      </c>
      <c r="V3" s="107" t="s">
        <v>14</v>
      </c>
      <c r="W3" s="109" t="s">
        <v>6</v>
      </c>
      <c r="X3" s="1498"/>
      <c r="Y3" s="1498"/>
      <c r="Z3" s="102"/>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row>
    <row r="4" spans="1:230" s="346" customFormat="1" ht="24.75" customHeight="1">
      <c r="A4" s="339">
        <v>1</v>
      </c>
      <c r="B4" s="339"/>
      <c r="C4" s="340" t="s">
        <v>227</v>
      </c>
      <c r="D4" s="341" t="s">
        <v>135</v>
      </c>
      <c r="E4" s="341"/>
      <c r="F4" s="342">
        <f t="shared" ref="F4:F44" si="0">SUM(G4:W4)</f>
        <v>13</v>
      </c>
      <c r="G4" s="343">
        <v>13</v>
      </c>
      <c r="H4" s="343"/>
      <c r="I4" s="343"/>
      <c r="J4" s="343"/>
      <c r="K4" s="343"/>
      <c r="L4" s="343"/>
      <c r="M4" s="343"/>
      <c r="N4" s="343"/>
      <c r="O4" s="343"/>
      <c r="P4" s="343"/>
      <c r="Q4" s="343"/>
      <c r="R4" s="343"/>
      <c r="S4" s="343"/>
      <c r="T4" s="343"/>
      <c r="U4" s="343"/>
      <c r="V4" s="343"/>
      <c r="W4" s="343"/>
      <c r="X4" s="341" t="s">
        <v>228</v>
      </c>
      <c r="Y4" s="344" t="s">
        <v>229</v>
      </c>
      <c r="Z4" s="345"/>
    </row>
    <row r="5" spans="1:230" ht="31.5">
      <c r="A5" s="111">
        <v>2</v>
      </c>
      <c r="B5" s="111"/>
      <c r="C5" s="118" t="s">
        <v>230</v>
      </c>
      <c r="D5" s="113" t="s">
        <v>131</v>
      </c>
      <c r="E5" s="113"/>
      <c r="F5" s="114">
        <f t="shared" si="0"/>
        <v>0.31</v>
      </c>
      <c r="G5" s="115">
        <v>0</v>
      </c>
      <c r="H5" s="115"/>
      <c r="I5" s="115"/>
      <c r="J5" s="115">
        <v>0</v>
      </c>
      <c r="K5" s="115"/>
      <c r="L5" s="115"/>
      <c r="M5" s="115"/>
      <c r="N5" s="115"/>
      <c r="O5" s="115"/>
      <c r="P5" s="115"/>
      <c r="Q5" s="115"/>
      <c r="R5" s="115"/>
      <c r="S5" s="115"/>
      <c r="T5" s="115">
        <v>0</v>
      </c>
      <c r="U5" s="115"/>
      <c r="V5" s="115"/>
      <c r="W5" s="115">
        <v>0.31</v>
      </c>
      <c r="X5" s="119" t="s">
        <v>231</v>
      </c>
      <c r="Y5" s="117" t="s">
        <v>229</v>
      </c>
    </row>
    <row r="6" spans="1:230" ht="37.5" customHeight="1">
      <c r="A6" s="111">
        <v>3</v>
      </c>
      <c r="B6" s="111" t="s">
        <v>508</v>
      </c>
      <c r="C6" s="118" t="s">
        <v>234</v>
      </c>
      <c r="D6" s="120" t="s">
        <v>131</v>
      </c>
      <c r="E6" s="120"/>
      <c r="F6" s="114">
        <f t="shared" si="0"/>
        <v>0</v>
      </c>
      <c r="G6" s="121"/>
      <c r="H6" s="121"/>
      <c r="I6" s="121"/>
      <c r="J6" s="121"/>
      <c r="K6" s="121"/>
      <c r="L6" s="115"/>
      <c r="M6" s="115"/>
      <c r="N6" s="115"/>
      <c r="O6" s="115"/>
      <c r="P6" s="121">
        <v>0</v>
      </c>
      <c r="Q6" s="115"/>
      <c r="R6" s="115"/>
      <c r="S6" s="115"/>
      <c r="T6" s="115"/>
      <c r="U6" s="115"/>
      <c r="V6" s="115"/>
      <c r="W6" s="121"/>
      <c r="X6" s="122" t="s">
        <v>235</v>
      </c>
      <c r="Y6" s="123" t="s">
        <v>233</v>
      </c>
    </row>
    <row r="7" spans="1:230" ht="20.25" customHeight="1">
      <c r="A7" s="111">
        <v>4</v>
      </c>
      <c r="B7" s="111"/>
      <c r="C7" s="112" t="s">
        <v>243</v>
      </c>
      <c r="D7" s="113" t="s">
        <v>133</v>
      </c>
      <c r="E7" s="113"/>
      <c r="F7" s="114">
        <f t="shared" si="0"/>
        <v>0</v>
      </c>
      <c r="G7" s="115">
        <v>0</v>
      </c>
      <c r="H7" s="115"/>
      <c r="I7" s="115"/>
      <c r="J7" s="115"/>
      <c r="K7" s="115"/>
      <c r="L7" s="115"/>
      <c r="M7" s="115"/>
      <c r="N7" s="115"/>
      <c r="O7" s="115"/>
      <c r="P7" s="115"/>
      <c r="Q7" s="115"/>
      <c r="R7" s="115"/>
      <c r="S7" s="115"/>
      <c r="T7" s="115"/>
      <c r="U7" s="115"/>
      <c r="V7" s="115"/>
      <c r="W7" s="115"/>
      <c r="X7" s="118" t="s">
        <v>244</v>
      </c>
      <c r="Y7" s="117" t="s">
        <v>229</v>
      </c>
    </row>
    <row r="8" spans="1:230" s="132" customFormat="1" ht="31.5">
      <c r="A8" s="129">
        <v>5</v>
      </c>
      <c r="B8" s="129" t="s">
        <v>508</v>
      </c>
      <c r="C8" s="127" t="s">
        <v>245</v>
      </c>
      <c r="D8" s="128" t="s">
        <v>130</v>
      </c>
      <c r="E8" s="128"/>
      <c r="F8" s="130">
        <f t="shared" si="0"/>
        <v>0.4</v>
      </c>
      <c r="G8" s="130"/>
      <c r="H8" s="130"/>
      <c r="I8" s="130">
        <v>0.4</v>
      </c>
      <c r="J8" s="130"/>
      <c r="K8" s="130"/>
      <c r="L8" s="130"/>
      <c r="M8" s="130"/>
      <c r="N8" s="130"/>
      <c r="O8" s="130"/>
      <c r="P8" s="130"/>
      <c r="Q8" s="130"/>
      <c r="R8" s="130"/>
      <c r="S8" s="130"/>
      <c r="T8" s="130"/>
      <c r="U8" s="130"/>
      <c r="V8" s="130"/>
      <c r="W8" s="130"/>
      <c r="X8" s="131" t="s">
        <v>246</v>
      </c>
      <c r="Y8" s="198" t="s">
        <v>229</v>
      </c>
      <c r="Z8" s="133"/>
    </row>
    <row r="9" spans="1:230" s="331" customFormat="1" ht="63">
      <c r="A9" s="291">
        <v>6</v>
      </c>
      <c r="B9" s="291" t="s">
        <v>508</v>
      </c>
      <c r="C9" s="292" t="s">
        <v>247</v>
      </c>
      <c r="D9" s="300" t="s">
        <v>134</v>
      </c>
      <c r="E9" s="300"/>
      <c r="F9" s="301">
        <f t="shared" si="0"/>
        <v>1.67</v>
      </c>
      <c r="G9" s="301">
        <v>1.67</v>
      </c>
      <c r="H9" s="301"/>
      <c r="I9" s="301"/>
      <c r="J9" s="301"/>
      <c r="K9" s="301"/>
      <c r="L9" s="301"/>
      <c r="M9" s="301"/>
      <c r="N9" s="301"/>
      <c r="O9" s="301"/>
      <c r="P9" s="301"/>
      <c r="Q9" s="301"/>
      <c r="R9" s="301"/>
      <c r="S9" s="301"/>
      <c r="T9" s="301"/>
      <c r="U9" s="301"/>
      <c r="V9" s="301"/>
      <c r="W9" s="301"/>
      <c r="X9" s="328"/>
      <c r="Y9" s="329" t="s">
        <v>509</v>
      </c>
      <c r="Z9" s="330"/>
    </row>
    <row r="10" spans="1:230">
      <c r="A10" s="111">
        <v>7</v>
      </c>
      <c r="B10" s="111"/>
      <c r="C10" s="118" t="s">
        <v>248</v>
      </c>
      <c r="D10" s="135" t="s">
        <v>130</v>
      </c>
      <c r="E10" s="135"/>
      <c r="F10" s="114">
        <f t="shared" si="0"/>
        <v>0</v>
      </c>
      <c r="G10" s="115"/>
      <c r="H10" s="115">
        <v>0</v>
      </c>
      <c r="I10" s="115"/>
      <c r="J10" s="115"/>
      <c r="K10" s="115"/>
      <c r="L10" s="115"/>
      <c r="M10" s="115"/>
      <c r="N10" s="115"/>
      <c r="O10" s="115"/>
      <c r="P10" s="115"/>
      <c r="Q10" s="115"/>
      <c r="R10" s="115"/>
      <c r="S10" s="115"/>
      <c r="T10" s="115"/>
      <c r="U10" s="115"/>
      <c r="V10" s="115"/>
      <c r="W10" s="115"/>
      <c r="X10" s="134" t="s">
        <v>249</v>
      </c>
      <c r="Y10" s="117" t="s">
        <v>242</v>
      </c>
    </row>
    <row r="11" spans="1:230">
      <c r="A11" s="111">
        <v>8</v>
      </c>
      <c r="B11" s="111"/>
      <c r="C11" s="118" t="s">
        <v>511</v>
      </c>
      <c r="D11" s="113" t="s">
        <v>135</v>
      </c>
      <c r="E11" s="113"/>
      <c r="F11" s="114">
        <f t="shared" si="0"/>
        <v>0</v>
      </c>
      <c r="G11" s="115">
        <v>0</v>
      </c>
      <c r="H11" s="115"/>
      <c r="I11" s="115"/>
      <c r="J11" s="115"/>
      <c r="K11" s="115"/>
      <c r="L11" s="115"/>
      <c r="M11" s="115"/>
      <c r="N11" s="115"/>
      <c r="O11" s="115"/>
      <c r="P11" s="115"/>
      <c r="Q11" s="115"/>
      <c r="R11" s="115"/>
      <c r="S11" s="115"/>
      <c r="T11" s="115"/>
      <c r="U11" s="115"/>
      <c r="V11" s="115"/>
      <c r="W11" s="115"/>
      <c r="X11" s="113" t="s">
        <v>250</v>
      </c>
      <c r="Y11" s="112" t="s">
        <v>242</v>
      </c>
    </row>
    <row r="12" spans="1:230">
      <c r="A12" s="111">
        <v>9</v>
      </c>
      <c r="B12" s="111"/>
      <c r="C12" s="112" t="s">
        <v>251</v>
      </c>
      <c r="D12" s="113" t="s">
        <v>138</v>
      </c>
      <c r="E12" s="113"/>
      <c r="F12" s="114">
        <f t="shared" si="0"/>
        <v>0</v>
      </c>
      <c r="G12" s="115">
        <v>0</v>
      </c>
      <c r="H12" s="115">
        <v>0</v>
      </c>
      <c r="I12" s="115">
        <v>0</v>
      </c>
      <c r="J12" s="115">
        <v>0</v>
      </c>
      <c r="K12" s="115"/>
      <c r="L12" s="115"/>
      <c r="M12" s="115"/>
      <c r="N12" s="115"/>
      <c r="O12" s="115"/>
      <c r="P12" s="115"/>
      <c r="Q12" s="115"/>
      <c r="R12" s="115"/>
      <c r="S12" s="115">
        <v>0</v>
      </c>
      <c r="T12" s="115">
        <v>0</v>
      </c>
      <c r="U12" s="115"/>
      <c r="V12" s="115"/>
      <c r="W12" s="115"/>
      <c r="X12" s="113" t="s">
        <v>252</v>
      </c>
      <c r="Y12" s="112" t="s">
        <v>242</v>
      </c>
    </row>
    <row r="13" spans="1:230">
      <c r="A13" s="111">
        <v>10</v>
      </c>
      <c r="B13" s="111"/>
      <c r="C13" s="112" t="s">
        <v>253</v>
      </c>
      <c r="D13" s="113" t="s">
        <v>139</v>
      </c>
      <c r="E13" s="113"/>
      <c r="F13" s="114">
        <f t="shared" si="0"/>
        <v>0</v>
      </c>
      <c r="G13" s="115"/>
      <c r="H13" s="115"/>
      <c r="I13" s="115">
        <v>0</v>
      </c>
      <c r="J13" s="115"/>
      <c r="K13" s="115"/>
      <c r="L13" s="115"/>
      <c r="M13" s="115"/>
      <c r="N13" s="115"/>
      <c r="O13" s="115"/>
      <c r="P13" s="115">
        <v>0</v>
      </c>
      <c r="Q13" s="115"/>
      <c r="R13" s="115"/>
      <c r="S13" s="115"/>
      <c r="T13" s="115"/>
      <c r="U13" s="115"/>
      <c r="V13" s="115"/>
      <c r="W13" s="115"/>
      <c r="X13" s="124" t="s">
        <v>254</v>
      </c>
      <c r="Y13" s="117" t="s">
        <v>229</v>
      </c>
    </row>
    <row r="14" spans="1:230">
      <c r="A14" s="111">
        <v>11</v>
      </c>
      <c r="B14" s="111"/>
      <c r="C14" s="112" t="s">
        <v>255</v>
      </c>
      <c r="D14" s="113" t="s">
        <v>256</v>
      </c>
      <c r="E14" s="113"/>
      <c r="F14" s="114">
        <f t="shared" si="0"/>
        <v>0</v>
      </c>
      <c r="G14" s="115">
        <v>0</v>
      </c>
      <c r="H14" s="115"/>
      <c r="I14" s="115"/>
      <c r="J14" s="115"/>
      <c r="K14" s="115"/>
      <c r="L14" s="115"/>
      <c r="M14" s="115"/>
      <c r="N14" s="115"/>
      <c r="O14" s="115"/>
      <c r="P14" s="115"/>
      <c r="Q14" s="115"/>
      <c r="R14" s="115"/>
      <c r="S14" s="115"/>
      <c r="T14" s="115"/>
      <c r="U14" s="115"/>
      <c r="V14" s="115"/>
      <c r="W14" s="115"/>
      <c r="X14" s="126" t="s">
        <v>257</v>
      </c>
      <c r="Y14" s="117" t="s">
        <v>229</v>
      </c>
    </row>
    <row r="15" spans="1:230" ht="48.75" customHeight="1">
      <c r="A15" s="111">
        <v>12</v>
      </c>
      <c r="B15" s="111"/>
      <c r="C15" s="118" t="s">
        <v>512</v>
      </c>
      <c r="D15" s="113" t="s">
        <v>258</v>
      </c>
      <c r="E15" s="113"/>
      <c r="F15" s="114">
        <f t="shared" si="0"/>
        <v>0</v>
      </c>
      <c r="G15" s="115">
        <v>0</v>
      </c>
      <c r="H15" s="115"/>
      <c r="I15" s="115"/>
      <c r="J15" s="115"/>
      <c r="K15" s="115"/>
      <c r="L15" s="115"/>
      <c r="M15" s="115"/>
      <c r="N15" s="115"/>
      <c r="O15" s="115"/>
      <c r="P15" s="115"/>
      <c r="Q15" s="115"/>
      <c r="R15" s="115"/>
      <c r="S15" s="115"/>
      <c r="T15" s="115"/>
      <c r="U15" s="115"/>
      <c r="V15" s="115"/>
      <c r="W15" s="115"/>
      <c r="X15" s="136" t="s">
        <v>259</v>
      </c>
      <c r="Y15" s="117" t="s">
        <v>229</v>
      </c>
    </row>
    <row r="16" spans="1:230" ht="31.5">
      <c r="A16" s="111">
        <v>13</v>
      </c>
      <c r="B16" s="111"/>
      <c r="C16" s="118" t="s">
        <v>260</v>
      </c>
      <c r="D16" s="113" t="s">
        <v>135</v>
      </c>
      <c r="E16" s="113"/>
      <c r="F16" s="114">
        <f t="shared" si="0"/>
        <v>0</v>
      </c>
      <c r="G16" s="115">
        <v>0</v>
      </c>
      <c r="H16" s="115"/>
      <c r="I16" s="115"/>
      <c r="J16" s="115"/>
      <c r="K16" s="115"/>
      <c r="L16" s="115"/>
      <c r="M16" s="115"/>
      <c r="N16" s="115"/>
      <c r="O16" s="115"/>
      <c r="P16" s="115"/>
      <c r="Q16" s="115"/>
      <c r="R16" s="115"/>
      <c r="S16" s="115"/>
      <c r="T16" s="115"/>
      <c r="U16" s="115"/>
      <c r="V16" s="115"/>
      <c r="W16" s="115"/>
      <c r="X16" s="113" t="s">
        <v>261</v>
      </c>
      <c r="Y16" s="117" t="s">
        <v>229</v>
      </c>
    </row>
    <row r="17" spans="1:26" ht="31.5">
      <c r="A17" s="111">
        <v>14</v>
      </c>
      <c r="B17" s="111"/>
      <c r="C17" s="118" t="s">
        <v>262</v>
      </c>
      <c r="D17" s="113" t="s">
        <v>130</v>
      </c>
      <c r="E17" s="113"/>
      <c r="F17" s="114">
        <f t="shared" si="0"/>
        <v>0</v>
      </c>
      <c r="G17" s="115"/>
      <c r="H17" s="115"/>
      <c r="I17" s="115"/>
      <c r="J17" s="115"/>
      <c r="K17" s="115"/>
      <c r="L17" s="115"/>
      <c r="M17" s="115"/>
      <c r="N17" s="115"/>
      <c r="O17" s="115"/>
      <c r="P17" s="115"/>
      <c r="Q17" s="115"/>
      <c r="R17" s="115"/>
      <c r="S17" s="115">
        <v>0</v>
      </c>
      <c r="T17" s="115"/>
      <c r="U17" s="115"/>
      <c r="V17" s="115"/>
      <c r="W17" s="115"/>
      <c r="X17" s="113" t="s">
        <v>263</v>
      </c>
      <c r="Y17" s="117" t="s">
        <v>229</v>
      </c>
    </row>
    <row r="18" spans="1:26">
      <c r="A18" s="111">
        <v>15</v>
      </c>
      <c r="B18" s="111"/>
      <c r="C18" s="112" t="s">
        <v>265</v>
      </c>
      <c r="D18" s="113" t="s">
        <v>135</v>
      </c>
      <c r="E18" s="113"/>
      <c r="F18" s="114">
        <f t="shared" si="0"/>
        <v>0</v>
      </c>
      <c r="G18" s="115">
        <v>0</v>
      </c>
      <c r="H18" s="115"/>
      <c r="I18" s="115"/>
      <c r="J18" s="115"/>
      <c r="K18" s="115"/>
      <c r="L18" s="115"/>
      <c r="M18" s="115"/>
      <c r="N18" s="115"/>
      <c r="O18" s="115"/>
      <c r="P18" s="115"/>
      <c r="Q18" s="115"/>
      <c r="R18" s="115"/>
      <c r="S18" s="115"/>
      <c r="T18" s="115"/>
      <c r="U18" s="115"/>
      <c r="V18" s="115"/>
      <c r="W18" s="115"/>
      <c r="X18" s="113" t="s">
        <v>266</v>
      </c>
      <c r="Y18" s="117" t="s">
        <v>229</v>
      </c>
    </row>
    <row r="19" spans="1:26" ht="31.5">
      <c r="A19" s="111">
        <v>16</v>
      </c>
      <c r="B19" s="111"/>
      <c r="C19" s="118" t="s">
        <v>513</v>
      </c>
      <c r="D19" s="113" t="s">
        <v>134</v>
      </c>
      <c r="E19" s="113"/>
      <c r="F19" s="114">
        <f t="shared" si="0"/>
        <v>0</v>
      </c>
      <c r="G19" s="115">
        <v>0</v>
      </c>
      <c r="H19" s="115"/>
      <c r="I19" s="115"/>
      <c r="J19" s="115"/>
      <c r="K19" s="115"/>
      <c r="L19" s="115"/>
      <c r="M19" s="115"/>
      <c r="N19" s="115"/>
      <c r="O19" s="115"/>
      <c r="P19" s="115"/>
      <c r="Q19" s="115"/>
      <c r="R19" s="115"/>
      <c r="S19" s="115"/>
      <c r="T19" s="115"/>
      <c r="U19" s="115"/>
      <c r="V19" s="115"/>
      <c r="W19" s="115"/>
      <c r="X19" s="118" t="s">
        <v>267</v>
      </c>
      <c r="Y19" s="137" t="s">
        <v>268</v>
      </c>
    </row>
    <row r="20" spans="1:26">
      <c r="A20" s="111">
        <v>17</v>
      </c>
      <c r="B20" s="111"/>
      <c r="C20" s="118" t="s">
        <v>269</v>
      </c>
      <c r="D20" s="113" t="s">
        <v>135</v>
      </c>
      <c r="E20" s="113"/>
      <c r="F20" s="114">
        <f t="shared" si="0"/>
        <v>0</v>
      </c>
      <c r="G20" s="115">
        <v>0</v>
      </c>
      <c r="H20" s="115"/>
      <c r="I20" s="115"/>
      <c r="J20" s="115"/>
      <c r="K20" s="115"/>
      <c r="L20" s="115"/>
      <c r="M20" s="115"/>
      <c r="N20" s="115"/>
      <c r="O20" s="115"/>
      <c r="P20" s="115"/>
      <c r="Q20" s="115"/>
      <c r="R20" s="115"/>
      <c r="S20" s="115"/>
      <c r="T20" s="115"/>
      <c r="U20" s="115"/>
      <c r="V20" s="115"/>
      <c r="W20" s="115"/>
      <c r="X20" s="118" t="s">
        <v>270</v>
      </c>
      <c r="Y20" s="117" t="s">
        <v>242</v>
      </c>
    </row>
    <row r="21" spans="1:26" s="305" customFormat="1" ht="31.5">
      <c r="A21" s="291">
        <v>18</v>
      </c>
      <c r="B21" s="291"/>
      <c r="C21" s="292" t="s">
        <v>273</v>
      </c>
      <c r="D21" s="300" t="s">
        <v>134</v>
      </c>
      <c r="E21" s="300"/>
      <c r="F21" s="301">
        <f t="shared" si="0"/>
        <v>2</v>
      </c>
      <c r="G21" s="294">
        <v>2</v>
      </c>
      <c r="H21" s="294"/>
      <c r="I21" s="294"/>
      <c r="J21" s="294"/>
      <c r="K21" s="294"/>
      <c r="L21" s="294"/>
      <c r="M21" s="294"/>
      <c r="N21" s="294"/>
      <c r="O21" s="294"/>
      <c r="P21" s="294"/>
      <c r="Q21" s="294"/>
      <c r="R21" s="294"/>
      <c r="S21" s="294"/>
      <c r="T21" s="294"/>
      <c r="U21" s="294"/>
      <c r="V21" s="294"/>
      <c r="W21" s="294"/>
      <c r="X21" s="302" t="s">
        <v>274</v>
      </c>
      <c r="Y21" s="303" t="s">
        <v>229</v>
      </c>
      <c r="Z21" s="304"/>
    </row>
    <row r="22" spans="1:26" ht="31.5">
      <c r="A22" s="111">
        <v>19</v>
      </c>
      <c r="B22" s="111"/>
      <c r="C22" s="118" t="s">
        <v>275</v>
      </c>
      <c r="D22" s="113" t="s">
        <v>276</v>
      </c>
      <c r="E22" s="113"/>
      <c r="F22" s="114">
        <f t="shared" si="0"/>
        <v>0</v>
      </c>
      <c r="G22" s="115">
        <v>0</v>
      </c>
      <c r="H22" s="115"/>
      <c r="I22" s="115"/>
      <c r="J22" s="115"/>
      <c r="K22" s="115"/>
      <c r="L22" s="115"/>
      <c r="M22" s="115"/>
      <c r="N22" s="115"/>
      <c r="O22" s="115"/>
      <c r="P22" s="115"/>
      <c r="Q22" s="115"/>
      <c r="R22" s="115"/>
      <c r="S22" s="115"/>
      <c r="T22" s="115"/>
      <c r="U22" s="115"/>
      <c r="V22" s="115"/>
      <c r="W22" s="115"/>
      <c r="X22" s="139" t="s">
        <v>277</v>
      </c>
      <c r="Y22" s="117" t="s">
        <v>229</v>
      </c>
    </row>
    <row r="23" spans="1:26">
      <c r="A23" s="111">
        <v>20</v>
      </c>
      <c r="B23" s="111"/>
      <c r="C23" s="118" t="s">
        <v>278</v>
      </c>
      <c r="D23" s="113" t="s">
        <v>138</v>
      </c>
      <c r="E23" s="113"/>
      <c r="F23" s="140">
        <f t="shared" si="0"/>
        <v>0</v>
      </c>
      <c r="G23" s="115">
        <v>0</v>
      </c>
      <c r="H23" s="141">
        <v>0</v>
      </c>
      <c r="I23" s="115"/>
      <c r="J23" s="115"/>
      <c r="K23" s="115">
        <v>0</v>
      </c>
      <c r="L23" s="115"/>
      <c r="M23" s="115"/>
      <c r="N23" s="115"/>
      <c r="O23" s="115"/>
      <c r="P23" s="115"/>
      <c r="Q23" s="115"/>
      <c r="R23" s="115"/>
      <c r="S23" s="115">
        <v>0</v>
      </c>
      <c r="T23" s="115">
        <v>0</v>
      </c>
      <c r="U23" s="115"/>
      <c r="V23" s="115"/>
      <c r="W23" s="115"/>
      <c r="X23" s="142" t="s">
        <v>279</v>
      </c>
      <c r="Y23" s="112" t="s">
        <v>242</v>
      </c>
    </row>
    <row r="24" spans="1:26" s="189" customFormat="1">
      <c r="A24" s="111">
        <v>21</v>
      </c>
      <c r="B24" s="111" t="s">
        <v>508</v>
      </c>
      <c r="C24" s="310" t="s">
        <v>280</v>
      </c>
      <c r="D24" s="186" t="s">
        <v>276</v>
      </c>
      <c r="E24" s="186"/>
      <c r="F24" s="115">
        <f t="shared" si="0"/>
        <v>0</v>
      </c>
      <c r="G24" s="311">
        <v>0</v>
      </c>
      <c r="H24" s="134"/>
      <c r="I24" s="134"/>
      <c r="J24" s="134"/>
      <c r="K24" s="134"/>
      <c r="L24" s="134"/>
      <c r="M24" s="134"/>
      <c r="N24" s="134"/>
      <c r="O24" s="134"/>
      <c r="P24" s="134"/>
      <c r="Q24" s="134"/>
      <c r="R24" s="134"/>
      <c r="S24" s="134">
        <v>0</v>
      </c>
      <c r="T24" s="134">
        <v>0</v>
      </c>
      <c r="U24" s="134"/>
      <c r="V24" s="134"/>
      <c r="W24" s="134"/>
      <c r="X24" s="275" t="s">
        <v>281</v>
      </c>
      <c r="Y24" s="117" t="s">
        <v>229</v>
      </c>
      <c r="Z24" s="188"/>
    </row>
    <row r="25" spans="1:26">
      <c r="A25" s="111">
        <v>22</v>
      </c>
      <c r="B25" s="111"/>
      <c r="C25" s="118" t="s">
        <v>282</v>
      </c>
      <c r="D25" s="113" t="s">
        <v>133</v>
      </c>
      <c r="E25" s="113"/>
      <c r="F25" s="140">
        <f t="shared" si="0"/>
        <v>0</v>
      </c>
      <c r="G25" s="115">
        <v>0</v>
      </c>
      <c r="H25" s="115"/>
      <c r="I25" s="115"/>
      <c r="J25" s="115"/>
      <c r="K25" s="115"/>
      <c r="L25" s="115"/>
      <c r="M25" s="115"/>
      <c r="N25" s="115"/>
      <c r="O25" s="115"/>
      <c r="P25" s="115"/>
      <c r="Q25" s="115"/>
      <c r="R25" s="115"/>
      <c r="S25" s="115">
        <v>0</v>
      </c>
      <c r="T25" s="115">
        <v>0</v>
      </c>
      <c r="U25" s="115"/>
      <c r="V25" s="115"/>
      <c r="W25" s="115">
        <v>0</v>
      </c>
      <c r="X25" s="143" t="s">
        <v>283</v>
      </c>
      <c r="Y25" s="117" t="s">
        <v>229</v>
      </c>
    </row>
    <row r="26" spans="1:26">
      <c r="A26" s="111">
        <v>23</v>
      </c>
      <c r="B26" s="111"/>
      <c r="C26" s="118" t="s">
        <v>284</v>
      </c>
      <c r="D26" s="113" t="s">
        <v>138</v>
      </c>
      <c r="E26" s="113"/>
      <c r="F26" s="140">
        <f t="shared" si="0"/>
        <v>0</v>
      </c>
      <c r="G26" s="115">
        <v>0</v>
      </c>
      <c r="H26" s="115"/>
      <c r="I26" s="115"/>
      <c r="J26" s="115"/>
      <c r="K26" s="115"/>
      <c r="L26" s="115"/>
      <c r="M26" s="115"/>
      <c r="N26" s="115"/>
      <c r="O26" s="115"/>
      <c r="P26" s="115"/>
      <c r="Q26" s="115"/>
      <c r="R26" s="115"/>
      <c r="S26" s="115">
        <v>0</v>
      </c>
      <c r="T26" s="115">
        <v>0</v>
      </c>
      <c r="U26" s="115"/>
      <c r="V26" s="115"/>
      <c r="W26" s="115"/>
      <c r="X26" s="113" t="s">
        <v>285</v>
      </c>
      <c r="Y26" s="117" t="s">
        <v>229</v>
      </c>
    </row>
    <row r="27" spans="1:26" s="299" customFormat="1" ht="31.5">
      <c r="A27" s="291">
        <v>24</v>
      </c>
      <c r="B27" s="291" t="s">
        <v>508</v>
      </c>
      <c r="C27" s="306" t="s">
        <v>288</v>
      </c>
      <c r="D27" s="307" t="s">
        <v>258</v>
      </c>
      <c r="E27" s="307"/>
      <c r="F27" s="294">
        <f t="shared" si="0"/>
        <v>1.9500000000000002</v>
      </c>
      <c r="G27" s="308">
        <v>1.85</v>
      </c>
      <c r="H27" s="308"/>
      <c r="I27" s="308"/>
      <c r="J27" s="308"/>
      <c r="K27" s="308"/>
      <c r="L27" s="308"/>
      <c r="M27" s="308"/>
      <c r="N27" s="308"/>
      <c r="O27" s="308"/>
      <c r="P27" s="308"/>
      <c r="Q27" s="308"/>
      <c r="R27" s="308"/>
      <c r="S27" s="308">
        <v>0.05</v>
      </c>
      <c r="T27" s="308">
        <v>0.05</v>
      </c>
      <c r="U27" s="308"/>
      <c r="V27" s="308"/>
      <c r="W27" s="308"/>
      <c r="X27" s="306" t="s">
        <v>261</v>
      </c>
      <c r="Y27" s="303" t="s">
        <v>229</v>
      </c>
      <c r="Z27" s="309"/>
    </row>
    <row r="28" spans="1:26" s="146" customFormat="1" ht="31.5">
      <c r="A28" s="111">
        <v>25</v>
      </c>
      <c r="B28" s="111" t="s">
        <v>508</v>
      </c>
      <c r="C28" s="147" t="s">
        <v>291</v>
      </c>
      <c r="D28" s="125" t="s">
        <v>138</v>
      </c>
      <c r="E28" s="125"/>
      <c r="F28" s="140">
        <f t="shared" si="0"/>
        <v>0</v>
      </c>
      <c r="G28" s="144"/>
      <c r="H28" s="144"/>
      <c r="I28" s="121"/>
      <c r="J28" s="121"/>
      <c r="K28" s="144"/>
      <c r="L28" s="144"/>
      <c r="M28" s="144"/>
      <c r="N28" s="140"/>
      <c r="O28" s="144"/>
      <c r="P28" s="144"/>
      <c r="Q28" s="144"/>
      <c r="R28" s="144"/>
      <c r="S28" s="121">
        <v>0</v>
      </c>
      <c r="T28" s="121">
        <v>0</v>
      </c>
      <c r="U28" s="144"/>
      <c r="V28" s="144"/>
      <c r="W28" s="121">
        <v>0</v>
      </c>
      <c r="X28" s="142" t="s">
        <v>292</v>
      </c>
      <c r="Y28" s="123" t="s">
        <v>233</v>
      </c>
      <c r="Z28" s="145"/>
    </row>
    <row r="29" spans="1:26" s="146" customFormat="1" ht="31.5">
      <c r="A29" s="111">
        <v>26</v>
      </c>
      <c r="B29" s="111" t="s">
        <v>508</v>
      </c>
      <c r="C29" s="124" t="s">
        <v>293</v>
      </c>
      <c r="D29" s="125" t="s">
        <v>134</v>
      </c>
      <c r="E29" s="125"/>
      <c r="F29" s="140">
        <f t="shared" si="0"/>
        <v>0</v>
      </c>
      <c r="G29" s="144"/>
      <c r="H29" s="144"/>
      <c r="I29" s="121"/>
      <c r="J29" s="121"/>
      <c r="K29" s="144"/>
      <c r="L29" s="144"/>
      <c r="M29" s="144"/>
      <c r="N29" s="140"/>
      <c r="O29" s="144"/>
      <c r="P29" s="144"/>
      <c r="Q29" s="144"/>
      <c r="R29" s="144"/>
      <c r="S29" s="121">
        <v>0</v>
      </c>
      <c r="T29" s="121">
        <v>0</v>
      </c>
      <c r="U29" s="144"/>
      <c r="V29" s="144"/>
      <c r="W29" s="121">
        <v>0</v>
      </c>
      <c r="X29" s="112" t="s">
        <v>272</v>
      </c>
      <c r="Y29" s="123" t="s">
        <v>233</v>
      </c>
      <c r="Z29" s="145"/>
    </row>
    <row r="30" spans="1:26" s="146" customFormat="1" ht="31.5">
      <c r="A30" s="111">
        <v>27</v>
      </c>
      <c r="B30" s="111" t="s">
        <v>508</v>
      </c>
      <c r="C30" s="124" t="s">
        <v>294</v>
      </c>
      <c r="D30" s="125" t="s">
        <v>134</v>
      </c>
      <c r="E30" s="125"/>
      <c r="F30" s="140">
        <f t="shared" si="0"/>
        <v>0</v>
      </c>
      <c r="G30" s="144"/>
      <c r="H30" s="144"/>
      <c r="I30" s="121"/>
      <c r="J30" s="121"/>
      <c r="K30" s="144"/>
      <c r="L30" s="144"/>
      <c r="M30" s="144"/>
      <c r="N30" s="140"/>
      <c r="O30" s="144"/>
      <c r="P30" s="144"/>
      <c r="Q30" s="144"/>
      <c r="R30" s="144"/>
      <c r="S30" s="121">
        <v>0</v>
      </c>
      <c r="T30" s="121">
        <v>0</v>
      </c>
      <c r="U30" s="144"/>
      <c r="V30" s="144"/>
      <c r="W30" s="121"/>
      <c r="X30" s="138" t="s">
        <v>274</v>
      </c>
      <c r="Y30" s="123" t="s">
        <v>233</v>
      </c>
      <c r="Z30" s="145"/>
    </row>
    <row r="31" spans="1:26" s="299" customFormat="1" ht="31.5">
      <c r="A31" s="291">
        <v>28</v>
      </c>
      <c r="B31" s="291" t="s">
        <v>508</v>
      </c>
      <c r="C31" s="292" t="s">
        <v>295</v>
      </c>
      <c r="D31" s="293" t="s">
        <v>139</v>
      </c>
      <c r="E31" s="293"/>
      <c r="F31" s="294">
        <f t="shared" si="0"/>
        <v>0.24</v>
      </c>
      <c r="G31" s="295"/>
      <c r="H31" s="295"/>
      <c r="I31" s="296"/>
      <c r="J31" s="296"/>
      <c r="K31" s="295"/>
      <c r="L31" s="295"/>
      <c r="M31" s="295"/>
      <c r="N31" s="294"/>
      <c r="O31" s="295"/>
      <c r="P31" s="295"/>
      <c r="Q31" s="295"/>
      <c r="R31" s="295"/>
      <c r="S31" s="296">
        <v>0.08</v>
      </c>
      <c r="T31" s="296"/>
      <c r="U31" s="295"/>
      <c r="V31" s="295"/>
      <c r="W31" s="296">
        <v>0.16</v>
      </c>
      <c r="X31" s="292" t="s">
        <v>261</v>
      </c>
      <c r="Y31" s="297" t="s">
        <v>233</v>
      </c>
      <c r="Z31" s="298"/>
    </row>
    <row r="32" spans="1:26" s="146" customFormat="1" ht="31.5">
      <c r="A32" s="111">
        <v>29</v>
      </c>
      <c r="B32" s="111" t="s">
        <v>508</v>
      </c>
      <c r="C32" s="124" t="s">
        <v>296</v>
      </c>
      <c r="D32" s="125" t="s">
        <v>133</v>
      </c>
      <c r="E32" s="125"/>
      <c r="F32" s="140">
        <f t="shared" si="0"/>
        <v>0</v>
      </c>
      <c r="G32" s="144"/>
      <c r="H32" s="144"/>
      <c r="I32" s="121"/>
      <c r="J32" s="121"/>
      <c r="K32" s="144"/>
      <c r="L32" s="144"/>
      <c r="M32" s="144"/>
      <c r="N32" s="140"/>
      <c r="O32" s="144"/>
      <c r="P32" s="144"/>
      <c r="Q32" s="144"/>
      <c r="R32" s="144"/>
      <c r="S32" s="121">
        <v>0</v>
      </c>
      <c r="T32" s="121">
        <v>0</v>
      </c>
      <c r="U32" s="144"/>
      <c r="V32" s="144"/>
      <c r="W32" s="121">
        <v>0</v>
      </c>
      <c r="X32" s="139" t="s">
        <v>277</v>
      </c>
      <c r="Y32" s="123" t="s">
        <v>233</v>
      </c>
      <c r="Z32" s="145"/>
    </row>
    <row r="33" spans="1:26">
      <c r="A33" s="111">
        <v>30</v>
      </c>
      <c r="B33" s="111"/>
      <c r="C33" s="112" t="s">
        <v>301</v>
      </c>
      <c r="D33" s="113" t="s">
        <v>134</v>
      </c>
      <c r="E33" s="113"/>
      <c r="F33" s="140">
        <f t="shared" si="0"/>
        <v>0</v>
      </c>
      <c r="G33" s="115">
        <v>0</v>
      </c>
      <c r="H33" s="115"/>
      <c r="I33" s="115"/>
      <c r="J33" s="115"/>
      <c r="K33" s="115"/>
      <c r="L33" s="115"/>
      <c r="M33" s="115"/>
      <c r="N33" s="115"/>
      <c r="O33" s="115"/>
      <c r="P33" s="115"/>
      <c r="Q33" s="115"/>
      <c r="R33" s="115"/>
      <c r="S33" s="115"/>
      <c r="T33" s="115"/>
      <c r="U33" s="115"/>
      <c r="V33" s="115"/>
      <c r="W33" s="115"/>
      <c r="X33" s="112" t="s">
        <v>272</v>
      </c>
      <c r="Y33" s="117" t="s">
        <v>229</v>
      </c>
    </row>
    <row r="34" spans="1:26" s="150" customFormat="1" ht="31.5">
      <c r="A34" s="111">
        <v>31</v>
      </c>
      <c r="B34" s="111"/>
      <c r="C34" s="124" t="s">
        <v>304</v>
      </c>
      <c r="D34" s="126" t="s">
        <v>134</v>
      </c>
      <c r="E34" s="126"/>
      <c r="F34" s="140">
        <f t="shared" si="0"/>
        <v>0</v>
      </c>
      <c r="G34" s="140"/>
      <c r="H34" s="140"/>
      <c r="I34" s="140"/>
      <c r="J34" s="140"/>
      <c r="K34" s="140"/>
      <c r="L34" s="140"/>
      <c r="M34" s="140"/>
      <c r="N34" s="140"/>
      <c r="O34" s="140"/>
      <c r="P34" s="140"/>
      <c r="Q34" s="140"/>
      <c r="R34" s="140"/>
      <c r="S34" s="140">
        <v>0</v>
      </c>
      <c r="T34" s="140"/>
      <c r="U34" s="140"/>
      <c r="V34" s="140"/>
      <c r="W34" s="140"/>
      <c r="X34" s="124" t="s">
        <v>305</v>
      </c>
      <c r="Y34" s="148" t="s">
        <v>229</v>
      </c>
      <c r="Z34" s="149"/>
    </row>
    <row r="35" spans="1:26" s="150" customFormat="1">
      <c r="A35" s="111">
        <v>32</v>
      </c>
      <c r="B35" s="111"/>
      <c r="C35" s="151" t="s">
        <v>306</v>
      </c>
      <c r="D35" s="126" t="s">
        <v>139</v>
      </c>
      <c r="E35" s="126"/>
      <c r="F35" s="140">
        <f t="shared" si="0"/>
        <v>0</v>
      </c>
      <c r="G35" s="140">
        <v>0</v>
      </c>
      <c r="H35" s="140"/>
      <c r="I35" s="140"/>
      <c r="J35" s="140"/>
      <c r="K35" s="140"/>
      <c r="L35" s="140"/>
      <c r="M35" s="140"/>
      <c r="N35" s="140"/>
      <c r="O35" s="140"/>
      <c r="P35" s="140"/>
      <c r="Q35" s="140"/>
      <c r="R35" s="140"/>
      <c r="S35" s="140">
        <v>0</v>
      </c>
      <c r="T35" s="140">
        <v>0</v>
      </c>
      <c r="U35" s="140"/>
      <c r="V35" s="140"/>
      <c r="W35" s="140">
        <v>0</v>
      </c>
      <c r="X35" s="124" t="s">
        <v>307</v>
      </c>
      <c r="Y35" s="148" t="s">
        <v>229</v>
      </c>
      <c r="Z35" s="149"/>
    </row>
    <row r="36" spans="1:26" s="150" customFormat="1" ht="31.5">
      <c r="A36" s="111">
        <v>33</v>
      </c>
      <c r="B36" s="111"/>
      <c r="C36" s="124" t="s">
        <v>308</v>
      </c>
      <c r="D36" s="126" t="s">
        <v>309</v>
      </c>
      <c r="E36" s="126"/>
      <c r="F36" s="140">
        <f t="shared" si="0"/>
        <v>0</v>
      </c>
      <c r="G36" s="140">
        <v>0</v>
      </c>
      <c r="H36" s="140"/>
      <c r="I36" s="140"/>
      <c r="J36" s="140"/>
      <c r="K36" s="140"/>
      <c r="L36" s="140"/>
      <c r="M36" s="140"/>
      <c r="N36" s="140"/>
      <c r="O36" s="140"/>
      <c r="P36" s="140"/>
      <c r="Q36" s="140"/>
      <c r="R36" s="140"/>
      <c r="S36" s="140">
        <v>0</v>
      </c>
      <c r="T36" s="140">
        <v>0</v>
      </c>
      <c r="U36" s="140"/>
      <c r="V36" s="140"/>
      <c r="W36" s="140"/>
      <c r="X36" s="126" t="s">
        <v>310</v>
      </c>
      <c r="Y36" s="151" t="s">
        <v>311</v>
      </c>
      <c r="Z36" s="149"/>
    </row>
    <row r="37" spans="1:26" s="153" customFormat="1" ht="31.5">
      <c r="A37" s="111">
        <v>34</v>
      </c>
      <c r="B37" s="111" t="s">
        <v>508</v>
      </c>
      <c r="C37" s="124" t="s">
        <v>312</v>
      </c>
      <c r="D37" s="126" t="s">
        <v>309</v>
      </c>
      <c r="E37" s="126"/>
      <c r="F37" s="140">
        <f t="shared" si="0"/>
        <v>0</v>
      </c>
      <c r="G37" s="114">
        <v>0</v>
      </c>
      <c r="H37" s="114"/>
      <c r="I37" s="114"/>
      <c r="J37" s="114"/>
      <c r="K37" s="114"/>
      <c r="L37" s="114"/>
      <c r="M37" s="114"/>
      <c r="N37" s="114"/>
      <c r="O37" s="114"/>
      <c r="P37" s="114"/>
      <c r="Q37" s="114"/>
      <c r="R37" s="114"/>
      <c r="S37" s="114"/>
      <c r="T37" s="114"/>
      <c r="U37" s="114"/>
      <c r="V37" s="114"/>
      <c r="W37" s="114"/>
      <c r="X37" s="152" t="s">
        <v>313</v>
      </c>
      <c r="Y37" s="148" t="s">
        <v>229</v>
      </c>
      <c r="Z37" s="154"/>
    </row>
    <row r="38" spans="1:26" s="150" customFormat="1" ht="31.5">
      <c r="A38" s="111">
        <v>35</v>
      </c>
      <c r="B38" s="111"/>
      <c r="C38" s="124" t="s">
        <v>316</v>
      </c>
      <c r="D38" s="126" t="s">
        <v>134</v>
      </c>
      <c r="E38" s="126"/>
      <c r="F38" s="140">
        <f t="shared" si="0"/>
        <v>0</v>
      </c>
      <c r="G38" s="140">
        <v>0</v>
      </c>
      <c r="H38" s="140"/>
      <c r="I38" s="140"/>
      <c r="J38" s="140"/>
      <c r="K38" s="140"/>
      <c r="L38" s="140"/>
      <c r="M38" s="140"/>
      <c r="N38" s="140"/>
      <c r="O38" s="140"/>
      <c r="P38" s="140"/>
      <c r="Q38" s="140"/>
      <c r="R38" s="140"/>
      <c r="S38" s="140">
        <v>0</v>
      </c>
      <c r="T38" s="140">
        <v>0</v>
      </c>
      <c r="U38" s="140"/>
      <c r="V38" s="140"/>
      <c r="W38" s="140" t="s">
        <v>73</v>
      </c>
      <c r="X38" s="126" t="s">
        <v>317</v>
      </c>
      <c r="Y38" s="151" t="s">
        <v>311</v>
      </c>
      <c r="Z38" s="149"/>
    </row>
    <row r="39" spans="1:26" s="320" customFormat="1">
      <c r="A39" s="312">
        <v>36</v>
      </c>
      <c r="B39" s="312" t="s">
        <v>508</v>
      </c>
      <c r="C39" s="313" t="s">
        <v>318</v>
      </c>
      <c r="D39" s="314" t="s">
        <v>135</v>
      </c>
      <c r="E39" s="314"/>
      <c r="F39" s="315">
        <f t="shared" si="0"/>
        <v>0</v>
      </c>
      <c r="G39" s="316">
        <v>0</v>
      </c>
      <c r="H39" s="316"/>
      <c r="I39" s="316"/>
      <c r="J39" s="316"/>
      <c r="K39" s="316"/>
      <c r="L39" s="316"/>
      <c r="M39" s="316"/>
      <c r="N39" s="316"/>
      <c r="O39" s="316"/>
      <c r="P39" s="316"/>
      <c r="Q39" s="316"/>
      <c r="R39" s="316"/>
      <c r="S39" s="316"/>
      <c r="T39" s="316"/>
      <c r="U39" s="316"/>
      <c r="V39" s="316"/>
      <c r="W39" s="316"/>
      <c r="X39" s="317" t="s">
        <v>319</v>
      </c>
      <c r="Y39" s="318" t="s">
        <v>229</v>
      </c>
      <c r="Z39" s="319"/>
    </row>
    <row r="40" spans="1:26" s="320" customFormat="1">
      <c r="A40" s="312">
        <v>37</v>
      </c>
      <c r="B40" s="312" t="s">
        <v>508</v>
      </c>
      <c r="C40" s="321" t="s">
        <v>318</v>
      </c>
      <c r="D40" s="322" t="s">
        <v>320</v>
      </c>
      <c r="E40" s="322"/>
      <c r="F40" s="315">
        <f t="shared" si="0"/>
        <v>0.03</v>
      </c>
      <c r="G40" s="316">
        <v>0</v>
      </c>
      <c r="H40" s="316"/>
      <c r="I40" s="316"/>
      <c r="J40" s="316"/>
      <c r="K40" s="316"/>
      <c r="L40" s="316"/>
      <c r="M40" s="316"/>
      <c r="N40" s="316"/>
      <c r="O40" s="316"/>
      <c r="P40" s="316"/>
      <c r="Q40" s="316"/>
      <c r="R40" s="316"/>
      <c r="S40" s="316">
        <v>0.03</v>
      </c>
      <c r="T40" s="316">
        <v>0</v>
      </c>
      <c r="U40" s="316"/>
      <c r="V40" s="316"/>
      <c r="W40" s="316"/>
      <c r="X40" s="323" t="s">
        <v>228</v>
      </c>
      <c r="Y40" s="318" t="s">
        <v>229</v>
      </c>
      <c r="Z40" s="319"/>
    </row>
    <row r="41" spans="1:26" s="320" customFormat="1" ht="31.5">
      <c r="A41" s="312">
        <v>38</v>
      </c>
      <c r="B41" s="312" t="s">
        <v>508</v>
      </c>
      <c r="C41" s="323" t="s">
        <v>321</v>
      </c>
      <c r="D41" s="314" t="s">
        <v>135</v>
      </c>
      <c r="E41" s="314"/>
      <c r="F41" s="315">
        <f t="shared" si="0"/>
        <v>0.93</v>
      </c>
      <c r="G41" s="316">
        <v>0.93</v>
      </c>
      <c r="H41" s="316"/>
      <c r="I41" s="316"/>
      <c r="J41" s="316"/>
      <c r="K41" s="316"/>
      <c r="L41" s="316"/>
      <c r="M41" s="316"/>
      <c r="N41" s="316"/>
      <c r="O41" s="316"/>
      <c r="P41" s="316"/>
      <c r="Q41" s="316"/>
      <c r="R41" s="316"/>
      <c r="S41" s="316"/>
      <c r="T41" s="316"/>
      <c r="U41" s="316"/>
      <c r="V41" s="316"/>
      <c r="W41" s="316"/>
      <c r="X41" s="323" t="s">
        <v>228</v>
      </c>
      <c r="Y41" s="318" t="s">
        <v>229</v>
      </c>
      <c r="Z41" s="319"/>
    </row>
    <row r="42" spans="1:26">
      <c r="A42" s="111">
        <v>39</v>
      </c>
      <c r="B42" s="111"/>
      <c r="C42" s="118" t="s">
        <v>325</v>
      </c>
      <c r="D42" s="113" t="s">
        <v>322</v>
      </c>
      <c r="E42" s="113"/>
      <c r="F42" s="115">
        <f t="shared" si="0"/>
        <v>0</v>
      </c>
      <c r="G42" s="115"/>
      <c r="H42" s="115"/>
      <c r="I42" s="115"/>
      <c r="J42" s="115"/>
      <c r="K42" s="115"/>
      <c r="L42" s="115"/>
      <c r="M42" s="115"/>
      <c r="N42" s="115"/>
      <c r="O42" s="115"/>
      <c r="P42" s="115"/>
      <c r="Q42" s="115"/>
      <c r="R42" s="115"/>
      <c r="S42" s="115">
        <v>0</v>
      </c>
      <c r="T42" s="115">
        <v>0</v>
      </c>
      <c r="U42" s="115"/>
      <c r="V42" s="115"/>
      <c r="W42" s="115"/>
      <c r="X42" s="113" t="s">
        <v>323</v>
      </c>
      <c r="Y42" s="112"/>
    </row>
    <row r="43" spans="1:26" s="327" customFormat="1" ht="47.25">
      <c r="A43" s="312">
        <v>40</v>
      </c>
      <c r="B43" s="312" t="s">
        <v>508</v>
      </c>
      <c r="C43" s="313" t="s">
        <v>318</v>
      </c>
      <c r="D43" s="314" t="s">
        <v>135</v>
      </c>
      <c r="E43" s="314"/>
      <c r="F43" s="315">
        <f t="shared" si="0"/>
        <v>0.8</v>
      </c>
      <c r="G43" s="324"/>
      <c r="H43" s="324">
        <v>0</v>
      </c>
      <c r="I43" s="324"/>
      <c r="J43" s="324"/>
      <c r="K43" s="324"/>
      <c r="L43" s="324"/>
      <c r="M43" s="324"/>
      <c r="N43" s="324"/>
      <c r="O43" s="324"/>
      <c r="P43" s="324"/>
      <c r="Q43" s="324"/>
      <c r="R43" s="324"/>
      <c r="S43" s="324">
        <v>0.4</v>
      </c>
      <c r="T43" s="324">
        <v>0.4</v>
      </c>
      <c r="U43" s="324"/>
      <c r="V43" s="324"/>
      <c r="W43" s="324">
        <v>0</v>
      </c>
      <c r="X43" s="317" t="s">
        <v>319</v>
      </c>
      <c r="Y43" s="325" t="s">
        <v>324</v>
      </c>
      <c r="Z43" s="326"/>
    </row>
    <row r="44" spans="1:26" s="157" customFormat="1" ht="30">
      <c r="A44" s="286">
        <v>41</v>
      </c>
      <c r="B44" s="286" t="s">
        <v>528</v>
      </c>
      <c r="C44" s="287" t="s">
        <v>520</v>
      </c>
      <c r="D44" s="288" t="s">
        <v>521</v>
      </c>
      <c r="E44" s="288"/>
      <c r="F44" s="155">
        <f t="shared" si="0"/>
        <v>4.46</v>
      </c>
      <c r="G44" s="207">
        <v>4.3</v>
      </c>
      <c r="H44" s="155"/>
      <c r="I44" s="155"/>
      <c r="J44" s="155"/>
      <c r="K44" s="155"/>
      <c r="L44" s="155"/>
      <c r="M44" s="155"/>
      <c r="N44" s="155"/>
      <c r="O44" s="155"/>
      <c r="P44" s="155"/>
      <c r="Q44" s="155"/>
      <c r="R44" s="155"/>
      <c r="S44" s="155"/>
      <c r="T44" s="155">
        <v>0.16</v>
      </c>
      <c r="U44" s="155"/>
      <c r="V44" s="155"/>
      <c r="W44" s="155"/>
      <c r="X44" s="289" t="s">
        <v>522</v>
      </c>
      <c r="Y44" s="290"/>
      <c r="Z44" s="156"/>
    </row>
    <row r="45" spans="1:26">
      <c r="G45" s="101">
        <f>SUM(G4:G44)</f>
        <v>23.750000000000004</v>
      </c>
      <c r="H45" s="101">
        <f t="shared" ref="H45:W45" si="1">SUM(H4:H44)</f>
        <v>0</v>
      </c>
      <c r="I45" s="101">
        <f t="shared" si="1"/>
        <v>0.4</v>
      </c>
      <c r="J45" s="101">
        <f t="shared" si="1"/>
        <v>0</v>
      </c>
      <c r="K45" s="101">
        <f t="shared" si="1"/>
        <v>0</v>
      </c>
      <c r="L45" s="101">
        <f t="shared" si="1"/>
        <v>0</v>
      </c>
      <c r="M45" s="101">
        <f t="shared" si="1"/>
        <v>0</v>
      </c>
      <c r="N45" s="101">
        <f t="shared" si="1"/>
        <v>0</v>
      </c>
      <c r="O45" s="101">
        <f t="shared" si="1"/>
        <v>0</v>
      </c>
      <c r="P45" s="101">
        <f t="shared" si="1"/>
        <v>0</v>
      </c>
      <c r="Q45" s="101">
        <f t="shared" si="1"/>
        <v>0</v>
      </c>
      <c r="R45" s="101">
        <f t="shared" si="1"/>
        <v>0</v>
      </c>
      <c r="S45" s="101">
        <f t="shared" si="1"/>
        <v>0.56000000000000005</v>
      </c>
      <c r="T45" s="101">
        <f t="shared" si="1"/>
        <v>0.61</v>
      </c>
      <c r="U45" s="101">
        <f t="shared" si="1"/>
        <v>0</v>
      </c>
      <c r="V45" s="101">
        <f t="shared" si="1"/>
        <v>0</v>
      </c>
      <c r="W45" s="101">
        <f t="shared" si="1"/>
        <v>0.47</v>
      </c>
    </row>
    <row r="48" spans="1:26">
      <c r="S48" s="160">
        <f>S24+S27+S28+S29+S30+S31+S32+S40+S43</f>
        <v>0.56000000000000005</v>
      </c>
      <c r="T48" s="160">
        <f>T24+T27+T28+T29+T30+T32+T40+T43+T44</f>
        <v>0.61</v>
      </c>
      <c r="W48" s="160">
        <f>W28+W29+W31+W32+W43</f>
        <v>0.16</v>
      </c>
    </row>
    <row r="49" spans="1:230">
      <c r="E49" s="103" t="s">
        <v>628</v>
      </c>
    </row>
    <row r="52" spans="1:230" s="161" customFormat="1">
      <c r="A52" s="110"/>
      <c r="B52" s="110"/>
      <c r="C52" s="158"/>
      <c r="D52" s="103"/>
      <c r="E52" s="103"/>
      <c r="F52" s="159"/>
      <c r="G52" s="101"/>
      <c r="H52" s="101"/>
      <c r="I52" s="160"/>
      <c r="J52" s="160"/>
      <c r="K52" s="160"/>
      <c r="L52" s="160"/>
      <c r="M52" s="160"/>
      <c r="N52" s="160"/>
      <c r="O52" s="160"/>
      <c r="P52" s="160"/>
      <c r="Q52" s="160"/>
      <c r="R52" s="160"/>
      <c r="S52" s="160"/>
      <c r="T52" s="160"/>
      <c r="U52" s="160"/>
      <c r="V52" s="160"/>
      <c r="W52" s="160"/>
      <c r="X52" s="160"/>
      <c r="Y52" s="162"/>
      <c r="Z52" s="102"/>
      <c r="AA52" s="103"/>
      <c r="AB52" s="103"/>
      <c r="AC52" s="103"/>
      <c r="AD52" s="103"/>
      <c r="AE52" s="103"/>
      <c r="AF52" s="103"/>
      <c r="AG52" s="103"/>
      <c r="AH52" s="103"/>
      <c r="AI52" s="103"/>
      <c r="AJ52" s="103"/>
      <c r="AK52" s="103"/>
      <c r="AL52" s="103"/>
      <c r="AM52" s="103"/>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3"/>
      <c r="BR52" s="103"/>
      <c r="BS52" s="103"/>
      <c r="BT52" s="103"/>
      <c r="BU52" s="103"/>
      <c r="BV52" s="103"/>
      <c r="BW52" s="103"/>
      <c r="BX52" s="103"/>
      <c r="BY52" s="103"/>
      <c r="BZ52" s="103"/>
      <c r="CA52" s="103"/>
      <c r="CB52" s="103"/>
      <c r="CC52" s="103"/>
      <c r="CD52" s="103"/>
      <c r="CE52" s="103"/>
      <c r="CF52" s="103"/>
      <c r="CG52" s="103"/>
      <c r="CH52" s="103"/>
      <c r="CI52" s="103"/>
      <c r="CJ52" s="103"/>
      <c r="CK52" s="103"/>
      <c r="CL52" s="103"/>
      <c r="CM52" s="103"/>
      <c r="CN52" s="103"/>
      <c r="CO52" s="103"/>
      <c r="CP52" s="103"/>
      <c r="CQ52" s="103"/>
      <c r="CR52" s="103"/>
      <c r="CS52" s="103"/>
      <c r="CT52" s="103"/>
      <c r="CU52" s="103"/>
      <c r="CV52" s="103"/>
      <c r="CW52" s="103"/>
      <c r="CX52" s="103"/>
      <c r="CY52" s="103"/>
      <c r="CZ52" s="103"/>
      <c r="DA52" s="103"/>
      <c r="DB52" s="103"/>
      <c r="DC52" s="103"/>
      <c r="DD52" s="103"/>
      <c r="DE52" s="103"/>
      <c r="DF52" s="103"/>
      <c r="DG52" s="103"/>
      <c r="DH52" s="103"/>
      <c r="DI52" s="103"/>
      <c r="DJ52" s="103"/>
      <c r="DK52" s="103"/>
      <c r="DL52" s="103"/>
      <c r="DM52" s="103"/>
      <c r="DN52" s="103"/>
      <c r="DO52" s="103"/>
      <c r="DP52" s="103"/>
      <c r="DQ52" s="103"/>
      <c r="DR52" s="103"/>
      <c r="DS52" s="103"/>
      <c r="DT52" s="103"/>
      <c r="DU52" s="103"/>
      <c r="DV52" s="103"/>
      <c r="DW52" s="103"/>
      <c r="DX52" s="103"/>
      <c r="DY52" s="103"/>
      <c r="DZ52" s="103"/>
      <c r="EA52" s="103"/>
      <c r="EB52" s="103"/>
      <c r="EC52" s="103"/>
      <c r="ED52" s="103"/>
      <c r="EE52" s="103"/>
      <c r="EF52" s="103"/>
      <c r="EG52" s="103"/>
      <c r="EH52" s="103"/>
      <c r="EI52" s="103"/>
      <c r="EJ52" s="103"/>
      <c r="EK52" s="103"/>
      <c r="EL52" s="103"/>
      <c r="EM52" s="103"/>
      <c r="EN52" s="103"/>
      <c r="EO52" s="103"/>
      <c r="EP52" s="103"/>
      <c r="EQ52" s="103"/>
      <c r="ER52" s="103"/>
      <c r="ES52" s="103"/>
      <c r="ET52" s="103"/>
      <c r="EU52" s="103"/>
      <c r="EV52" s="103"/>
      <c r="EW52" s="103"/>
      <c r="EX52" s="103"/>
      <c r="EY52" s="103"/>
      <c r="EZ52" s="103"/>
      <c r="FA52" s="103"/>
      <c r="FB52" s="103"/>
      <c r="FC52" s="103"/>
      <c r="FD52" s="103"/>
      <c r="FE52" s="103"/>
      <c r="FF52" s="103"/>
      <c r="FG52" s="103"/>
      <c r="FH52" s="103"/>
      <c r="FI52" s="103"/>
      <c r="FJ52" s="103"/>
      <c r="FK52" s="103"/>
      <c r="FL52" s="103"/>
      <c r="FM52" s="103"/>
      <c r="FN52" s="103"/>
      <c r="FO52" s="103"/>
      <c r="FP52" s="103"/>
      <c r="FQ52" s="103"/>
      <c r="FR52" s="103"/>
      <c r="FS52" s="103"/>
      <c r="FT52" s="103"/>
      <c r="FU52" s="103"/>
      <c r="FV52" s="103"/>
      <c r="FW52" s="103"/>
      <c r="FX52" s="103"/>
      <c r="FY52" s="103"/>
      <c r="FZ52" s="103"/>
      <c r="GA52" s="103"/>
      <c r="GB52" s="103"/>
      <c r="GC52" s="103"/>
      <c r="GD52" s="103"/>
      <c r="GE52" s="103"/>
      <c r="GF52" s="103"/>
      <c r="GG52" s="103"/>
      <c r="GH52" s="103"/>
      <c r="GI52" s="103"/>
      <c r="GJ52" s="103"/>
      <c r="GK52" s="103"/>
      <c r="GL52" s="103"/>
      <c r="GM52" s="103"/>
      <c r="GN52" s="103"/>
      <c r="GO52" s="103"/>
      <c r="GP52" s="103"/>
      <c r="GQ52" s="103"/>
      <c r="GR52" s="103"/>
      <c r="GS52" s="103"/>
      <c r="GT52" s="103"/>
      <c r="GU52" s="103"/>
      <c r="GV52" s="103"/>
      <c r="GW52" s="103"/>
      <c r="GX52" s="103"/>
      <c r="GY52" s="103"/>
      <c r="GZ52" s="103"/>
      <c r="HA52" s="103"/>
      <c r="HB52" s="103"/>
      <c r="HC52" s="103"/>
      <c r="HD52" s="103"/>
      <c r="HE52" s="103"/>
      <c r="HF52" s="103"/>
      <c r="HG52" s="103"/>
      <c r="HH52" s="103"/>
      <c r="HI52" s="103"/>
      <c r="HJ52" s="103"/>
      <c r="HK52" s="103"/>
      <c r="HL52" s="103"/>
      <c r="HM52" s="103"/>
      <c r="HN52" s="103"/>
      <c r="HO52" s="103"/>
      <c r="HP52" s="103"/>
      <c r="HQ52" s="103"/>
      <c r="HR52" s="103"/>
      <c r="HS52" s="103"/>
      <c r="HT52" s="103"/>
      <c r="HU52" s="103"/>
      <c r="HV52" s="103"/>
    </row>
    <row r="64" spans="1:230">
      <c r="C64" s="158" t="s">
        <v>627</v>
      </c>
    </row>
  </sheetData>
  <autoFilter ref="A3:IE46"/>
  <mergeCells count="8">
    <mergeCell ref="X2:X3"/>
    <mergeCell ref="Y2:Y3"/>
    <mergeCell ref="A1:W1"/>
    <mergeCell ref="A2:A3"/>
    <mergeCell ref="C2:C3"/>
    <mergeCell ref="D2:D3"/>
    <mergeCell ref="F2:F3"/>
    <mergeCell ref="G2:W2"/>
  </mergeCells>
  <hyperlinks>
    <hyperlink ref="A2" location="Link!A1" display="TT"/>
  </hyperlinks>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V161"/>
  <sheetViews>
    <sheetView zoomScale="70" zoomScaleNormal="70" workbookViewId="0">
      <pane xSplit="4" ySplit="3" topLeftCell="E10" activePane="bottomRight" state="frozen"/>
      <selection pane="topRight" activeCell="E1" sqref="E1"/>
      <selection pane="bottomLeft" activeCell="A4" sqref="A4"/>
      <selection pane="bottomRight" activeCell="B20" sqref="B20"/>
    </sheetView>
  </sheetViews>
  <sheetFormatPr defaultColWidth="9.140625" defaultRowHeight="15.75"/>
  <cols>
    <col min="1" max="1" width="4.7109375" style="110" customWidth="1"/>
    <col min="2" max="2" width="43.7109375" style="158" customWidth="1"/>
    <col min="3" max="4" width="15.28515625" style="110" customWidth="1"/>
    <col min="5" max="5" width="13.7109375" style="194" customWidth="1"/>
    <col min="6" max="6" width="10" style="101" customWidth="1"/>
    <col min="7" max="7" width="8.7109375" style="101" customWidth="1"/>
    <col min="8" max="8" width="8.140625" style="101" customWidth="1"/>
    <col min="9" max="9" width="8" style="160" customWidth="1"/>
    <col min="10" max="10" width="9.140625" style="160" customWidth="1"/>
    <col min="11" max="11" width="7.140625" style="160" customWidth="1"/>
    <col min="12" max="12" width="9.140625" style="160" customWidth="1"/>
    <col min="13" max="13" width="7.85546875" style="160" customWidth="1"/>
    <col min="14" max="14" width="7" style="160" customWidth="1"/>
    <col min="15" max="16" width="6.85546875" style="160" customWidth="1"/>
    <col min="17" max="17" width="8.85546875" style="160" customWidth="1"/>
    <col min="18" max="18" width="9" style="160" customWidth="1"/>
    <col min="19" max="19" width="8.140625" style="160" customWidth="1"/>
    <col min="20" max="20" width="7.42578125" style="160" customWidth="1"/>
    <col min="21" max="21" width="6.7109375" style="160" customWidth="1"/>
    <col min="22" max="22" width="9" style="160" customWidth="1"/>
    <col min="23" max="23" width="26.140625" style="160" customWidth="1"/>
    <col min="24" max="24" width="26.140625" style="162" customWidth="1"/>
    <col min="25" max="25" width="26.140625" style="162" hidden="1" customWidth="1"/>
    <col min="26" max="26" width="12.140625" style="103" customWidth="1"/>
    <col min="27" max="16384" width="9.140625" style="103"/>
  </cols>
  <sheetData>
    <row r="1" spans="1:230">
      <c r="A1" s="1504" t="s">
        <v>326</v>
      </c>
      <c r="B1" s="1504"/>
      <c r="C1" s="1504"/>
      <c r="D1" s="1504"/>
      <c r="E1" s="1504"/>
      <c r="F1" s="1504"/>
      <c r="G1" s="1504"/>
      <c r="H1" s="1504"/>
      <c r="I1" s="1504"/>
      <c r="J1" s="1504"/>
      <c r="K1" s="1504"/>
      <c r="L1" s="1504"/>
      <c r="M1" s="1504"/>
      <c r="N1" s="1504"/>
      <c r="O1" s="1504"/>
      <c r="P1" s="1504"/>
      <c r="Q1" s="1504"/>
      <c r="R1" s="1504"/>
      <c r="S1" s="1504"/>
      <c r="T1" s="1504"/>
      <c r="U1" s="1504"/>
      <c r="V1" s="1504"/>
      <c r="W1" s="1504"/>
      <c r="X1" s="1504"/>
      <c r="Y1" s="1504"/>
    </row>
    <row r="2" spans="1:230">
      <c r="A2" s="1300" t="s">
        <v>145</v>
      </c>
      <c r="B2" s="1300" t="s">
        <v>221</v>
      </c>
      <c r="C2" s="1302" t="s">
        <v>222</v>
      </c>
      <c r="D2" s="208"/>
      <c r="E2" s="1303" t="s">
        <v>223</v>
      </c>
      <c r="F2" s="1305" t="s">
        <v>224</v>
      </c>
      <c r="G2" s="1305"/>
      <c r="H2" s="1305"/>
      <c r="I2" s="1305"/>
      <c r="J2" s="1305"/>
      <c r="K2" s="1305"/>
      <c r="L2" s="1305"/>
      <c r="M2" s="1305"/>
      <c r="N2" s="1305"/>
      <c r="O2" s="1305"/>
      <c r="P2" s="1305"/>
      <c r="Q2" s="1305"/>
      <c r="R2" s="1305"/>
      <c r="S2" s="1305"/>
      <c r="T2" s="1305"/>
      <c r="U2" s="1305"/>
      <c r="V2" s="1306"/>
      <c r="W2" s="1303" t="s">
        <v>225</v>
      </c>
      <c r="X2" s="1499" t="s">
        <v>226</v>
      </c>
      <c r="Y2" s="1499" t="s">
        <v>226</v>
      </c>
    </row>
    <row r="3" spans="1:230" s="110" customFormat="1">
      <c r="A3" s="1301"/>
      <c r="B3" s="1301"/>
      <c r="C3" s="1501"/>
      <c r="D3" s="244"/>
      <c r="E3" s="1304"/>
      <c r="F3" s="106" t="s">
        <v>122</v>
      </c>
      <c r="G3" s="107" t="s">
        <v>206</v>
      </c>
      <c r="H3" s="107" t="s">
        <v>119</v>
      </c>
      <c r="I3" s="107" t="s">
        <v>107</v>
      </c>
      <c r="J3" s="107" t="s">
        <v>116</v>
      </c>
      <c r="K3" s="107" t="s">
        <v>29</v>
      </c>
      <c r="L3" s="107" t="s">
        <v>17</v>
      </c>
      <c r="M3" s="107" t="s">
        <v>65</v>
      </c>
      <c r="N3" s="107" t="s">
        <v>69</v>
      </c>
      <c r="O3" s="108" t="s">
        <v>45</v>
      </c>
      <c r="P3" s="108" t="s">
        <v>42</v>
      </c>
      <c r="Q3" s="108" t="s">
        <v>26</v>
      </c>
      <c r="R3" s="107" t="s">
        <v>78</v>
      </c>
      <c r="S3" s="107" t="s">
        <v>76</v>
      </c>
      <c r="T3" s="107" t="s">
        <v>32</v>
      </c>
      <c r="U3" s="107" t="s">
        <v>14</v>
      </c>
      <c r="V3" s="109" t="s">
        <v>6</v>
      </c>
      <c r="W3" s="1498"/>
      <c r="X3" s="1498"/>
      <c r="Y3" s="1498"/>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c r="HJ3" s="103"/>
      <c r="HK3" s="103"/>
      <c r="HL3" s="103"/>
      <c r="HM3" s="103"/>
      <c r="HN3" s="103"/>
      <c r="HO3" s="103"/>
      <c r="HP3" s="103"/>
      <c r="HQ3" s="103"/>
      <c r="HR3" s="103"/>
      <c r="HS3" s="103"/>
      <c r="HT3" s="103"/>
      <c r="HU3" s="103"/>
      <c r="HV3" s="103"/>
    </row>
    <row r="4" spans="1:230" s="110" customFormat="1">
      <c r="A4" s="163" t="s">
        <v>327</v>
      </c>
      <c r="B4" s="164" t="s">
        <v>328</v>
      </c>
      <c r="C4" s="163"/>
      <c r="D4" s="163"/>
      <c r="E4" s="165">
        <f>E5+E7+E9+E23</f>
        <v>74.209999999999994</v>
      </c>
      <c r="F4" s="165">
        <f>F5+F7+F9+F23</f>
        <v>40.630000000000003</v>
      </c>
      <c r="G4" s="165"/>
      <c r="H4" s="165"/>
      <c r="I4" s="165">
        <f>I5+I7+I9+I23</f>
        <v>3.92</v>
      </c>
      <c r="J4" s="165">
        <f>J5+J7+J9+J23</f>
        <v>13.669999999999998</v>
      </c>
      <c r="K4" s="165"/>
      <c r="L4" s="165"/>
      <c r="M4" s="165"/>
      <c r="N4" s="165"/>
      <c r="O4" s="165">
        <f>O5+O7+O9+O23</f>
        <v>2.2600000000000002</v>
      </c>
      <c r="P4" s="165"/>
      <c r="Q4" s="165"/>
      <c r="R4" s="165"/>
      <c r="S4" s="165">
        <f>S5+S7+S9+S23</f>
        <v>4.2299999999999995</v>
      </c>
      <c r="T4" s="165"/>
      <c r="U4" s="165">
        <f>U5+U7+U9+U23</f>
        <v>6.49</v>
      </c>
      <c r="V4" s="165">
        <f>V5+V7+V9+V23</f>
        <v>3.01</v>
      </c>
      <c r="W4" s="166"/>
      <c r="X4" s="167"/>
      <c r="Y4" s="167"/>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c r="AZ4" s="168"/>
      <c r="BA4" s="168"/>
      <c r="BB4" s="168"/>
      <c r="BC4" s="168"/>
      <c r="BD4" s="168"/>
      <c r="BE4" s="168"/>
      <c r="BF4" s="168"/>
      <c r="BG4" s="168"/>
      <c r="BH4" s="168"/>
      <c r="BI4" s="168"/>
      <c r="BJ4" s="168"/>
      <c r="BK4" s="168"/>
      <c r="BL4" s="168"/>
      <c r="BM4" s="168"/>
      <c r="BN4" s="168"/>
      <c r="BO4" s="168"/>
      <c r="BP4" s="168"/>
      <c r="BQ4" s="168"/>
      <c r="BR4" s="168"/>
      <c r="BS4" s="168"/>
      <c r="BT4" s="168"/>
      <c r="BU4" s="168"/>
      <c r="BV4" s="168"/>
      <c r="BW4" s="168"/>
      <c r="BX4" s="168"/>
      <c r="BY4" s="168"/>
      <c r="BZ4" s="168"/>
      <c r="CA4" s="168"/>
      <c r="CB4" s="168"/>
      <c r="CC4" s="168"/>
      <c r="CD4" s="168"/>
      <c r="CE4" s="168"/>
      <c r="CF4" s="168"/>
      <c r="CG4" s="168"/>
      <c r="CH4" s="168"/>
      <c r="CI4" s="168"/>
      <c r="CJ4" s="168"/>
      <c r="CK4" s="168"/>
      <c r="CL4" s="168"/>
      <c r="CM4" s="168"/>
      <c r="CN4" s="168"/>
      <c r="CO4" s="168"/>
      <c r="CP4" s="168"/>
      <c r="CQ4" s="168"/>
      <c r="CR4" s="168"/>
      <c r="CS4" s="168"/>
      <c r="CT4" s="168"/>
      <c r="CU4" s="168"/>
      <c r="CV4" s="168"/>
      <c r="CW4" s="168"/>
      <c r="CX4" s="168"/>
      <c r="CY4" s="168"/>
      <c r="CZ4" s="168"/>
      <c r="DA4" s="168"/>
      <c r="DB4" s="168"/>
      <c r="DC4" s="168"/>
      <c r="DD4" s="168"/>
      <c r="DE4" s="168"/>
      <c r="DF4" s="168"/>
      <c r="DG4" s="168"/>
      <c r="DH4" s="168"/>
      <c r="DI4" s="168"/>
      <c r="DJ4" s="168"/>
      <c r="DK4" s="168"/>
      <c r="DL4" s="168"/>
      <c r="DM4" s="168"/>
      <c r="DN4" s="168"/>
      <c r="DO4" s="168"/>
      <c r="DP4" s="168"/>
      <c r="DQ4" s="168"/>
      <c r="DR4" s="168"/>
      <c r="DS4" s="168"/>
      <c r="DT4" s="168"/>
      <c r="DU4" s="168"/>
      <c r="DV4" s="168"/>
      <c r="DW4" s="168"/>
      <c r="DX4" s="168"/>
      <c r="DY4" s="168"/>
      <c r="DZ4" s="168"/>
      <c r="EA4" s="168"/>
      <c r="EB4" s="168"/>
      <c r="EC4" s="168"/>
      <c r="ED4" s="168"/>
      <c r="EE4" s="168"/>
      <c r="EF4" s="168"/>
      <c r="EG4" s="168"/>
      <c r="EH4" s="168"/>
      <c r="EI4" s="168"/>
      <c r="EJ4" s="168"/>
      <c r="EK4" s="168"/>
      <c r="EL4" s="168"/>
      <c r="EM4" s="168"/>
      <c r="EN4" s="168"/>
      <c r="EO4" s="168"/>
      <c r="EP4" s="168"/>
      <c r="EQ4" s="168"/>
      <c r="ER4" s="168"/>
      <c r="ES4" s="168"/>
      <c r="ET4" s="168"/>
      <c r="EU4" s="168"/>
      <c r="EV4" s="168"/>
      <c r="EW4" s="168"/>
      <c r="EX4" s="168"/>
      <c r="EY4" s="168"/>
      <c r="EZ4" s="168"/>
      <c r="FA4" s="168"/>
      <c r="FB4" s="168"/>
      <c r="FC4" s="168"/>
      <c r="FD4" s="168"/>
      <c r="FE4" s="168"/>
      <c r="FF4" s="168"/>
      <c r="FG4" s="168"/>
      <c r="FH4" s="168"/>
      <c r="FI4" s="168"/>
      <c r="FJ4" s="168"/>
      <c r="FK4" s="168"/>
      <c r="FL4" s="168"/>
      <c r="FM4" s="168"/>
      <c r="FN4" s="168"/>
      <c r="FO4" s="168"/>
      <c r="FP4" s="168"/>
      <c r="FQ4" s="168"/>
      <c r="FR4" s="168"/>
      <c r="FS4" s="168"/>
      <c r="FT4" s="168"/>
      <c r="FU4" s="168"/>
      <c r="FV4" s="168"/>
      <c r="FW4" s="168"/>
      <c r="FX4" s="168"/>
      <c r="FY4" s="168"/>
      <c r="FZ4" s="168"/>
      <c r="GA4" s="168"/>
      <c r="GB4" s="168"/>
      <c r="GC4" s="168"/>
      <c r="GD4" s="168"/>
      <c r="GE4" s="168"/>
      <c r="GF4" s="168"/>
      <c r="GG4" s="168"/>
      <c r="GH4" s="168"/>
      <c r="GI4" s="168"/>
      <c r="GJ4" s="168"/>
      <c r="GK4" s="168"/>
      <c r="GL4" s="168"/>
      <c r="GM4" s="168"/>
      <c r="GN4" s="168"/>
      <c r="GO4" s="168"/>
      <c r="GP4" s="168"/>
      <c r="GQ4" s="168"/>
      <c r="GR4" s="168"/>
      <c r="GS4" s="168"/>
      <c r="GT4" s="168"/>
      <c r="GU4" s="168"/>
      <c r="GV4" s="168"/>
      <c r="GW4" s="168"/>
      <c r="GX4" s="168"/>
      <c r="GY4" s="168"/>
      <c r="GZ4" s="168"/>
      <c r="HA4" s="168"/>
      <c r="HB4" s="168"/>
      <c r="HC4" s="168"/>
      <c r="HD4" s="168"/>
      <c r="HE4" s="168"/>
      <c r="HF4" s="168"/>
      <c r="HG4" s="168"/>
      <c r="HH4" s="168"/>
      <c r="HI4" s="168"/>
      <c r="HJ4" s="168"/>
      <c r="HK4" s="168"/>
      <c r="HL4" s="168"/>
      <c r="HM4" s="168"/>
      <c r="HN4" s="168"/>
      <c r="HO4" s="168"/>
      <c r="HP4" s="168"/>
      <c r="HQ4" s="168"/>
      <c r="HR4" s="168"/>
      <c r="HS4" s="168"/>
      <c r="HT4" s="168"/>
      <c r="HU4" s="168"/>
      <c r="HV4" s="168"/>
    </row>
    <row r="5" spans="1:230" s="110" customFormat="1">
      <c r="A5" s="163">
        <v>1</v>
      </c>
      <c r="B5" s="164" t="s">
        <v>100</v>
      </c>
      <c r="C5" s="163">
        <v>1</v>
      </c>
      <c r="D5" s="163"/>
      <c r="E5" s="166">
        <f t="shared" ref="E5:E26" si="0">SUM(F5:V5)</f>
        <v>0.4</v>
      </c>
      <c r="F5" s="165"/>
      <c r="G5" s="165"/>
      <c r="H5" s="165"/>
      <c r="I5" s="165"/>
      <c r="J5" s="165">
        <f>J6</f>
        <v>0.4</v>
      </c>
      <c r="K5" s="165"/>
      <c r="L5" s="165"/>
      <c r="M5" s="165"/>
      <c r="N5" s="165"/>
      <c r="O5" s="165"/>
      <c r="P5" s="165"/>
      <c r="Q5" s="165"/>
      <c r="R5" s="165"/>
      <c r="S5" s="165"/>
      <c r="T5" s="165"/>
      <c r="U5" s="165"/>
      <c r="V5" s="165"/>
      <c r="W5" s="166"/>
      <c r="X5" s="167"/>
      <c r="Y5" s="167"/>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c r="HI5" s="168"/>
      <c r="HJ5" s="168"/>
      <c r="HK5" s="168"/>
      <c r="HL5" s="168"/>
      <c r="HM5" s="168"/>
      <c r="HN5" s="168"/>
      <c r="HO5" s="168"/>
      <c r="HP5" s="168"/>
      <c r="HQ5" s="168"/>
      <c r="HR5" s="168"/>
      <c r="HS5" s="168"/>
      <c r="HT5" s="168"/>
      <c r="HU5" s="168"/>
      <c r="HV5" s="168"/>
    </row>
    <row r="6" spans="1:230">
      <c r="A6" s="111"/>
      <c r="B6" s="118" t="s">
        <v>329</v>
      </c>
      <c r="C6" s="248" t="s">
        <v>140</v>
      </c>
      <c r="D6" s="248">
        <v>1</v>
      </c>
      <c r="E6" s="134">
        <f t="shared" si="0"/>
        <v>0.4</v>
      </c>
      <c r="F6" s="141"/>
      <c r="G6" s="141"/>
      <c r="H6" s="141"/>
      <c r="I6" s="115"/>
      <c r="J6" s="170">
        <v>0.4</v>
      </c>
      <c r="K6" s="115"/>
      <c r="L6" s="115"/>
      <c r="M6" s="115"/>
      <c r="N6" s="115"/>
      <c r="O6" s="115"/>
      <c r="P6" s="115"/>
      <c r="Q6" s="115"/>
      <c r="R6" s="115"/>
      <c r="S6" s="115"/>
      <c r="T6" s="115"/>
      <c r="U6" s="115"/>
      <c r="V6" s="115"/>
      <c r="W6" s="118" t="s">
        <v>330</v>
      </c>
      <c r="X6" s="117" t="s">
        <v>229</v>
      </c>
      <c r="Y6" s="117" t="s">
        <v>229</v>
      </c>
      <c r="Z6" s="168"/>
    </row>
    <row r="7" spans="1:230" s="168" customFormat="1">
      <c r="A7" s="163">
        <v>2</v>
      </c>
      <c r="B7" s="171" t="s">
        <v>97</v>
      </c>
      <c r="C7" s="184">
        <v>1</v>
      </c>
      <c r="D7" s="184"/>
      <c r="E7" s="166">
        <f t="shared" si="0"/>
        <v>0.2</v>
      </c>
      <c r="F7" s="165">
        <f>SUM(F8)</f>
        <v>0.2</v>
      </c>
      <c r="G7" s="172"/>
      <c r="H7" s="172"/>
      <c r="I7" s="165"/>
      <c r="J7" s="165"/>
      <c r="K7" s="165"/>
      <c r="L7" s="165"/>
      <c r="M7" s="165"/>
      <c r="N7" s="165"/>
      <c r="O7" s="165"/>
      <c r="P7" s="165"/>
      <c r="Q7" s="165"/>
      <c r="R7" s="165"/>
      <c r="S7" s="165"/>
      <c r="T7" s="165"/>
      <c r="U7" s="165"/>
      <c r="V7" s="165"/>
      <c r="W7" s="166"/>
      <c r="X7" s="167"/>
      <c r="Y7" s="167"/>
    </row>
    <row r="8" spans="1:230">
      <c r="A8" s="111"/>
      <c r="B8" s="112" t="s">
        <v>331</v>
      </c>
      <c r="C8" s="111" t="s">
        <v>332</v>
      </c>
      <c r="D8" s="111">
        <v>2</v>
      </c>
      <c r="E8" s="134">
        <f t="shared" si="0"/>
        <v>0.2</v>
      </c>
      <c r="F8" s="115">
        <v>0.2</v>
      </c>
      <c r="G8" s="115"/>
      <c r="H8" s="115"/>
      <c r="I8" s="115"/>
      <c r="J8" s="115"/>
      <c r="K8" s="115"/>
      <c r="L8" s="115"/>
      <c r="M8" s="115"/>
      <c r="N8" s="115"/>
      <c r="O8" s="115"/>
      <c r="P8" s="115"/>
      <c r="Q8" s="115"/>
      <c r="R8" s="115"/>
      <c r="S8" s="115"/>
      <c r="T8" s="115"/>
      <c r="U8" s="115"/>
      <c r="V8" s="115"/>
      <c r="W8" s="113" t="s">
        <v>333</v>
      </c>
      <c r="X8" s="112" t="s">
        <v>242</v>
      </c>
      <c r="Y8" s="112" t="s">
        <v>242</v>
      </c>
      <c r="Z8" s="168"/>
    </row>
    <row r="9" spans="1:230" s="168" customFormat="1">
      <c r="A9" s="163">
        <v>3</v>
      </c>
      <c r="B9" s="173" t="s">
        <v>334</v>
      </c>
      <c r="C9" s="184">
        <v>9</v>
      </c>
      <c r="D9" s="184"/>
      <c r="E9" s="166">
        <f>SUM(F9:V9)</f>
        <v>73.28</v>
      </c>
      <c r="F9" s="165">
        <f>SUM(F11:F22)</f>
        <v>40.1</v>
      </c>
      <c r="G9" s="165"/>
      <c r="H9" s="165"/>
      <c r="I9" s="165">
        <f>SUM(I11:I22)</f>
        <v>3.92</v>
      </c>
      <c r="J9" s="165">
        <f>SUM(J11:J22)</f>
        <v>13.269999999999998</v>
      </c>
      <c r="K9" s="165"/>
      <c r="L9" s="165"/>
      <c r="M9" s="165"/>
      <c r="N9" s="165"/>
      <c r="O9" s="165">
        <f>SUM(O11:O22)</f>
        <v>2.2600000000000002</v>
      </c>
      <c r="P9" s="165"/>
      <c r="Q9" s="165"/>
      <c r="R9" s="165"/>
      <c r="S9" s="165">
        <f>SUM(S11:S22)</f>
        <v>4.2299999999999995</v>
      </c>
      <c r="T9" s="165"/>
      <c r="U9" s="165">
        <f>SUM(U11:U22)</f>
        <v>6.49</v>
      </c>
      <c r="V9" s="165">
        <f>SUM(V11:V22)</f>
        <v>3.01</v>
      </c>
      <c r="W9" s="166"/>
      <c r="X9" s="167"/>
      <c r="Y9" s="167"/>
    </row>
    <row r="10" spans="1:230" s="192" customFormat="1" ht="31.5">
      <c r="A10" s="190">
        <v>1</v>
      </c>
      <c r="B10" s="249" t="s">
        <v>335</v>
      </c>
      <c r="C10" s="250" t="s">
        <v>432</v>
      </c>
      <c r="D10" s="250">
        <v>3</v>
      </c>
      <c r="E10" s="169">
        <f t="shared" si="0"/>
        <v>15.16</v>
      </c>
      <c r="F10" s="251">
        <v>15.16</v>
      </c>
      <c r="G10" s="169"/>
      <c r="H10" s="169"/>
      <c r="I10" s="169"/>
      <c r="J10" s="169"/>
      <c r="K10" s="169"/>
      <c r="L10" s="169"/>
      <c r="M10" s="169"/>
      <c r="N10" s="169"/>
      <c r="O10" s="169"/>
      <c r="P10" s="169"/>
      <c r="Q10" s="169"/>
      <c r="R10" s="169"/>
      <c r="S10" s="169"/>
      <c r="T10" s="169"/>
      <c r="U10" s="169"/>
      <c r="V10" s="169"/>
      <c r="W10" s="252"/>
      <c r="X10" s="177" t="s">
        <v>229</v>
      </c>
      <c r="Y10" s="253" t="s">
        <v>569</v>
      </c>
      <c r="Z10" s="191"/>
    </row>
    <row r="11" spans="1:230">
      <c r="A11" s="1292">
        <v>2</v>
      </c>
      <c r="B11" s="1290" t="s">
        <v>336</v>
      </c>
      <c r="C11" s="111" t="s">
        <v>131</v>
      </c>
      <c r="D11" s="111">
        <v>4</v>
      </c>
      <c r="E11" s="134">
        <f t="shared" si="0"/>
        <v>0.42000000000000004</v>
      </c>
      <c r="F11" s="115"/>
      <c r="G11" s="115"/>
      <c r="H11" s="115"/>
      <c r="I11" s="115"/>
      <c r="J11" s="115">
        <v>0.14000000000000001</v>
      </c>
      <c r="K11" s="115"/>
      <c r="L11" s="115"/>
      <c r="M11" s="115"/>
      <c r="N11" s="115"/>
      <c r="O11" s="115">
        <v>0.02</v>
      </c>
      <c r="P11" s="115"/>
      <c r="Q11" s="115"/>
      <c r="R11" s="115"/>
      <c r="S11" s="115">
        <v>0.25</v>
      </c>
      <c r="T11" s="115"/>
      <c r="U11" s="115"/>
      <c r="V11" s="115">
        <v>0.01</v>
      </c>
      <c r="W11" s="136" t="s">
        <v>337</v>
      </c>
      <c r="X11" s="117" t="s">
        <v>229</v>
      </c>
      <c r="Y11" s="117" t="s">
        <v>229</v>
      </c>
      <c r="Z11" s="168"/>
    </row>
    <row r="12" spans="1:230">
      <c r="A12" s="1293"/>
      <c r="B12" s="1502"/>
      <c r="C12" s="111" t="s">
        <v>134</v>
      </c>
      <c r="D12" s="111"/>
      <c r="E12" s="134">
        <f t="shared" si="0"/>
        <v>3.5</v>
      </c>
      <c r="F12" s="115">
        <v>2.5</v>
      </c>
      <c r="G12" s="115"/>
      <c r="H12" s="115"/>
      <c r="I12" s="115"/>
      <c r="J12" s="115"/>
      <c r="K12" s="115"/>
      <c r="L12" s="115"/>
      <c r="M12" s="115"/>
      <c r="N12" s="115"/>
      <c r="O12" s="115"/>
      <c r="P12" s="115"/>
      <c r="Q12" s="115"/>
      <c r="R12" s="115"/>
      <c r="S12" s="115">
        <v>0.5</v>
      </c>
      <c r="T12" s="115"/>
      <c r="U12" s="115"/>
      <c r="V12" s="115">
        <v>0.5</v>
      </c>
      <c r="W12" s="136" t="s">
        <v>337</v>
      </c>
      <c r="X12" s="117" t="s">
        <v>229</v>
      </c>
      <c r="Y12" s="117" t="s">
        <v>229</v>
      </c>
      <c r="Z12" s="168"/>
    </row>
    <row r="13" spans="1:230">
      <c r="A13" s="1292">
        <v>3</v>
      </c>
      <c r="B13" s="1290" t="s">
        <v>499</v>
      </c>
      <c r="C13" s="111" t="s">
        <v>134</v>
      </c>
      <c r="D13" s="111">
        <v>121</v>
      </c>
      <c r="E13" s="134">
        <f t="shared" si="0"/>
        <v>9.9700000000000006</v>
      </c>
      <c r="F13" s="115">
        <v>4.6900000000000004</v>
      </c>
      <c r="G13" s="115"/>
      <c r="H13" s="115"/>
      <c r="I13" s="115">
        <v>0.35</v>
      </c>
      <c r="J13" s="115">
        <v>1.78</v>
      </c>
      <c r="K13" s="115"/>
      <c r="L13" s="115"/>
      <c r="M13" s="115"/>
      <c r="N13" s="115"/>
      <c r="O13" s="115"/>
      <c r="P13" s="115"/>
      <c r="Q13" s="115"/>
      <c r="R13" s="115"/>
      <c r="S13" s="115">
        <v>0.84</v>
      </c>
      <c r="T13" s="115"/>
      <c r="U13" s="115">
        <v>2.31</v>
      </c>
      <c r="V13" s="115"/>
      <c r="W13" s="138" t="s">
        <v>338</v>
      </c>
      <c r="X13" s="117" t="s">
        <v>229</v>
      </c>
      <c r="Y13" s="117" t="s">
        <v>229</v>
      </c>
      <c r="Z13" s="168"/>
    </row>
    <row r="14" spans="1:230">
      <c r="A14" s="1294"/>
      <c r="B14" s="1503"/>
      <c r="C14" s="111" t="s">
        <v>130</v>
      </c>
      <c r="D14" s="111"/>
      <c r="E14" s="134">
        <f t="shared" si="0"/>
        <v>7.1</v>
      </c>
      <c r="F14" s="115">
        <v>3.37</v>
      </c>
      <c r="G14" s="115"/>
      <c r="H14" s="115"/>
      <c r="I14" s="115"/>
      <c r="J14" s="115">
        <v>3.3099999999999996</v>
      </c>
      <c r="K14" s="115"/>
      <c r="L14" s="115"/>
      <c r="M14" s="115"/>
      <c r="N14" s="115"/>
      <c r="O14" s="115"/>
      <c r="P14" s="115"/>
      <c r="Q14" s="115"/>
      <c r="R14" s="115"/>
      <c r="S14" s="115">
        <v>0.42</v>
      </c>
      <c r="T14" s="115"/>
      <c r="U14" s="115"/>
      <c r="V14" s="115"/>
      <c r="W14" s="136"/>
      <c r="X14" s="117" t="s">
        <v>229</v>
      </c>
      <c r="Y14" s="117" t="s">
        <v>229</v>
      </c>
      <c r="Z14" s="168"/>
    </row>
    <row r="15" spans="1:230">
      <c r="A15" s="1294"/>
      <c r="B15" s="1503"/>
      <c r="C15" s="111" t="s">
        <v>140</v>
      </c>
      <c r="D15" s="111"/>
      <c r="E15" s="134">
        <f t="shared" si="0"/>
        <v>17.73</v>
      </c>
      <c r="F15" s="115">
        <v>5.2</v>
      </c>
      <c r="G15" s="115"/>
      <c r="H15" s="115"/>
      <c r="I15" s="115">
        <v>0.2</v>
      </c>
      <c r="J15" s="115">
        <v>4.72</v>
      </c>
      <c r="K15" s="115"/>
      <c r="L15" s="115"/>
      <c r="M15" s="115"/>
      <c r="N15" s="115"/>
      <c r="O15" s="115"/>
      <c r="P15" s="115"/>
      <c r="Q15" s="115"/>
      <c r="R15" s="115"/>
      <c r="S15" s="115">
        <v>1.43</v>
      </c>
      <c r="T15" s="115"/>
      <c r="U15" s="115">
        <v>4.18</v>
      </c>
      <c r="V15" s="115">
        <v>2</v>
      </c>
      <c r="W15" s="113"/>
      <c r="X15" s="117" t="s">
        <v>229</v>
      </c>
      <c r="Y15" s="117" t="s">
        <v>229</v>
      </c>
      <c r="Z15" s="168"/>
    </row>
    <row r="16" spans="1:230">
      <c r="A16" s="1293"/>
      <c r="B16" s="1291"/>
      <c r="C16" s="111" t="s">
        <v>131</v>
      </c>
      <c r="D16" s="111"/>
      <c r="E16" s="134">
        <f t="shared" si="0"/>
        <v>6</v>
      </c>
      <c r="F16" s="115">
        <v>6</v>
      </c>
      <c r="G16" s="115"/>
      <c r="H16" s="115"/>
      <c r="I16" s="115"/>
      <c r="J16" s="115"/>
      <c r="K16" s="115"/>
      <c r="L16" s="115"/>
      <c r="M16" s="115"/>
      <c r="N16" s="115"/>
      <c r="O16" s="115"/>
      <c r="P16" s="115"/>
      <c r="Q16" s="115"/>
      <c r="R16" s="115"/>
      <c r="S16" s="115"/>
      <c r="T16" s="115"/>
      <c r="U16" s="115"/>
      <c r="V16" s="115"/>
      <c r="W16" s="113"/>
      <c r="X16" s="117" t="s">
        <v>229</v>
      </c>
      <c r="Y16" s="117" t="s">
        <v>229</v>
      </c>
      <c r="Z16" s="168"/>
    </row>
    <row r="17" spans="1:26" ht="31.5">
      <c r="A17" s="246">
        <v>4</v>
      </c>
      <c r="B17" s="195" t="s">
        <v>232</v>
      </c>
      <c r="C17" s="111" t="s">
        <v>140</v>
      </c>
      <c r="D17" s="111">
        <v>5</v>
      </c>
      <c r="E17" s="134">
        <f t="shared" si="0"/>
        <v>0.9</v>
      </c>
      <c r="F17" s="115"/>
      <c r="G17" s="115"/>
      <c r="H17" s="115">
        <v>0.1</v>
      </c>
      <c r="I17" s="115">
        <v>0.2</v>
      </c>
      <c r="J17" s="115">
        <v>0.2</v>
      </c>
      <c r="K17" s="115"/>
      <c r="L17" s="115"/>
      <c r="M17" s="115"/>
      <c r="N17" s="115"/>
      <c r="O17" s="115">
        <v>0.4</v>
      </c>
      <c r="P17" s="115"/>
      <c r="Q17" s="115"/>
      <c r="R17" s="115"/>
      <c r="S17" s="115"/>
      <c r="T17" s="115"/>
      <c r="U17" s="115"/>
      <c r="V17" s="115"/>
      <c r="W17" s="113" t="s">
        <v>510</v>
      </c>
      <c r="X17" s="253" t="s">
        <v>233</v>
      </c>
      <c r="Y17" s="253" t="s">
        <v>233</v>
      </c>
      <c r="Z17" s="168"/>
    </row>
    <row r="18" spans="1:26" ht="31.5">
      <c r="A18" s="246">
        <v>5</v>
      </c>
      <c r="B18" s="118" t="s">
        <v>236</v>
      </c>
      <c r="C18" s="183" t="s">
        <v>135</v>
      </c>
      <c r="D18" s="183">
        <v>6</v>
      </c>
      <c r="E18" s="134">
        <f t="shared" si="0"/>
        <v>6</v>
      </c>
      <c r="F18" s="115">
        <v>3.8</v>
      </c>
      <c r="G18" s="115"/>
      <c r="H18" s="115"/>
      <c r="I18" s="115">
        <v>0.2</v>
      </c>
      <c r="J18" s="115">
        <v>0.3</v>
      </c>
      <c r="K18" s="115">
        <v>0.5</v>
      </c>
      <c r="L18" s="115"/>
      <c r="M18" s="115"/>
      <c r="N18" s="115"/>
      <c r="O18" s="115">
        <v>0.7</v>
      </c>
      <c r="P18" s="115"/>
      <c r="Q18" s="115"/>
      <c r="R18" s="115"/>
      <c r="S18" s="115"/>
      <c r="T18" s="115"/>
      <c r="U18" s="115"/>
      <c r="V18" s="115">
        <v>0.5</v>
      </c>
      <c r="W18" s="113" t="s">
        <v>237</v>
      </c>
      <c r="X18" s="253" t="s">
        <v>238</v>
      </c>
      <c r="Y18" s="253" t="s">
        <v>238</v>
      </c>
      <c r="Z18" s="168"/>
    </row>
    <row r="19" spans="1:26" ht="47.25">
      <c r="A19" s="246">
        <v>6</v>
      </c>
      <c r="B19" s="118" t="s">
        <v>239</v>
      </c>
      <c r="C19" s="111" t="s">
        <v>138</v>
      </c>
      <c r="D19" s="111">
        <v>7</v>
      </c>
      <c r="E19" s="134">
        <f t="shared" si="0"/>
        <v>4.8500000000000005</v>
      </c>
      <c r="F19" s="115">
        <v>4.2</v>
      </c>
      <c r="G19" s="115"/>
      <c r="H19" s="115"/>
      <c r="I19" s="115">
        <v>0.15</v>
      </c>
      <c r="J19" s="115">
        <v>0.2</v>
      </c>
      <c r="K19" s="115"/>
      <c r="L19" s="115"/>
      <c r="M19" s="115"/>
      <c r="N19" s="115"/>
      <c r="O19" s="115">
        <v>0.3</v>
      </c>
      <c r="P19" s="115"/>
      <c r="Q19" s="115"/>
      <c r="R19" s="115"/>
      <c r="S19" s="115"/>
      <c r="T19" s="115"/>
      <c r="U19" s="115"/>
      <c r="V19" s="115"/>
      <c r="W19" s="118" t="s">
        <v>240</v>
      </c>
      <c r="X19" s="253" t="s">
        <v>238</v>
      </c>
      <c r="Y19" s="253" t="s">
        <v>238</v>
      </c>
      <c r="Z19" s="168"/>
    </row>
    <row r="20" spans="1:26">
      <c r="A20" s="246">
        <v>7</v>
      </c>
      <c r="B20" s="112" t="s">
        <v>241</v>
      </c>
      <c r="C20" s="111" t="s">
        <v>135</v>
      </c>
      <c r="D20" s="111">
        <v>8</v>
      </c>
      <c r="E20" s="134">
        <f t="shared" si="0"/>
        <v>10.099999999999998</v>
      </c>
      <c r="F20" s="115">
        <v>3.26</v>
      </c>
      <c r="G20" s="115"/>
      <c r="H20" s="115">
        <v>1.39</v>
      </c>
      <c r="I20" s="115">
        <v>2.82</v>
      </c>
      <c r="J20" s="115">
        <v>1.79</v>
      </c>
      <c r="K20" s="115"/>
      <c r="L20" s="115"/>
      <c r="M20" s="115"/>
      <c r="N20" s="115"/>
      <c r="O20" s="115">
        <v>0.84</v>
      </c>
      <c r="P20" s="115"/>
      <c r="Q20" s="115"/>
      <c r="R20" s="115"/>
      <c r="S20" s="115"/>
      <c r="T20" s="115"/>
      <c r="U20" s="115"/>
      <c r="V20" s="115"/>
      <c r="W20" s="113" t="s">
        <v>237</v>
      </c>
      <c r="X20" s="112" t="s">
        <v>242</v>
      </c>
      <c r="Y20" s="112" t="s">
        <v>242</v>
      </c>
      <c r="Z20" s="168"/>
    </row>
    <row r="21" spans="1:26" s="157" customFormat="1" ht="47.25">
      <c r="A21" s="254">
        <v>8</v>
      </c>
      <c r="B21" s="127" t="s">
        <v>523</v>
      </c>
      <c r="C21" s="129" t="s">
        <v>138</v>
      </c>
      <c r="D21" s="129">
        <v>9</v>
      </c>
      <c r="E21" s="130">
        <f t="shared" si="0"/>
        <v>5.8900000000000006</v>
      </c>
      <c r="F21" s="155">
        <v>4.08</v>
      </c>
      <c r="G21" s="155"/>
      <c r="H21" s="155">
        <v>0.19</v>
      </c>
      <c r="I21" s="155"/>
      <c r="J21" s="155">
        <v>0.83000000000000007</v>
      </c>
      <c r="K21" s="155"/>
      <c r="L21" s="155"/>
      <c r="M21" s="155"/>
      <c r="N21" s="155"/>
      <c r="O21" s="155"/>
      <c r="P21" s="155"/>
      <c r="Q21" s="155"/>
      <c r="R21" s="155"/>
      <c r="S21" s="155">
        <v>0.79</v>
      </c>
      <c r="T21" s="155"/>
      <c r="U21" s="155"/>
      <c r="V21" s="155"/>
      <c r="W21" s="128"/>
      <c r="X21" s="198" t="s">
        <v>229</v>
      </c>
      <c r="Y21" s="198" t="s">
        <v>229</v>
      </c>
      <c r="Z21" s="200"/>
    </row>
    <row r="22" spans="1:26">
      <c r="A22" s="111">
        <v>9</v>
      </c>
      <c r="B22" s="112" t="s">
        <v>339</v>
      </c>
      <c r="C22" s="111" t="s">
        <v>134</v>
      </c>
      <c r="D22" s="111">
        <v>10</v>
      </c>
      <c r="E22" s="134">
        <f t="shared" si="0"/>
        <v>3</v>
      </c>
      <c r="F22" s="115">
        <v>3</v>
      </c>
      <c r="G22" s="115"/>
      <c r="H22" s="115"/>
      <c r="I22" s="115"/>
      <c r="J22" s="115"/>
      <c r="K22" s="115"/>
      <c r="L22" s="115"/>
      <c r="M22" s="115"/>
      <c r="N22" s="115"/>
      <c r="O22" s="115"/>
      <c r="P22" s="115"/>
      <c r="Q22" s="115"/>
      <c r="R22" s="115"/>
      <c r="S22" s="115"/>
      <c r="T22" s="115"/>
      <c r="U22" s="115"/>
      <c r="V22" s="115"/>
      <c r="W22" s="138" t="s">
        <v>340</v>
      </c>
      <c r="X22" s="117" t="s">
        <v>229</v>
      </c>
      <c r="Y22" s="117" t="s">
        <v>229</v>
      </c>
      <c r="Z22" s="168"/>
    </row>
    <row r="23" spans="1:26" s="168" customFormat="1">
      <c r="A23" s="163">
        <v>4</v>
      </c>
      <c r="B23" s="173" t="s">
        <v>341</v>
      </c>
      <c r="C23" s="184">
        <v>3</v>
      </c>
      <c r="D23" s="184"/>
      <c r="E23" s="166">
        <f t="shared" si="0"/>
        <v>0.33</v>
      </c>
      <c r="F23" s="165">
        <f>SUM(F24:F25)</f>
        <v>0.33</v>
      </c>
      <c r="G23" s="165"/>
      <c r="H23" s="165"/>
      <c r="I23" s="165"/>
      <c r="J23" s="165"/>
      <c r="K23" s="165"/>
      <c r="L23" s="165"/>
      <c r="M23" s="165"/>
      <c r="N23" s="165"/>
      <c r="O23" s="165"/>
      <c r="P23" s="165"/>
      <c r="Q23" s="165"/>
      <c r="R23" s="165"/>
      <c r="S23" s="165"/>
      <c r="T23" s="165"/>
      <c r="U23" s="165"/>
      <c r="V23" s="165"/>
      <c r="W23" s="166"/>
      <c r="X23" s="167"/>
      <c r="Y23" s="167"/>
    </row>
    <row r="24" spans="1:26" ht="31.5">
      <c r="A24" s="111"/>
      <c r="B24" s="118" t="s">
        <v>500</v>
      </c>
      <c r="C24" s="111" t="s">
        <v>342</v>
      </c>
      <c r="D24" s="111">
        <v>11</v>
      </c>
      <c r="E24" s="134">
        <f t="shared" si="0"/>
        <v>0.05</v>
      </c>
      <c r="F24" s="115">
        <v>0.05</v>
      </c>
      <c r="G24" s="115"/>
      <c r="H24" s="115"/>
      <c r="I24" s="115"/>
      <c r="J24" s="115"/>
      <c r="K24" s="115"/>
      <c r="L24" s="115"/>
      <c r="M24" s="115"/>
      <c r="N24" s="115"/>
      <c r="O24" s="115"/>
      <c r="P24" s="115"/>
      <c r="Q24" s="115"/>
      <c r="R24" s="115"/>
      <c r="S24" s="115"/>
      <c r="T24" s="115"/>
      <c r="U24" s="115"/>
      <c r="V24" s="115"/>
      <c r="W24" s="118" t="s">
        <v>343</v>
      </c>
      <c r="X24" s="117" t="s">
        <v>229</v>
      </c>
      <c r="Y24" s="117" t="s">
        <v>229</v>
      </c>
      <c r="Z24" s="168"/>
    </row>
    <row r="25" spans="1:26" ht="31.5">
      <c r="A25" s="111"/>
      <c r="B25" s="118" t="s">
        <v>344</v>
      </c>
      <c r="C25" s="183" t="s">
        <v>570</v>
      </c>
      <c r="D25" s="183">
        <v>12</v>
      </c>
      <c r="E25" s="134">
        <f t="shared" si="0"/>
        <v>0.28000000000000003</v>
      </c>
      <c r="F25" s="115">
        <v>0.28000000000000003</v>
      </c>
      <c r="G25" s="115"/>
      <c r="H25" s="115"/>
      <c r="I25" s="115"/>
      <c r="J25" s="115"/>
      <c r="K25" s="115"/>
      <c r="L25" s="115"/>
      <c r="M25" s="115"/>
      <c r="N25" s="115"/>
      <c r="O25" s="115"/>
      <c r="P25" s="115"/>
      <c r="Q25" s="115"/>
      <c r="R25" s="115"/>
      <c r="S25" s="115"/>
      <c r="T25" s="115"/>
      <c r="U25" s="115"/>
      <c r="V25" s="115"/>
      <c r="W25" s="135" t="s">
        <v>345</v>
      </c>
      <c r="X25" s="117" t="s">
        <v>229</v>
      </c>
      <c r="Y25" s="137" t="s">
        <v>571</v>
      </c>
      <c r="Z25" s="168"/>
    </row>
    <row r="26" spans="1:26" ht="31.5">
      <c r="A26" s="111"/>
      <c r="B26" s="118" t="s">
        <v>572</v>
      </c>
      <c r="C26" s="183" t="s">
        <v>138</v>
      </c>
      <c r="D26" s="183">
        <v>13</v>
      </c>
      <c r="E26" s="134">
        <f t="shared" si="0"/>
        <v>0.02</v>
      </c>
      <c r="F26" s="115">
        <v>0.02</v>
      </c>
      <c r="G26" s="115"/>
      <c r="H26" s="115"/>
      <c r="I26" s="115"/>
      <c r="J26" s="115"/>
      <c r="K26" s="115"/>
      <c r="L26" s="115"/>
      <c r="M26" s="115"/>
      <c r="N26" s="115"/>
      <c r="O26" s="115"/>
      <c r="P26" s="115"/>
      <c r="Q26" s="115"/>
      <c r="R26" s="115"/>
      <c r="S26" s="115"/>
      <c r="T26" s="115"/>
      <c r="U26" s="115"/>
      <c r="V26" s="115"/>
      <c r="W26" s="135"/>
      <c r="X26" s="117"/>
      <c r="Y26" s="137" t="s">
        <v>573</v>
      </c>
      <c r="Z26" s="168"/>
    </row>
    <row r="27" spans="1:26" s="168" customFormat="1">
      <c r="A27" s="163" t="s">
        <v>346</v>
      </c>
      <c r="B27" s="171" t="s">
        <v>347</v>
      </c>
      <c r="C27" s="163"/>
      <c r="D27" s="163"/>
      <c r="E27" s="165">
        <f t="shared" ref="E27:V27" si="1">E28+E45+E53+E61+E63+E66+E68+E109+E112+E118+E122+E144+E147+E149</f>
        <v>751.57999999999993</v>
      </c>
      <c r="F27" s="165">
        <f t="shared" si="1"/>
        <v>492.96000000000004</v>
      </c>
      <c r="G27" s="165">
        <f t="shared" si="1"/>
        <v>10.77</v>
      </c>
      <c r="H27" s="165">
        <f t="shared" si="1"/>
        <v>20.32</v>
      </c>
      <c r="I27" s="165">
        <f t="shared" si="1"/>
        <v>14.87</v>
      </c>
      <c r="J27" s="165">
        <f t="shared" si="1"/>
        <v>30.770000000000007</v>
      </c>
      <c r="K27" s="165">
        <f t="shared" si="1"/>
        <v>2.8600000000000003</v>
      </c>
      <c r="L27" s="165">
        <f t="shared" si="1"/>
        <v>0.14000000000000001</v>
      </c>
      <c r="M27" s="165">
        <f t="shared" si="1"/>
        <v>0.16</v>
      </c>
      <c r="N27" s="165">
        <f t="shared" si="1"/>
        <v>0.03</v>
      </c>
      <c r="O27" s="165">
        <f t="shared" si="1"/>
        <v>5.0500000000000007</v>
      </c>
      <c r="P27" s="165">
        <f t="shared" si="1"/>
        <v>7.0000000000000007E-2</v>
      </c>
      <c r="Q27" s="165">
        <f t="shared" si="1"/>
        <v>71.8</v>
      </c>
      <c r="R27" s="165">
        <f t="shared" si="1"/>
        <v>33.889999999999993</v>
      </c>
      <c r="S27" s="165">
        <f t="shared" si="1"/>
        <v>24.57</v>
      </c>
      <c r="T27" s="165">
        <f t="shared" si="1"/>
        <v>0.7</v>
      </c>
      <c r="U27" s="165">
        <f t="shared" si="1"/>
        <v>16.3</v>
      </c>
      <c r="V27" s="165">
        <f t="shared" si="1"/>
        <v>44.449999999999996</v>
      </c>
      <c r="W27" s="166"/>
      <c r="X27" s="164"/>
      <c r="Y27" s="164"/>
      <c r="Z27" s="103"/>
    </row>
    <row r="28" spans="1:26" s="168" customFormat="1">
      <c r="A28" s="163">
        <v>1</v>
      </c>
      <c r="B28" s="164" t="s">
        <v>348</v>
      </c>
      <c r="C28" s="163">
        <v>15</v>
      </c>
      <c r="D28" s="163"/>
      <c r="E28" s="166">
        <v>40.070000000000007</v>
      </c>
      <c r="F28" s="165">
        <f>SUM(F29:F44)</f>
        <v>23.66</v>
      </c>
      <c r="G28" s="165">
        <f t="shared" ref="G28:V28" si="2">SUM(G29:G44)</f>
        <v>3.57</v>
      </c>
      <c r="H28" s="165">
        <f t="shared" si="2"/>
        <v>4.63</v>
      </c>
      <c r="I28" s="165">
        <f t="shared" si="2"/>
        <v>1.6700000000000002</v>
      </c>
      <c r="J28" s="165"/>
      <c r="K28" s="165">
        <f t="shared" si="2"/>
        <v>0.01</v>
      </c>
      <c r="L28" s="165">
        <f t="shared" si="2"/>
        <v>0.14000000000000001</v>
      </c>
      <c r="M28" s="165">
        <f t="shared" si="2"/>
        <v>0.08</v>
      </c>
      <c r="N28" s="165">
        <f t="shared" si="2"/>
        <v>0.03</v>
      </c>
      <c r="O28" s="165">
        <f t="shared" si="2"/>
        <v>2.4</v>
      </c>
      <c r="P28" s="165">
        <f t="shared" si="2"/>
        <v>0</v>
      </c>
      <c r="Q28" s="165"/>
      <c r="R28" s="165">
        <f t="shared" si="2"/>
        <v>1.83</v>
      </c>
      <c r="S28" s="165">
        <f t="shared" si="2"/>
        <v>1.88</v>
      </c>
      <c r="T28" s="165">
        <f t="shared" si="2"/>
        <v>0.7</v>
      </c>
      <c r="U28" s="165"/>
      <c r="V28" s="165">
        <f t="shared" si="2"/>
        <v>0.89999999999999991</v>
      </c>
      <c r="W28" s="166"/>
      <c r="X28" s="164"/>
      <c r="Y28" s="164"/>
      <c r="Z28" s="103"/>
    </row>
    <row r="29" spans="1:26" ht="47.25">
      <c r="A29" s="111">
        <v>1</v>
      </c>
      <c r="B29" s="118" t="s">
        <v>349</v>
      </c>
      <c r="C29" s="111" t="s">
        <v>350</v>
      </c>
      <c r="D29" s="111">
        <v>14</v>
      </c>
      <c r="E29" s="134">
        <f t="shared" ref="E29:E44" si="3">SUM(F29:V29)</f>
        <v>0.73</v>
      </c>
      <c r="F29" s="115">
        <v>0.73</v>
      </c>
      <c r="G29" s="115"/>
      <c r="H29" s="115"/>
      <c r="I29" s="115"/>
      <c r="J29" s="115"/>
      <c r="K29" s="115"/>
      <c r="L29" s="115"/>
      <c r="M29" s="115"/>
      <c r="N29" s="115"/>
      <c r="O29" s="115"/>
      <c r="P29" s="115"/>
      <c r="Q29" s="115"/>
      <c r="R29" s="115"/>
      <c r="S29" s="115"/>
      <c r="T29" s="115"/>
      <c r="U29" s="115"/>
      <c r="V29" s="115"/>
      <c r="W29" s="113" t="s">
        <v>351</v>
      </c>
      <c r="X29" s="117" t="s">
        <v>229</v>
      </c>
      <c r="Y29" s="137" t="s">
        <v>571</v>
      </c>
      <c r="Z29" s="103">
        <v>2019</v>
      </c>
    </row>
    <row r="30" spans="1:26" ht="31.5">
      <c r="A30" s="111">
        <v>2</v>
      </c>
      <c r="B30" s="118" t="s">
        <v>501</v>
      </c>
      <c r="C30" s="111" t="s">
        <v>130</v>
      </c>
      <c r="D30" s="111">
        <v>15</v>
      </c>
      <c r="E30" s="134">
        <f t="shared" si="3"/>
        <v>0.5</v>
      </c>
      <c r="F30" s="115">
        <v>0.5</v>
      </c>
      <c r="G30" s="115"/>
      <c r="H30" s="115"/>
      <c r="I30" s="115"/>
      <c r="J30" s="115"/>
      <c r="K30" s="115"/>
      <c r="L30" s="115"/>
      <c r="M30" s="115"/>
      <c r="N30" s="115"/>
      <c r="O30" s="115"/>
      <c r="P30" s="115"/>
      <c r="Q30" s="115"/>
      <c r="R30" s="115"/>
      <c r="S30" s="115"/>
      <c r="T30" s="115"/>
      <c r="U30" s="115"/>
      <c r="V30" s="115"/>
      <c r="W30" s="174" t="s">
        <v>352</v>
      </c>
      <c r="X30" s="117" t="s">
        <v>229</v>
      </c>
      <c r="Y30" s="137" t="s">
        <v>573</v>
      </c>
      <c r="Z30" s="103">
        <v>2019</v>
      </c>
    </row>
    <row r="31" spans="1:26" ht="31.5">
      <c r="A31" s="111">
        <v>3</v>
      </c>
      <c r="B31" s="118" t="s">
        <v>353</v>
      </c>
      <c r="C31" s="111" t="s">
        <v>134</v>
      </c>
      <c r="D31" s="111">
        <v>16</v>
      </c>
      <c r="E31" s="134">
        <f t="shared" si="3"/>
        <v>2</v>
      </c>
      <c r="F31" s="115"/>
      <c r="G31" s="115"/>
      <c r="H31" s="115">
        <v>2</v>
      </c>
      <c r="I31" s="115"/>
      <c r="J31" s="115"/>
      <c r="K31" s="115"/>
      <c r="L31" s="115"/>
      <c r="M31" s="115"/>
      <c r="N31" s="115"/>
      <c r="O31" s="115"/>
      <c r="P31" s="115"/>
      <c r="Q31" s="115"/>
      <c r="R31" s="115"/>
      <c r="S31" s="115"/>
      <c r="T31" s="115"/>
      <c r="U31" s="115"/>
      <c r="V31" s="115"/>
      <c r="W31" s="118" t="s">
        <v>354</v>
      </c>
      <c r="X31" s="117" t="s">
        <v>229</v>
      </c>
      <c r="Y31" s="117" t="s">
        <v>229</v>
      </c>
      <c r="Z31" s="103">
        <v>2019</v>
      </c>
    </row>
    <row r="32" spans="1:26" ht="31.5">
      <c r="A32" s="111">
        <v>4</v>
      </c>
      <c r="B32" s="118" t="s">
        <v>502</v>
      </c>
      <c r="C32" s="111" t="s">
        <v>356</v>
      </c>
      <c r="D32" s="111">
        <v>17</v>
      </c>
      <c r="E32" s="134">
        <f t="shared" si="3"/>
        <v>7</v>
      </c>
      <c r="F32" s="115">
        <v>6</v>
      </c>
      <c r="G32" s="115"/>
      <c r="H32" s="115">
        <v>1</v>
      </c>
      <c r="I32" s="115"/>
      <c r="J32" s="115"/>
      <c r="K32" s="115"/>
      <c r="L32" s="115"/>
      <c r="M32" s="115"/>
      <c r="N32" s="115"/>
      <c r="O32" s="115"/>
      <c r="P32" s="115"/>
      <c r="Q32" s="115"/>
      <c r="R32" s="115"/>
      <c r="S32" s="115"/>
      <c r="T32" s="115"/>
      <c r="U32" s="115"/>
      <c r="V32" s="115"/>
      <c r="W32" s="118" t="s">
        <v>357</v>
      </c>
      <c r="X32" s="117" t="s">
        <v>229</v>
      </c>
      <c r="Y32" s="117" t="s">
        <v>229</v>
      </c>
      <c r="Z32" s="103">
        <v>2019</v>
      </c>
    </row>
    <row r="33" spans="1:26" ht="31.5">
      <c r="A33" s="111">
        <v>5</v>
      </c>
      <c r="B33" s="118" t="s">
        <v>355</v>
      </c>
      <c r="C33" s="111" t="s">
        <v>256</v>
      </c>
      <c r="D33" s="111">
        <v>18</v>
      </c>
      <c r="E33" s="134">
        <f t="shared" si="3"/>
        <v>2.5299999999999998</v>
      </c>
      <c r="F33" s="115"/>
      <c r="G33" s="115"/>
      <c r="H33" s="115"/>
      <c r="I33" s="115">
        <v>0.05</v>
      </c>
      <c r="J33" s="115"/>
      <c r="K33" s="115"/>
      <c r="L33" s="115"/>
      <c r="M33" s="115">
        <v>0.08</v>
      </c>
      <c r="N33" s="115"/>
      <c r="O33" s="115">
        <v>2.4</v>
      </c>
      <c r="P33" s="115"/>
      <c r="Q33" s="115"/>
      <c r="R33" s="115"/>
      <c r="S33" s="115"/>
      <c r="T33" s="115"/>
      <c r="U33" s="115"/>
      <c r="V33" s="115"/>
      <c r="W33" s="118" t="s">
        <v>358</v>
      </c>
      <c r="X33" s="117" t="s">
        <v>229</v>
      </c>
      <c r="Y33" s="117" t="s">
        <v>229</v>
      </c>
      <c r="Z33" s="255">
        <v>2019</v>
      </c>
    </row>
    <row r="34" spans="1:26" ht="31.5">
      <c r="A34" s="111">
        <v>6</v>
      </c>
      <c r="B34" s="118" t="s">
        <v>359</v>
      </c>
      <c r="C34" s="111" t="s">
        <v>360</v>
      </c>
      <c r="D34" s="111">
        <v>19</v>
      </c>
      <c r="E34" s="134">
        <f t="shared" si="3"/>
        <v>1.29</v>
      </c>
      <c r="F34" s="115">
        <v>1.29</v>
      </c>
      <c r="G34" s="115"/>
      <c r="H34" s="115"/>
      <c r="I34" s="115"/>
      <c r="J34" s="115"/>
      <c r="K34" s="115"/>
      <c r="L34" s="115"/>
      <c r="M34" s="115"/>
      <c r="N34" s="115"/>
      <c r="O34" s="115"/>
      <c r="P34" s="115"/>
      <c r="Q34" s="115"/>
      <c r="R34" s="115"/>
      <c r="S34" s="115"/>
      <c r="T34" s="115"/>
      <c r="U34" s="115"/>
      <c r="V34" s="115"/>
      <c r="W34" s="118" t="s">
        <v>361</v>
      </c>
      <c r="X34" s="117" t="s">
        <v>229</v>
      </c>
      <c r="Y34" s="117" t="s">
        <v>229</v>
      </c>
      <c r="Z34" s="103">
        <v>2019</v>
      </c>
    </row>
    <row r="35" spans="1:26" ht="31.5">
      <c r="A35" s="111">
        <v>7</v>
      </c>
      <c r="B35" s="112" t="s">
        <v>362</v>
      </c>
      <c r="C35" s="111" t="s">
        <v>276</v>
      </c>
      <c r="D35" s="111">
        <v>20</v>
      </c>
      <c r="E35" s="134">
        <f t="shared" si="3"/>
        <v>0.48</v>
      </c>
      <c r="F35" s="115">
        <v>0.37</v>
      </c>
      <c r="G35" s="115">
        <v>0.04</v>
      </c>
      <c r="H35" s="115"/>
      <c r="I35" s="115">
        <v>0.06</v>
      </c>
      <c r="J35" s="115"/>
      <c r="K35" s="115"/>
      <c r="L35" s="115"/>
      <c r="M35" s="115"/>
      <c r="N35" s="115"/>
      <c r="O35" s="115"/>
      <c r="P35" s="115"/>
      <c r="Q35" s="115"/>
      <c r="R35" s="115"/>
      <c r="S35" s="115">
        <v>0.01</v>
      </c>
      <c r="T35" s="115"/>
      <c r="U35" s="115"/>
      <c r="V35" s="115"/>
      <c r="W35" s="174" t="s">
        <v>363</v>
      </c>
      <c r="X35" s="117" t="s">
        <v>229</v>
      </c>
      <c r="Y35" s="137" t="s">
        <v>573</v>
      </c>
      <c r="Z35" s="103">
        <v>2019</v>
      </c>
    </row>
    <row r="36" spans="1:26" ht="31.5">
      <c r="A36" s="111">
        <v>8</v>
      </c>
      <c r="B36" s="112" t="s">
        <v>364</v>
      </c>
      <c r="C36" s="111" t="s">
        <v>256</v>
      </c>
      <c r="D36" s="111">
        <v>21</v>
      </c>
      <c r="E36" s="134">
        <f t="shared" si="3"/>
        <v>10.399999999999999</v>
      </c>
      <c r="F36" s="115">
        <v>7</v>
      </c>
      <c r="G36" s="115"/>
      <c r="H36" s="115"/>
      <c r="I36" s="115"/>
      <c r="J36" s="115"/>
      <c r="K36" s="115"/>
      <c r="L36" s="115"/>
      <c r="M36" s="115"/>
      <c r="N36" s="115"/>
      <c r="O36" s="115"/>
      <c r="P36" s="115"/>
      <c r="Q36" s="115"/>
      <c r="R36" s="115">
        <v>1.7</v>
      </c>
      <c r="S36" s="115">
        <v>1.7</v>
      </c>
      <c r="T36" s="115"/>
      <c r="U36" s="115"/>
      <c r="V36" s="115"/>
      <c r="W36" s="118" t="s">
        <v>365</v>
      </c>
      <c r="X36" s="137" t="s">
        <v>574</v>
      </c>
      <c r="Y36" s="137" t="s">
        <v>575</v>
      </c>
      <c r="Z36" s="255">
        <v>2019</v>
      </c>
    </row>
    <row r="37" spans="1:26" ht="31.5">
      <c r="A37" s="111">
        <v>9</v>
      </c>
      <c r="B37" s="112" t="s">
        <v>364</v>
      </c>
      <c r="C37" s="111" t="s">
        <v>256</v>
      </c>
      <c r="D37" s="111">
        <v>22</v>
      </c>
      <c r="E37" s="134">
        <f t="shared" si="3"/>
        <v>0.84</v>
      </c>
      <c r="F37" s="115"/>
      <c r="G37" s="115"/>
      <c r="H37" s="115"/>
      <c r="I37" s="115"/>
      <c r="J37" s="115"/>
      <c r="K37" s="115"/>
      <c r="L37" s="115">
        <v>0.14000000000000001</v>
      </c>
      <c r="M37" s="115"/>
      <c r="N37" s="115"/>
      <c r="O37" s="115"/>
      <c r="P37" s="115"/>
      <c r="Q37" s="115"/>
      <c r="R37" s="115"/>
      <c r="S37" s="115"/>
      <c r="T37" s="115">
        <v>0.7</v>
      </c>
      <c r="U37" s="115"/>
      <c r="V37" s="115"/>
      <c r="W37" s="175" t="s">
        <v>367</v>
      </c>
      <c r="X37" s="112" t="s">
        <v>576</v>
      </c>
      <c r="Y37" s="137" t="s">
        <v>577</v>
      </c>
      <c r="Z37" s="256">
        <v>2019</v>
      </c>
    </row>
    <row r="38" spans="1:26" ht="31.5">
      <c r="A38" s="111">
        <v>10</v>
      </c>
      <c r="B38" s="118" t="s">
        <v>578</v>
      </c>
      <c r="C38" s="111" t="s">
        <v>136</v>
      </c>
      <c r="D38" s="111">
        <v>23</v>
      </c>
      <c r="E38" s="134">
        <f t="shared" si="3"/>
        <v>2.5</v>
      </c>
      <c r="F38" s="115">
        <v>2.5</v>
      </c>
      <c r="G38" s="115"/>
      <c r="H38" s="115"/>
      <c r="I38" s="115"/>
      <c r="J38" s="115"/>
      <c r="K38" s="115"/>
      <c r="L38" s="115"/>
      <c r="M38" s="115"/>
      <c r="N38" s="115"/>
      <c r="O38" s="115"/>
      <c r="P38" s="115"/>
      <c r="Q38" s="115"/>
      <c r="R38" s="115"/>
      <c r="S38" s="115"/>
      <c r="T38" s="115"/>
      <c r="U38" s="115"/>
      <c r="V38" s="115"/>
      <c r="W38" s="118" t="s">
        <v>368</v>
      </c>
      <c r="X38" s="117" t="s">
        <v>229</v>
      </c>
      <c r="Y38" s="137" t="s">
        <v>579</v>
      </c>
      <c r="Z38" s="255">
        <v>2019</v>
      </c>
    </row>
    <row r="39" spans="1:26" ht="31.5">
      <c r="A39" s="111">
        <v>11</v>
      </c>
      <c r="B39" s="112" t="s">
        <v>369</v>
      </c>
      <c r="C39" s="111" t="s">
        <v>136</v>
      </c>
      <c r="D39" s="111">
        <v>24</v>
      </c>
      <c r="E39" s="134">
        <f t="shared" si="3"/>
        <v>3.8</v>
      </c>
      <c r="F39" s="115">
        <v>3.07</v>
      </c>
      <c r="G39" s="115"/>
      <c r="H39" s="115">
        <v>0.68</v>
      </c>
      <c r="I39" s="115"/>
      <c r="J39" s="115"/>
      <c r="K39" s="115"/>
      <c r="L39" s="115"/>
      <c r="M39" s="115"/>
      <c r="N39" s="115"/>
      <c r="O39" s="115"/>
      <c r="P39" s="115"/>
      <c r="Q39" s="115"/>
      <c r="R39" s="115"/>
      <c r="S39" s="115">
        <v>0.05</v>
      </c>
      <c r="T39" s="115"/>
      <c r="U39" s="115"/>
      <c r="V39" s="115"/>
      <c r="W39" s="113"/>
      <c r="X39" s="117" t="s">
        <v>229</v>
      </c>
      <c r="Y39" s="137" t="s">
        <v>579</v>
      </c>
      <c r="Z39" s="255">
        <v>2019</v>
      </c>
    </row>
    <row r="40" spans="1:26" ht="31.5">
      <c r="A40" s="1292">
        <v>12</v>
      </c>
      <c r="B40" s="1290" t="s">
        <v>370</v>
      </c>
      <c r="C40" s="111" t="s">
        <v>136</v>
      </c>
      <c r="D40" s="111">
        <v>25</v>
      </c>
      <c r="E40" s="134">
        <f t="shared" si="3"/>
        <v>2.2000000000000002</v>
      </c>
      <c r="F40" s="115"/>
      <c r="G40" s="115"/>
      <c r="H40" s="115"/>
      <c r="I40" s="115">
        <v>1.56</v>
      </c>
      <c r="J40" s="115"/>
      <c r="K40" s="115">
        <v>0.01</v>
      </c>
      <c r="L40" s="115"/>
      <c r="M40" s="115"/>
      <c r="N40" s="115">
        <v>0.03</v>
      </c>
      <c r="O40" s="115"/>
      <c r="P40" s="115"/>
      <c r="Q40" s="115"/>
      <c r="R40" s="115"/>
      <c r="S40" s="115"/>
      <c r="T40" s="115"/>
      <c r="U40" s="115"/>
      <c r="V40" s="115">
        <v>0.6</v>
      </c>
      <c r="W40" s="174" t="s">
        <v>310</v>
      </c>
      <c r="X40" s="117" t="s">
        <v>229</v>
      </c>
      <c r="Y40" s="137" t="s">
        <v>573</v>
      </c>
      <c r="Z40" s="255">
        <v>2019</v>
      </c>
    </row>
    <row r="41" spans="1:26" ht="31.5">
      <c r="A41" s="1293"/>
      <c r="B41" s="1291"/>
      <c r="C41" s="111" t="s">
        <v>134</v>
      </c>
      <c r="D41" s="111">
        <v>26</v>
      </c>
      <c r="E41" s="134">
        <f t="shared" si="3"/>
        <v>1.2</v>
      </c>
      <c r="F41" s="115"/>
      <c r="G41" s="115"/>
      <c r="H41" s="115">
        <v>0.65</v>
      </c>
      <c r="I41" s="115"/>
      <c r="J41" s="115"/>
      <c r="K41" s="115"/>
      <c r="L41" s="115"/>
      <c r="M41" s="115"/>
      <c r="N41" s="115"/>
      <c r="O41" s="115"/>
      <c r="P41" s="115"/>
      <c r="Q41" s="115"/>
      <c r="R41" s="115">
        <v>0.13</v>
      </c>
      <c r="S41" s="115">
        <v>0.12</v>
      </c>
      <c r="T41" s="115"/>
      <c r="U41" s="115"/>
      <c r="V41" s="115">
        <v>0.3</v>
      </c>
      <c r="W41" s="174" t="s">
        <v>371</v>
      </c>
      <c r="X41" s="117" t="s">
        <v>229</v>
      </c>
      <c r="Y41" s="137" t="s">
        <v>573</v>
      </c>
      <c r="Z41" s="103">
        <v>2019</v>
      </c>
    </row>
    <row r="42" spans="1:26" s="189" customFormat="1" ht="31.5">
      <c r="A42" s="185">
        <v>13</v>
      </c>
      <c r="B42" s="118" t="s">
        <v>372</v>
      </c>
      <c r="C42" s="111" t="s">
        <v>342</v>
      </c>
      <c r="D42" s="111">
        <v>27</v>
      </c>
      <c r="E42" s="134">
        <f t="shared" si="3"/>
        <v>1.2</v>
      </c>
      <c r="F42" s="134">
        <v>1.2</v>
      </c>
      <c r="G42" s="134"/>
      <c r="H42" s="134"/>
      <c r="I42" s="134"/>
      <c r="J42" s="134"/>
      <c r="K42" s="134"/>
      <c r="L42" s="134"/>
      <c r="M42" s="134"/>
      <c r="N42" s="134"/>
      <c r="O42" s="134"/>
      <c r="P42" s="134"/>
      <c r="Q42" s="134"/>
      <c r="R42" s="134"/>
      <c r="S42" s="134"/>
      <c r="T42" s="134"/>
      <c r="U42" s="134"/>
      <c r="V42" s="134"/>
      <c r="W42" s="112" t="s">
        <v>250</v>
      </c>
      <c r="X42" s="117" t="s">
        <v>229</v>
      </c>
      <c r="Y42" s="137" t="s">
        <v>580</v>
      </c>
      <c r="Z42" s="189">
        <v>2019</v>
      </c>
    </row>
    <row r="43" spans="1:26" ht="31.5">
      <c r="A43" s="111">
        <v>14</v>
      </c>
      <c r="B43" s="118" t="s">
        <v>373</v>
      </c>
      <c r="C43" s="111" t="s">
        <v>137</v>
      </c>
      <c r="D43" s="111">
        <v>28</v>
      </c>
      <c r="E43" s="134">
        <f t="shared" si="3"/>
        <v>3.53</v>
      </c>
      <c r="F43" s="115"/>
      <c r="G43" s="115">
        <v>3.53</v>
      </c>
      <c r="H43" s="115"/>
      <c r="I43" s="115"/>
      <c r="J43" s="115"/>
      <c r="K43" s="115"/>
      <c r="L43" s="115"/>
      <c r="M43" s="115"/>
      <c r="N43" s="115"/>
      <c r="O43" s="115"/>
      <c r="P43" s="115"/>
      <c r="Q43" s="115"/>
      <c r="R43" s="115"/>
      <c r="S43" s="115"/>
      <c r="T43" s="115"/>
      <c r="U43" s="115"/>
      <c r="V43" s="115"/>
      <c r="W43" s="134" t="s">
        <v>374</v>
      </c>
      <c r="X43" s="137" t="s">
        <v>366</v>
      </c>
      <c r="Y43" s="137" t="s">
        <v>580</v>
      </c>
      <c r="Z43" s="103">
        <v>2019</v>
      </c>
    </row>
    <row r="44" spans="1:26" s="157" customFormat="1" ht="31.5">
      <c r="A44" s="129">
        <v>15</v>
      </c>
      <c r="B44" s="127" t="s">
        <v>581</v>
      </c>
      <c r="C44" s="129" t="s">
        <v>136</v>
      </c>
      <c r="D44" s="129">
        <v>29</v>
      </c>
      <c r="E44" s="130">
        <f t="shared" si="3"/>
        <v>1.3</v>
      </c>
      <c r="F44" s="155">
        <v>1</v>
      </c>
      <c r="G44" s="155"/>
      <c r="H44" s="155">
        <v>0.3</v>
      </c>
      <c r="I44" s="155"/>
      <c r="J44" s="155"/>
      <c r="K44" s="155"/>
      <c r="L44" s="155"/>
      <c r="M44" s="155"/>
      <c r="N44" s="155"/>
      <c r="O44" s="155"/>
      <c r="P44" s="155"/>
      <c r="Q44" s="155"/>
      <c r="R44" s="155"/>
      <c r="S44" s="155"/>
      <c r="T44" s="155"/>
      <c r="U44" s="155"/>
      <c r="V44" s="155"/>
      <c r="W44" s="257" t="s">
        <v>582</v>
      </c>
      <c r="X44" s="198"/>
      <c r="Y44" s="198"/>
      <c r="Z44" s="258"/>
    </row>
    <row r="45" spans="1:26" s="179" customFormat="1">
      <c r="A45" s="163">
        <v>2</v>
      </c>
      <c r="B45" s="164" t="s">
        <v>375</v>
      </c>
      <c r="C45" s="163">
        <v>7</v>
      </c>
      <c r="D45" s="163"/>
      <c r="E45" s="166">
        <f>'[1]b10(s)'!$D$49</f>
        <v>44.57</v>
      </c>
      <c r="F45" s="165">
        <f>SUM(F46:F52)</f>
        <v>39.909999999999997</v>
      </c>
      <c r="G45" s="165">
        <f>SUM(G46:G52)</f>
        <v>0.3</v>
      </c>
      <c r="H45" s="165">
        <f>SUM(H46:H52)</f>
        <v>1.49</v>
      </c>
      <c r="I45" s="165">
        <f>SUM(I46:I52)</f>
        <v>0.65</v>
      </c>
      <c r="J45" s="165">
        <f>SUM(J46:J52)</f>
        <v>5.2</v>
      </c>
      <c r="K45" s="165"/>
      <c r="L45" s="165"/>
      <c r="M45" s="165"/>
      <c r="N45" s="165"/>
      <c r="O45" s="165">
        <f>SUM(O46:O52)</f>
        <v>0.2</v>
      </c>
      <c r="P45" s="165"/>
      <c r="Q45" s="165"/>
      <c r="R45" s="165"/>
      <c r="S45" s="165"/>
      <c r="T45" s="165"/>
      <c r="U45" s="165"/>
      <c r="V45" s="165">
        <f>SUM(V46:V52)</f>
        <v>15.25</v>
      </c>
      <c r="W45" s="178"/>
      <c r="X45" s="164"/>
      <c r="Y45" s="164"/>
    </row>
    <row r="46" spans="1:26">
      <c r="A46" s="111"/>
      <c r="B46" s="112" t="s">
        <v>376</v>
      </c>
      <c r="C46" s="111" t="s">
        <v>130</v>
      </c>
      <c r="D46" s="111">
        <v>30</v>
      </c>
      <c r="E46" s="134">
        <f t="shared" ref="E46:E67" si="4">SUM(F46:V46)</f>
        <v>1</v>
      </c>
      <c r="F46" s="115">
        <v>1</v>
      </c>
      <c r="G46" s="115"/>
      <c r="H46" s="115"/>
      <c r="I46" s="115"/>
      <c r="J46" s="115"/>
      <c r="K46" s="115"/>
      <c r="L46" s="115"/>
      <c r="M46" s="115"/>
      <c r="N46" s="115"/>
      <c r="O46" s="115"/>
      <c r="P46" s="115"/>
      <c r="Q46" s="115"/>
      <c r="R46" s="115"/>
      <c r="S46" s="115"/>
      <c r="T46" s="115"/>
      <c r="U46" s="115"/>
      <c r="V46" s="115"/>
      <c r="W46" s="118" t="s">
        <v>377</v>
      </c>
      <c r="X46" s="117" t="s">
        <v>229</v>
      </c>
      <c r="Y46" s="117" t="s">
        <v>229</v>
      </c>
      <c r="Z46" s="103">
        <v>2019</v>
      </c>
    </row>
    <row r="47" spans="1:26">
      <c r="A47" s="111"/>
      <c r="B47" s="112" t="s">
        <v>378</v>
      </c>
      <c r="C47" s="111" t="s">
        <v>256</v>
      </c>
      <c r="D47" s="111">
        <v>31</v>
      </c>
      <c r="E47" s="134">
        <f t="shared" si="4"/>
        <v>1</v>
      </c>
      <c r="F47" s="115">
        <v>1</v>
      </c>
      <c r="G47" s="115"/>
      <c r="H47" s="115"/>
      <c r="I47" s="115"/>
      <c r="J47" s="115"/>
      <c r="K47" s="115"/>
      <c r="L47" s="115"/>
      <c r="M47" s="115"/>
      <c r="N47" s="115"/>
      <c r="O47" s="115"/>
      <c r="P47" s="115"/>
      <c r="Q47" s="115"/>
      <c r="R47" s="115"/>
      <c r="S47" s="115"/>
      <c r="T47" s="115"/>
      <c r="U47" s="115"/>
      <c r="V47" s="115"/>
      <c r="W47" s="113"/>
      <c r="X47" s="117" t="s">
        <v>229</v>
      </c>
      <c r="Y47" s="117" t="s">
        <v>229</v>
      </c>
      <c r="Z47" s="255">
        <v>2019</v>
      </c>
    </row>
    <row r="48" spans="1:26">
      <c r="A48" s="111"/>
      <c r="B48" s="112" t="s">
        <v>379</v>
      </c>
      <c r="C48" s="111" t="s">
        <v>137</v>
      </c>
      <c r="D48" s="111">
        <v>32</v>
      </c>
      <c r="E48" s="134">
        <f t="shared" si="4"/>
        <v>39.340000000000003</v>
      </c>
      <c r="F48" s="115">
        <v>18.64</v>
      </c>
      <c r="G48" s="115"/>
      <c r="H48" s="115"/>
      <c r="I48" s="115">
        <v>0.45</v>
      </c>
      <c r="J48" s="115">
        <v>5</v>
      </c>
      <c r="K48" s="115"/>
      <c r="L48" s="115"/>
      <c r="M48" s="115"/>
      <c r="N48" s="115"/>
      <c r="O48" s="115"/>
      <c r="P48" s="115"/>
      <c r="Q48" s="115"/>
      <c r="R48" s="115"/>
      <c r="S48" s="115"/>
      <c r="T48" s="115"/>
      <c r="U48" s="115"/>
      <c r="V48" s="115">
        <v>15.25</v>
      </c>
      <c r="W48" s="113"/>
      <c r="X48" s="117" t="s">
        <v>229</v>
      </c>
      <c r="Y48" s="117" t="s">
        <v>229</v>
      </c>
      <c r="Z48" s="103">
        <v>2019</v>
      </c>
    </row>
    <row r="49" spans="1:26" ht="31.5">
      <c r="A49" s="111"/>
      <c r="B49" s="118" t="s">
        <v>380</v>
      </c>
      <c r="C49" s="111" t="s">
        <v>137</v>
      </c>
      <c r="D49" s="111">
        <v>33</v>
      </c>
      <c r="E49" s="134">
        <f t="shared" si="4"/>
        <v>0.65</v>
      </c>
      <c r="F49" s="115">
        <v>0.65</v>
      </c>
      <c r="G49" s="115"/>
      <c r="H49" s="115"/>
      <c r="I49" s="115"/>
      <c r="J49" s="115"/>
      <c r="K49" s="115"/>
      <c r="L49" s="115"/>
      <c r="M49" s="115"/>
      <c r="N49" s="115"/>
      <c r="O49" s="115"/>
      <c r="P49" s="115"/>
      <c r="Q49" s="115"/>
      <c r="R49" s="115"/>
      <c r="S49" s="115"/>
      <c r="T49" s="115"/>
      <c r="U49" s="115"/>
      <c r="V49" s="115"/>
      <c r="W49" s="118" t="s">
        <v>310</v>
      </c>
      <c r="X49" s="117" t="s">
        <v>229</v>
      </c>
      <c r="Y49" s="117" t="s">
        <v>229</v>
      </c>
      <c r="Z49" s="103">
        <v>2019</v>
      </c>
    </row>
    <row r="50" spans="1:26" s="189" customFormat="1" ht="63">
      <c r="A50" s="259"/>
      <c r="B50" s="247" t="s">
        <v>381</v>
      </c>
      <c r="C50" s="187" t="s">
        <v>583</v>
      </c>
      <c r="D50" s="111">
        <v>34</v>
      </c>
      <c r="E50" s="134">
        <f t="shared" si="4"/>
        <v>18.95</v>
      </c>
      <c r="F50" s="134">
        <v>17.46</v>
      </c>
      <c r="G50" s="134"/>
      <c r="H50" s="134">
        <v>1.49</v>
      </c>
      <c r="I50" s="187"/>
      <c r="J50" s="134"/>
      <c r="K50" s="134"/>
      <c r="L50" s="134"/>
      <c r="M50" s="134"/>
      <c r="N50" s="134"/>
      <c r="O50" s="134"/>
      <c r="P50" s="134"/>
      <c r="Q50" s="134"/>
      <c r="R50" s="134"/>
      <c r="S50" s="134"/>
      <c r="T50" s="134"/>
      <c r="U50" s="134"/>
      <c r="V50" s="134"/>
      <c r="W50" s="118" t="s">
        <v>584</v>
      </c>
      <c r="X50" s="253" t="s">
        <v>233</v>
      </c>
      <c r="Y50" s="253" t="s">
        <v>233</v>
      </c>
      <c r="Z50" s="189">
        <v>2019</v>
      </c>
    </row>
    <row r="51" spans="1:26" s="132" customFormat="1">
      <c r="A51" s="260"/>
      <c r="B51" s="261" t="s">
        <v>506</v>
      </c>
      <c r="C51" s="262" t="s">
        <v>432</v>
      </c>
      <c r="D51" s="111">
        <v>35</v>
      </c>
      <c r="E51" s="130">
        <f>F51</f>
        <v>1.1599999999999999</v>
      </c>
      <c r="F51" s="130">
        <v>1.1599999999999999</v>
      </c>
      <c r="G51" s="130"/>
      <c r="H51" s="130"/>
      <c r="I51" s="262"/>
      <c r="J51" s="130"/>
      <c r="K51" s="130"/>
      <c r="L51" s="130"/>
      <c r="M51" s="130"/>
      <c r="N51" s="130"/>
      <c r="O51" s="130"/>
      <c r="P51" s="130"/>
      <c r="Q51" s="130"/>
      <c r="R51" s="130"/>
      <c r="S51" s="130"/>
      <c r="T51" s="130"/>
      <c r="U51" s="130"/>
      <c r="V51" s="130"/>
      <c r="W51" s="127"/>
      <c r="X51" s="263"/>
      <c r="Y51" s="263"/>
      <c r="Z51" s="264">
        <f>E51+E52</f>
        <v>2.0599999999999996</v>
      </c>
    </row>
    <row r="52" spans="1:26" s="132" customFormat="1" ht="31.5">
      <c r="A52" s="196"/>
      <c r="B52" s="127" t="s">
        <v>382</v>
      </c>
      <c r="C52" s="197" t="s">
        <v>132</v>
      </c>
      <c r="D52" s="111">
        <v>36</v>
      </c>
      <c r="E52" s="130">
        <f t="shared" si="4"/>
        <v>0.89999999999999991</v>
      </c>
      <c r="F52" s="130"/>
      <c r="G52" s="155">
        <v>0.3</v>
      </c>
      <c r="H52" s="155"/>
      <c r="I52" s="155">
        <v>0.2</v>
      </c>
      <c r="J52" s="155">
        <v>0.2</v>
      </c>
      <c r="K52" s="155"/>
      <c r="L52" s="130"/>
      <c r="M52" s="130"/>
      <c r="N52" s="130"/>
      <c r="O52" s="130">
        <v>0.2</v>
      </c>
      <c r="P52" s="130"/>
      <c r="Q52" s="130"/>
      <c r="R52" s="130"/>
      <c r="S52" s="130"/>
      <c r="T52" s="130"/>
      <c r="U52" s="130"/>
      <c r="V52" s="130"/>
      <c r="W52" s="128" t="s">
        <v>383</v>
      </c>
      <c r="X52" s="263"/>
      <c r="Y52" s="263"/>
      <c r="Z52" s="199"/>
    </row>
    <row r="53" spans="1:26" s="179" customFormat="1">
      <c r="A53" s="163">
        <v>3</v>
      </c>
      <c r="B53" s="164" t="s">
        <v>384</v>
      </c>
      <c r="C53" s="163">
        <v>3</v>
      </c>
      <c r="D53" s="163"/>
      <c r="E53" s="166">
        <f t="shared" si="4"/>
        <v>77.460000000000008</v>
      </c>
      <c r="F53" s="165">
        <f>SUM(F54:F56)</f>
        <v>42.89</v>
      </c>
      <c r="G53" s="165"/>
      <c r="H53" s="165"/>
      <c r="I53" s="165"/>
      <c r="J53" s="165">
        <f>SUM(J54:J56)</f>
        <v>7.0200000000000005</v>
      </c>
      <c r="K53" s="165">
        <f>SUM(K54:K56)</f>
        <v>0.56000000000000005</v>
      </c>
      <c r="L53" s="165"/>
      <c r="M53" s="165"/>
      <c r="N53" s="165"/>
      <c r="O53" s="165"/>
      <c r="P53" s="165"/>
      <c r="Q53" s="165"/>
      <c r="R53" s="165"/>
      <c r="S53" s="165">
        <f>SUM(S54:S56)</f>
        <v>6.69</v>
      </c>
      <c r="T53" s="165"/>
      <c r="U53" s="165">
        <f>SUM(U54:U56)</f>
        <v>16.3</v>
      </c>
      <c r="V53" s="165">
        <f>SUM(V54:V56)</f>
        <v>4</v>
      </c>
      <c r="W53" s="178"/>
      <c r="X53" s="164"/>
      <c r="Y53" s="164"/>
    </row>
    <row r="54" spans="1:26">
      <c r="A54" s="111"/>
      <c r="B54" s="112" t="s">
        <v>385</v>
      </c>
      <c r="C54" s="111" t="s">
        <v>132</v>
      </c>
      <c r="D54" s="111">
        <v>37</v>
      </c>
      <c r="E54" s="134">
        <f t="shared" si="4"/>
        <v>0.19</v>
      </c>
      <c r="F54" s="115">
        <v>0.19</v>
      </c>
      <c r="G54" s="115"/>
      <c r="H54" s="115"/>
      <c r="I54" s="115"/>
      <c r="J54" s="115"/>
      <c r="K54" s="115"/>
      <c r="L54" s="115"/>
      <c r="M54" s="115"/>
      <c r="N54" s="115"/>
      <c r="O54" s="115"/>
      <c r="P54" s="115"/>
      <c r="Q54" s="115"/>
      <c r="R54" s="115"/>
      <c r="S54" s="115"/>
      <c r="T54" s="115"/>
      <c r="U54" s="115"/>
      <c r="V54" s="115"/>
      <c r="W54" s="118" t="s">
        <v>386</v>
      </c>
      <c r="X54" s="117" t="s">
        <v>229</v>
      </c>
      <c r="Y54" s="117" t="s">
        <v>229</v>
      </c>
      <c r="Z54" s="103">
        <v>2019</v>
      </c>
    </row>
    <row r="55" spans="1:26" ht="47.25">
      <c r="A55" s="111"/>
      <c r="B55" s="118" t="s">
        <v>585</v>
      </c>
      <c r="C55" s="111" t="s">
        <v>387</v>
      </c>
      <c r="D55" s="111">
        <v>38</v>
      </c>
      <c r="E55" s="134">
        <f t="shared" si="4"/>
        <v>38.989999999999995</v>
      </c>
      <c r="F55" s="115">
        <v>22.7</v>
      </c>
      <c r="G55" s="115"/>
      <c r="H55" s="115"/>
      <c r="I55" s="115"/>
      <c r="J55" s="115">
        <v>0.24</v>
      </c>
      <c r="K55" s="115">
        <v>0.56000000000000005</v>
      </c>
      <c r="L55" s="115"/>
      <c r="M55" s="115"/>
      <c r="N55" s="115"/>
      <c r="O55" s="115"/>
      <c r="P55" s="115"/>
      <c r="Q55" s="115"/>
      <c r="R55" s="115"/>
      <c r="S55" s="115">
        <v>0.19</v>
      </c>
      <c r="T55" s="115"/>
      <c r="U55" s="115">
        <v>15.3</v>
      </c>
      <c r="V55" s="115"/>
      <c r="W55" s="118" t="s">
        <v>388</v>
      </c>
      <c r="X55" s="117" t="s">
        <v>229</v>
      </c>
      <c r="Y55" s="117" t="s">
        <v>229</v>
      </c>
      <c r="Z55" s="103">
        <v>2019</v>
      </c>
    </row>
    <row r="56" spans="1:26" ht="47.25">
      <c r="A56" s="111"/>
      <c r="B56" s="118" t="s">
        <v>586</v>
      </c>
      <c r="C56" s="111" t="s">
        <v>389</v>
      </c>
      <c r="D56" s="111">
        <v>39</v>
      </c>
      <c r="E56" s="134">
        <f t="shared" si="4"/>
        <v>38.28</v>
      </c>
      <c r="F56" s="115">
        <v>20</v>
      </c>
      <c r="G56" s="115"/>
      <c r="H56" s="115"/>
      <c r="I56" s="115"/>
      <c r="J56" s="115">
        <v>6.78</v>
      </c>
      <c r="K56" s="115"/>
      <c r="L56" s="115"/>
      <c r="M56" s="115"/>
      <c r="N56" s="115"/>
      <c r="O56" s="115"/>
      <c r="P56" s="115"/>
      <c r="Q56" s="115"/>
      <c r="R56" s="115"/>
      <c r="S56" s="115">
        <v>6.5</v>
      </c>
      <c r="T56" s="115"/>
      <c r="U56" s="115">
        <v>1</v>
      </c>
      <c r="V56" s="115">
        <v>4</v>
      </c>
      <c r="W56" s="118" t="s">
        <v>390</v>
      </c>
      <c r="X56" s="117" t="s">
        <v>229</v>
      </c>
      <c r="Y56" s="117" t="s">
        <v>229</v>
      </c>
      <c r="Z56" s="103">
        <v>2019</v>
      </c>
    </row>
    <row r="57" spans="1:26">
      <c r="A57" s="111"/>
      <c r="B57" s="171" t="s">
        <v>587</v>
      </c>
      <c r="C57" s="111">
        <v>1</v>
      </c>
      <c r="D57" s="111"/>
      <c r="E57" s="134"/>
      <c r="F57" s="115"/>
      <c r="G57" s="115"/>
      <c r="H57" s="115"/>
      <c r="I57" s="115"/>
      <c r="J57" s="115"/>
      <c r="K57" s="115"/>
      <c r="L57" s="115"/>
      <c r="M57" s="115"/>
      <c r="N57" s="115"/>
      <c r="O57" s="115"/>
      <c r="P57" s="115"/>
      <c r="Q57" s="115"/>
      <c r="R57" s="115"/>
      <c r="S57" s="115"/>
      <c r="T57" s="115"/>
      <c r="U57" s="115"/>
      <c r="V57" s="115"/>
      <c r="W57" s="118"/>
      <c r="X57" s="117"/>
      <c r="Y57" s="117"/>
    </row>
    <row r="58" spans="1:26" s="157" customFormat="1">
      <c r="A58" s="129"/>
      <c r="B58" s="127" t="s">
        <v>588</v>
      </c>
      <c r="C58" s="129" t="s">
        <v>134</v>
      </c>
      <c r="D58" s="129">
        <v>40</v>
      </c>
      <c r="E58" s="130"/>
      <c r="F58" s="155">
        <v>0.2</v>
      </c>
      <c r="G58" s="155"/>
      <c r="H58" s="155"/>
      <c r="I58" s="155"/>
      <c r="J58" s="155"/>
      <c r="K58" s="155"/>
      <c r="L58" s="155"/>
      <c r="M58" s="155"/>
      <c r="N58" s="155"/>
      <c r="O58" s="155"/>
      <c r="P58" s="155"/>
      <c r="Q58" s="155"/>
      <c r="R58" s="155"/>
      <c r="S58" s="155"/>
      <c r="T58" s="155"/>
      <c r="U58" s="155"/>
      <c r="V58" s="155"/>
      <c r="W58" s="127" t="s">
        <v>589</v>
      </c>
      <c r="X58" s="198"/>
      <c r="Y58" s="198"/>
    </row>
    <row r="59" spans="1:26">
      <c r="A59" s="163">
        <v>4</v>
      </c>
      <c r="B59" s="171" t="s">
        <v>514</v>
      </c>
      <c r="C59" s="111">
        <v>1</v>
      </c>
      <c r="D59" s="111"/>
      <c r="E59" s="134"/>
      <c r="F59" s="115"/>
      <c r="G59" s="115"/>
      <c r="H59" s="115"/>
      <c r="I59" s="115"/>
      <c r="J59" s="115"/>
      <c r="K59" s="115"/>
      <c r="L59" s="115"/>
      <c r="M59" s="115"/>
      <c r="N59" s="115"/>
      <c r="O59" s="115"/>
      <c r="P59" s="115"/>
      <c r="Q59" s="115"/>
      <c r="R59" s="115"/>
      <c r="S59" s="115"/>
      <c r="T59" s="115"/>
      <c r="U59" s="115"/>
      <c r="V59" s="115"/>
      <c r="W59" s="118"/>
      <c r="X59" s="117"/>
      <c r="Y59" s="117"/>
      <c r="Z59" s="168"/>
    </row>
    <row r="60" spans="1:26">
      <c r="A60" s="111"/>
      <c r="B60" s="118" t="s">
        <v>515</v>
      </c>
      <c r="C60" s="111" t="s">
        <v>140</v>
      </c>
      <c r="D60" s="111">
        <v>41</v>
      </c>
      <c r="E60" s="134">
        <f>K60+V60</f>
        <v>0.55000000000000004</v>
      </c>
      <c r="F60" s="115"/>
      <c r="G60" s="115"/>
      <c r="H60" s="115"/>
      <c r="I60" s="115"/>
      <c r="J60" s="115"/>
      <c r="K60" s="115">
        <v>0.2</v>
      </c>
      <c r="L60" s="115"/>
      <c r="M60" s="115"/>
      <c r="N60" s="115"/>
      <c r="O60" s="115"/>
      <c r="P60" s="115"/>
      <c r="Q60" s="115"/>
      <c r="R60" s="115"/>
      <c r="S60" s="115"/>
      <c r="T60" s="115"/>
      <c r="U60" s="115"/>
      <c r="V60" s="115">
        <v>0.35</v>
      </c>
      <c r="W60" s="113" t="s">
        <v>264</v>
      </c>
      <c r="X60" s="112" t="s">
        <v>242</v>
      </c>
      <c r="Y60" s="112" t="s">
        <v>242</v>
      </c>
      <c r="Z60" s="103">
        <v>2019</v>
      </c>
    </row>
    <row r="61" spans="1:26" s="168" customFormat="1">
      <c r="A61" s="163">
        <v>5</v>
      </c>
      <c r="B61" s="173" t="s">
        <v>391</v>
      </c>
      <c r="C61" s="184">
        <v>1</v>
      </c>
      <c r="D61" s="184"/>
      <c r="E61" s="166">
        <f t="shared" si="4"/>
        <v>0.12</v>
      </c>
      <c r="F61" s="165">
        <f>F62</f>
        <v>0.12</v>
      </c>
      <c r="G61" s="165"/>
      <c r="H61" s="165"/>
      <c r="I61" s="165"/>
      <c r="J61" s="165"/>
      <c r="K61" s="165"/>
      <c r="L61" s="165"/>
      <c r="M61" s="165"/>
      <c r="N61" s="165"/>
      <c r="O61" s="165"/>
      <c r="P61" s="165"/>
      <c r="Q61" s="165"/>
      <c r="R61" s="165"/>
      <c r="S61" s="165"/>
      <c r="T61" s="165"/>
      <c r="U61" s="165"/>
      <c r="V61" s="165"/>
      <c r="W61" s="166"/>
      <c r="X61" s="167"/>
      <c r="Y61" s="167"/>
    </row>
    <row r="62" spans="1:26" s="157" customFormat="1">
      <c r="A62" s="129"/>
      <c r="B62" s="131" t="s">
        <v>392</v>
      </c>
      <c r="C62" s="129" t="s">
        <v>130</v>
      </c>
      <c r="D62" s="129">
        <v>42</v>
      </c>
      <c r="E62" s="130">
        <f t="shared" si="4"/>
        <v>0.12</v>
      </c>
      <c r="F62" s="155">
        <v>0.12</v>
      </c>
      <c r="G62" s="155"/>
      <c r="H62" s="155"/>
      <c r="I62" s="155"/>
      <c r="J62" s="155"/>
      <c r="K62" s="155"/>
      <c r="L62" s="155"/>
      <c r="M62" s="155"/>
      <c r="N62" s="155"/>
      <c r="O62" s="155"/>
      <c r="P62" s="155"/>
      <c r="Q62" s="155"/>
      <c r="R62" s="155"/>
      <c r="S62" s="155"/>
      <c r="T62" s="155"/>
      <c r="U62" s="155"/>
      <c r="V62" s="155"/>
      <c r="W62" s="128" t="s">
        <v>393</v>
      </c>
      <c r="X62" s="198"/>
      <c r="Y62" s="198" t="s">
        <v>229</v>
      </c>
    </row>
    <row r="63" spans="1:26" s="168" customFormat="1">
      <c r="A63" s="163">
        <v>6</v>
      </c>
      <c r="B63" s="164" t="s">
        <v>394</v>
      </c>
      <c r="C63" s="163">
        <v>2</v>
      </c>
      <c r="D63" s="163"/>
      <c r="E63" s="166">
        <f t="shared" si="4"/>
        <v>1.9600000000000002</v>
      </c>
      <c r="F63" s="165">
        <f>SUM(F64:F65)</f>
        <v>1.82</v>
      </c>
      <c r="G63" s="165"/>
      <c r="H63" s="165"/>
      <c r="I63" s="165"/>
      <c r="J63" s="165"/>
      <c r="K63" s="165">
        <f>SUM(K64:K65)</f>
        <v>0.04</v>
      </c>
      <c r="L63" s="165"/>
      <c r="M63" s="165"/>
      <c r="N63" s="165"/>
      <c r="O63" s="165"/>
      <c r="P63" s="165"/>
      <c r="Q63" s="165"/>
      <c r="R63" s="165"/>
      <c r="S63" s="165"/>
      <c r="T63" s="165"/>
      <c r="U63" s="165"/>
      <c r="V63" s="165">
        <f>SUM(V64:V65)</f>
        <v>0.1</v>
      </c>
      <c r="W63" s="166"/>
      <c r="X63" s="164"/>
      <c r="Y63" s="164"/>
    </row>
    <row r="64" spans="1:26">
      <c r="A64" s="111"/>
      <c r="B64" s="112" t="s">
        <v>395</v>
      </c>
      <c r="C64" s="111" t="s">
        <v>137</v>
      </c>
      <c r="D64" s="111">
        <v>43</v>
      </c>
      <c r="E64" s="134">
        <f t="shared" si="4"/>
        <v>1.1000000000000001</v>
      </c>
      <c r="F64" s="115">
        <v>1.1000000000000001</v>
      </c>
      <c r="G64" s="115"/>
      <c r="H64" s="115"/>
      <c r="I64" s="115"/>
      <c r="J64" s="115"/>
      <c r="K64" s="115"/>
      <c r="L64" s="115"/>
      <c r="M64" s="115"/>
      <c r="N64" s="115"/>
      <c r="O64" s="115"/>
      <c r="P64" s="115"/>
      <c r="Q64" s="115"/>
      <c r="R64" s="115"/>
      <c r="S64" s="115"/>
      <c r="T64" s="115"/>
      <c r="U64" s="115"/>
      <c r="V64" s="115"/>
      <c r="W64" s="118" t="s">
        <v>396</v>
      </c>
      <c r="X64" s="117" t="s">
        <v>229</v>
      </c>
      <c r="Y64" s="117" t="s">
        <v>229</v>
      </c>
      <c r="Z64" s="103">
        <v>2019</v>
      </c>
    </row>
    <row r="65" spans="1:28">
      <c r="A65" s="111"/>
      <c r="B65" s="112" t="s">
        <v>397</v>
      </c>
      <c r="C65" s="111" t="s">
        <v>389</v>
      </c>
      <c r="D65" s="111">
        <v>44</v>
      </c>
      <c r="E65" s="134">
        <f t="shared" si="4"/>
        <v>0.86</v>
      </c>
      <c r="F65" s="115">
        <v>0.72</v>
      </c>
      <c r="G65" s="115"/>
      <c r="H65" s="115"/>
      <c r="I65" s="115"/>
      <c r="J65" s="115"/>
      <c r="K65" s="115">
        <v>0.04</v>
      </c>
      <c r="L65" s="115"/>
      <c r="M65" s="115"/>
      <c r="N65" s="115"/>
      <c r="O65" s="115"/>
      <c r="P65" s="115"/>
      <c r="Q65" s="115"/>
      <c r="R65" s="115"/>
      <c r="S65" s="115"/>
      <c r="T65" s="115"/>
      <c r="U65" s="115"/>
      <c r="V65" s="115">
        <v>0.1</v>
      </c>
      <c r="W65" s="118" t="s">
        <v>343</v>
      </c>
      <c r="X65" s="117" t="s">
        <v>229</v>
      </c>
      <c r="Y65" s="117" t="s">
        <v>229</v>
      </c>
      <c r="Z65" s="103">
        <v>2019</v>
      </c>
    </row>
    <row r="66" spans="1:28" s="168" customFormat="1">
      <c r="A66" s="163">
        <v>7</v>
      </c>
      <c r="B66" s="164" t="s">
        <v>398</v>
      </c>
      <c r="C66" s="163">
        <v>1</v>
      </c>
      <c r="D66" s="163"/>
      <c r="E66" s="166">
        <f t="shared" si="4"/>
        <v>0.1</v>
      </c>
      <c r="F66" s="165">
        <f>F67</f>
        <v>0</v>
      </c>
      <c r="G66" s="165"/>
      <c r="H66" s="165"/>
      <c r="I66" s="165">
        <f>I67</f>
        <v>0.1</v>
      </c>
      <c r="J66" s="165"/>
      <c r="K66" s="165"/>
      <c r="L66" s="165"/>
      <c r="M66" s="165"/>
      <c r="N66" s="165"/>
      <c r="O66" s="165"/>
      <c r="P66" s="165"/>
      <c r="Q66" s="165"/>
      <c r="R66" s="165"/>
      <c r="S66" s="165"/>
      <c r="T66" s="165"/>
      <c r="U66" s="165"/>
      <c r="V66" s="165"/>
      <c r="W66" s="166"/>
      <c r="X66" s="164"/>
      <c r="Y66" s="164"/>
    </row>
    <row r="67" spans="1:28">
      <c r="A67" s="111"/>
      <c r="B67" s="112" t="s">
        <v>399</v>
      </c>
      <c r="C67" s="111" t="s">
        <v>400</v>
      </c>
      <c r="D67" s="111">
        <v>45</v>
      </c>
      <c r="E67" s="134">
        <f t="shared" si="4"/>
        <v>0.1</v>
      </c>
      <c r="F67" s="115"/>
      <c r="G67" s="115"/>
      <c r="H67" s="115"/>
      <c r="I67" s="115">
        <v>0.1</v>
      </c>
      <c r="J67" s="115"/>
      <c r="K67" s="115"/>
      <c r="L67" s="115"/>
      <c r="M67" s="115"/>
      <c r="N67" s="115"/>
      <c r="O67" s="115"/>
      <c r="P67" s="115"/>
      <c r="Q67" s="115"/>
      <c r="R67" s="115"/>
      <c r="S67" s="115"/>
      <c r="T67" s="115"/>
      <c r="U67" s="115"/>
      <c r="V67" s="115"/>
      <c r="W67" s="118" t="s">
        <v>401</v>
      </c>
      <c r="X67" s="117" t="s">
        <v>229</v>
      </c>
      <c r="Y67" s="117" t="s">
        <v>229</v>
      </c>
      <c r="Z67" s="103">
        <v>2019</v>
      </c>
    </row>
    <row r="68" spans="1:28" s="179" customFormat="1">
      <c r="A68" s="163">
        <v>8</v>
      </c>
      <c r="B68" s="164" t="s">
        <v>402</v>
      </c>
      <c r="C68" s="163">
        <v>40</v>
      </c>
      <c r="D68" s="163"/>
      <c r="E68" s="166">
        <f>SUM(E69:E108)</f>
        <v>403.47</v>
      </c>
      <c r="F68" s="165">
        <f>SUM(F69:F108)</f>
        <v>315.90000000000003</v>
      </c>
      <c r="G68" s="165"/>
      <c r="H68" s="165">
        <f>SUM(H69:H108)</f>
        <v>14.2</v>
      </c>
      <c r="I68" s="165">
        <f>SUM(I69:I108)</f>
        <v>10.989999999999998</v>
      </c>
      <c r="J68" s="165">
        <f>SUM(J69:J108)</f>
        <v>14.260000000000007</v>
      </c>
      <c r="K68" s="165">
        <f>SUM(K69:K108)</f>
        <v>0.25</v>
      </c>
      <c r="L68" s="165"/>
      <c r="M68" s="165"/>
      <c r="N68" s="165"/>
      <c r="O68" s="165"/>
      <c r="P68" s="165">
        <f>SUM(P69:P108)</f>
        <v>7.0000000000000007E-2</v>
      </c>
      <c r="Q68" s="165"/>
      <c r="R68" s="165">
        <f>SUM(R69:R108)</f>
        <v>22.459999999999997</v>
      </c>
      <c r="S68" s="165">
        <f>SUM(S69:S108)</f>
        <v>14.669999999999998</v>
      </c>
      <c r="T68" s="165"/>
      <c r="U68" s="165"/>
      <c r="V68" s="165">
        <f>SUM(V69:V108)</f>
        <v>10.629999999999999</v>
      </c>
      <c r="W68" s="166"/>
      <c r="X68" s="180"/>
      <c r="Y68" s="180"/>
    </row>
    <row r="69" spans="1:28">
      <c r="A69" s="111">
        <v>1</v>
      </c>
      <c r="B69" s="112" t="s">
        <v>403</v>
      </c>
      <c r="C69" s="111" t="s">
        <v>350</v>
      </c>
      <c r="D69" s="111">
        <v>46</v>
      </c>
      <c r="E69" s="134">
        <f t="shared" ref="E69:E104" si="5">SUM(F69:V69)</f>
        <v>0.76000000000000012</v>
      </c>
      <c r="F69" s="115">
        <v>0.66</v>
      </c>
      <c r="G69" s="115"/>
      <c r="H69" s="115"/>
      <c r="I69" s="115"/>
      <c r="J69" s="115"/>
      <c r="K69" s="115"/>
      <c r="L69" s="115"/>
      <c r="M69" s="115"/>
      <c r="N69" s="115"/>
      <c r="O69" s="115"/>
      <c r="P69" s="115"/>
      <c r="Q69" s="115"/>
      <c r="R69" s="115">
        <v>0.05</v>
      </c>
      <c r="S69" s="115">
        <v>0.05</v>
      </c>
      <c r="T69" s="115"/>
      <c r="U69" s="115"/>
      <c r="V69" s="115"/>
      <c r="W69" s="134" t="s">
        <v>404</v>
      </c>
      <c r="X69" s="112" t="s">
        <v>242</v>
      </c>
      <c r="Y69" s="112" t="s">
        <v>242</v>
      </c>
      <c r="Z69" s="103">
        <v>2019</v>
      </c>
    </row>
    <row r="70" spans="1:28" ht="31.5">
      <c r="A70" s="111">
        <v>2</v>
      </c>
      <c r="B70" s="112" t="s">
        <v>535</v>
      </c>
      <c r="C70" s="111" t="s">
        <v>350</v>
      </c>
      <c r="D70" s="111">
        <v>47</v>
      </c>
      <c r="E70" s="134">
        <f t="shared" si="5"/>
        <v>0.46</v>
      </c>
      <c r="F70" s="115">
        <v>0.46</v>
      </c>
      <c r="G70" s="115"/>
      <c r="H70" s="115"/>
      <c r="I70" s="115"/>
      <c r="J70" s="115"/>
      <c r="K70" s="115"/>
      <c r="L70" s="115"/>
      <c r="M70" s="115"/>
      <c r="N70" s="115"/>
      <c r="O70" s="115"/>
      <c r="P70" s="115"/>
      <c r="Q70" s="115"/>
      <c r="R70" s="115"/>
      <c r="S70" s="115"/>
      <c r="T70" s="115"/>
      <c r="U70" s="115"/>
      <c r="V70" s="115"/>
      <c r="W70" s="174" t="s">
        <v>405</v>
      </c>
      <c r="X70" s="117" t="s">
        <v>229</v>
      </c>
      <c r="Y70" s="137" t="s">
        <v>577</v>
      </c>
      <c r="AB70" s="160">
        <f>E70+E71+E74+E94+E97+E102+E103+E105</f>
        <v>23.16</v>
      </c>
    </row>
    <row r="71" spans="1:28" ht="31.5">
      <c r="A71" s="111">
        <v>3</v>
      </c>
      <c r="B71" s="112" t="s">
        <v>536</v>
      </c>
      <c r="C71" s="111" t="s">
        <v>350</v>
      </c>
      <c r="D71" s="111">
        <v>48</v>
      </c>
      <c r="E71" s="134">
        <f t="shared" si="5"/>
        <v>1.24</v>
      </c>
      <c r="F71" s="115">
        <v>1.24</v>
      </c>
      <c r="G71" s="115"/>
      <c r="H71" s="115"/>
      <c r="I71" s="115"/>
      <c r="J71" s="115"/>
      <c r="K71" s="115"/>
      <c r="L71" s="115"/>
      <c r="M71" s="115"/>
      <c r="N71" s="115"/>
      <c r="O71" s="115"/>
      <c r="P71" s="115"/>
      <c r="Q71" s="115"/>
      <c r="R71" s="115"/>
      <c r="S71" s="115"/>
      <c r="T71" s="115"/>
      <c r="U71" s="115"/>
      <c r="V71" s="115"/>
      <c r="W71" s="174" t="s">
        <v>406</v>
      </c>
      <c r="X71" s="117" t="s">
        <v>229</v>
      </c>
      <c r="Y71" s="137" t="s">
        <v>577</v>
      </c>
    </row>
    <row r="72" spans="1:28" ht="31.5">
      <c r="A72" s="111">
        <v>4</v>
      </c>
      <c r="B72" s="112" t="s">
        <v>407</v>
      </c>
      <c r="C72" s="111" t="s">
        <v>134</v>
      </c>
      <c r="D72" s="111">
        <v>49</v>
      </c>
      <c r="E72" s="134">
        <f t="shared" si="5"/>
        <v>5.2</v>
      </c>
      <c r="F72" s="115">
        <v>5.2</v>
      </c>
      <c r="G72" s="115"/>
      <c r="H72" s="115"/>
      <c r="I72" s="115"/>
      <c r="J72" s="115"/>
      <c r="K72" s="115"/>
      <c r="L72" s="115"/>
      <c r="M72" s="115"/>
      <c r="N72" s="115"/>
      <c r="O72" s="115"/>
      <c r="P72" s="115"/>
      <c r="Q72" s="115"/>
      <c r="R72" s="115"/>
      <c r="S72" s="115"/>
      <c r="T72" s="115"/>
      <c r="U72" s="115"/>
      <c r="V72" s="115"/>
      <c r="W72" s="138" t="s">
        <v>408</v>
      </c>
      <c r="X72" s="117" t="s">
        <v>229</v>
      </c>
      <c r="Y72" s="137" t="s">
        <v>573</v>
      </c>
      <c r="Z72" s="103">
        <v>2019</v>
      </c>
    </row>
    <row r="73" spans="1:28">
      <c r="A73" s="111">
        <v>5</v>
      </c>
      <c r="B73" s="112" t="s">
        <v>271</v>
      </c>
      <c r="C73" s="111" t="s">
        <v>134</v>
      </c>
      <c r="D73" s="111">
        <v>50</v>
      </c>
      <c r="E73" s="134">
        <f t="shared" si="5"/>
        <v>11.6</v>
      </c>
      <c r="F73" s="115">
        <v>11.6</v>
      </c>
      <c r="G73" s="115"/>
      <c r="H73" s="115"/>
      <c r="I73" s="115"/>
      <c r="J73" s="115"/>
      <c r="K73" s="115"/>
      <c r="L73" s="115"/>
      <c r="M73" s="115"/>
      <c r="N73" s="115"/>
      <c r="O73" s="115"/>
      <c r="P73" s="115"/>
      <c r="Q73" s="115"/>
      <c r="R73" s="115"/>
      <c r="S73" s="115"/>
      <c r="T73" s="115"/>
      <c r="U73" s="115"/>
      <c r="V73" s="115"/>
      <c r="W73" s="112" t="s">
        <v>272</v>
      </c>
      <c r="X73" s="117" t="s">
        <v>229</v>
      </c>
      <c r="Y73" s="117" t="s">
        <v>229</v>
      </c>
      <c r="Z73" s="103">
        <v>2019</v>
      </c>
    </row>
    <row r="74" spans="1:28" s="157" customFormat="1">
      <c r="A74" s="111">
        <v>6</v>
      </c>
      <c r="B74" s="131" t="s">
        <v>289</v>
      </c>
      <c r="C74" s="129" t="s">
        <v>130</v>
      </c>
      <c r="D74" s="111">
        <v>51</v>
      </c>
      <c r="E74" s="130">
        <f>SUM(F74:V74)</f>
        <v>7.0000000000000007E-2</v>
      </c>
      <c r="F74" s="155"/>
      <c r="G74" s="155"/>
      <c r="H74" s="155"/>
      <c r="I74" s="155"/>
      <c r="J74" s="155"/>
      <c r="K74" s="155"/>
      <c r="L74" s="155"/>
      <c r="M74" s="155"/>
      <c r="N74" s="155"/>
      <c r="O74" s="155"/>
      <c r="P74" s="155">
        <v>7.0000000000000007E-2</v>
      </c>
      <c r="Q74" s="155"/>
      <c r="R74" s="155"/>
      <c r="S74" s="155"/>
      <c r="T74" s="155"/>
      <c r="U74" s="155"/>
      <c r="V74" s="155"/>
      <c r="W74" s="131" t="s">
        <v>290</v>
      </c>
      <c r="X74" s="198"/>
      <c r="Y74" s="198"/>
      <c r="Z74" s="200"/>
    </row>
    <row r="75" spans="1:28" s="157" customFormat="1">
      <c r="A75" s="111">
        <v>7</v>
      </c>
      <c r="B75" s="131" t="s">
        <v>590</v>
      </c>
      <c r="C75" s="129" t="s">
        <v>130</v>
      </c>
      <c r="D75" s="111">
        <v>52</v>
      </c>
      <c r="E75" s="130">
        <f>SUM(F75:V75)</f>
        <v>2.5</v>
      </c>
      <c r="F75" s="155">
        <v>1.92</v>
      </c>
      <c r="G75" s="155"/>
      <c r="H75" s="155"/>
      <c r="I75" s="155">
        <v>0.45</v>
      </c>
      <c r="J75" s="155"/>
      <c r="K75" s="155"/>
      <c r="L75" s="155"/>
      <c r="M75" s="155"/>
      <c r="N75" s="155"/>
      <c r="O75" s="155"/>
      <c r="P75" s="155"/>
      <c r="Q75" s="155"/>
      <c r="R75" s="155">
        <v>0.1</v>
      </c>
      <c r="S75" s="155">
        <v>0.03</v>
      </c>
      <c r="T75" s="155"/>
      <c r="U75" s="155"/>
      <c r="V75" s="155"/>
      <c r="W75" s="131" t="s">
        <v>591</v>
      </c>
      <c r="X75" s="198"/>
      <c r="Y75" s="198"/>
      <c r="Z75" s="200"/>
    </row>
    <row r="76" spans="1:28" s="284" customFormat="1" ht="31.5">
      <c r="A76" s="111">
        <v>8</v>
      </c>
      <c r="B76" s="277" t="s">
        <v>289</v>
      </c>
      <c r="C76" s="276" t="s">
        <v>133</v>
      </c>
      <c r="D76" s="276">
        <v>53</v>
      </c>
      <c r="E76" s="278">
        <f t="shared" si="5"/>
        <v>0.04</v>
      </c>
      <c r="F76" s="279"/>
      <c r="G76" s="279"/>
      <c r="H76" s="279"/>
      <c r="I76" s="279"/>
      <c r="J76" s="279"/>
      <c r="K76" s="279"/>
      <c r="L76" s="279"/>
      <c r="M76" s="279"/>
      <c r="N76" s="279"/>
      <c r="O76" s="279">
        <v>0.04</v>
      </c>
      <c r="P76" s="279"/>
      <c r="Q76" s="279"/>
      <c r="R76" s="279"/>
      <c r="S76" s="279"/>
      <c r="T76" s="279"/>
      <c r="U76" s="279"/>
      <c r="V76" s="279"/>
      <c r="W76" s="280" t="s">
        <v>592</v>
      </c>
      <c r="X76" s="281"/>
      <c r="Y76" s="282" t="s">
        <v>577</v>
      </c>
      <c r="Z76" s="283"/>
    </row>
    <row r="77" spans="1:28" ht="31.5">
      <c r="A77" s="111">
        <v>9</v>
      </c>
      <c r="B77" s="118" t="s">
        <v>593</v>
      </c>
      <c r="C77" s="111" t="s">
        <v>415</v>
      </c>
      <c r="D77" s="111">
        <v>54</v>
      </c>
      <c r="E77" s="134">
        <f t="shared" si="5"/>
        <v>9.1999999999999993</v>
      </c>
      <c r="F77" s="115">
        <v>9.1999999999999993</v>
      </c>
      <c r="G77" s="115"/>
      <c r="H77" s="115"/>
      <c r="I77" s="115"/>
      <c r="J77" s="115"/>
      <c r="K77" s="115"/>
      <c r="L77" s="115"/>
      <c r="M77" s="115"/>
      <c r="N77" s="115"/>
      <c r="O77" s="115"/>
      <c r="P77" s="115"/>
      <c r="Q77" s="115"/>
      <c r="R77" s="115"/>
      <c r="S77" s="115"/>
      <c r="T77" s="115"/>
      <c r="U77" s="115"/>
      <c r="V77" s="115"/>
      <c r="W77" s="143" t="s">
        <v>409</v>
      </c>
      <c r="X77" s="117" t="s">
        <v>229</v>
      </c>
      <c r="Y77" s="137" t="s">
        <v>573</v>
      </c>
      <c r="Z77" s="103">
        <v>2019</v>
      </c>
    </row>
    <row r="78" spans="1:28" ht="31.5">
      <c r="A78" s="111">
        <v>10</v>
      </c>
      <c r="B78" s="118" t="s">
        <v>594</v>
      </c>
      <c r="C78" s="111" t="s">
        <v>131</v>
      </c>
      <c r="D78" s="111">
        <v>55</v>
      </c>
      <c r="E78" s="134">
        <f t="shared" si="5"/>
        <v>0.9</v>
      </c>
      <c r="F78" s="115">
        <v>0.9</v>
      </c>
      <c r="G78" s="115"/>
      <c r="H78" s="115"/>
      <c r="I78" s="115"/>
      <c r="J78" s="115"/>
      <c r="K78" s="115"/>
      <c r="L78" s="115"/>
      <c r="M78" s="115"/>
      <c r="N78" s="115"/>
      <c r="O78" s="115"/>
      <c r="P78" s="115"/>
      <c r="Q78" s="115"/>
      <c r="R78" s="115"/>
      <c r="S78" s="115"/>
      <c r="T78" s="115"/>
      <c r="U78" s="115"/>
      <c r="V78" s="115"/>
      <c r="W78" s="266" t="s">
        <v>595</v>
      </c>
      <c r="X78" s="117"/>
      <c r="Y78" s="137" t="s">
        <v>577</v>
      </c>
    </row>
    <row r="79" spans="1:28" ht="31.5">
      <c r="A79" s="111">
        <v>11</v>
      </c>
      <c r="B79" s="112" t="s">
        <v>410</v>
      </c>
      <c r="C79" s="111" t="s">
        <v>411</v>
      </c>
      <c r="D79" s="111">
        <v>56</v>
      </c>
      <c r="E79" s="134">
        <f t="shared" si="5"/>
        <v>4.5</v>
      </c>
      <c r="F79" s="115">
        <v>3.62</v>
      </c>
      <c r="G79" s="115"/>
      <c r="H79" s="115"/>
      <c r="I79" s="115"/>
      <c r="J79" s="115"/>
      <c r="K79" s="115"/>
      <c r="L79" s="115"/>
      <c r="M79" s="115"/>
      <c r="N79" s="115"/>
      <c r="O79" s="115"/>
      <c r="P79" s="115"/>
      <c r="Q79" s="115"/>
      <c r="R79" s="115">
        <v>7.0000000000000007E-2</v>
      </c>
      <c r="S79" s="115">
        <v>0.09</v>
      </c>
      <c r="T79" s="115"/>
      <c r="U79" s="115"/>
      <c r="V79" s="115">
        <v>0.72</v>
      </c>
      <c r="W79" s="118" t="s">
        <v>401</v>
      </c>
      <c r="X79" s="117" t="s">
        <v>229</v>
      </c>
      <c r="Y79" s="137" t="s">
        <v>577</v>
      </c>
      <c r="Z79" s="103">
        <v>2019</v>
      </c>
    </row>
    <row r="80" spans="1:28" ht="31.5">
      <c r="A80" s="111">
        <v>12</v>
      </c>
      <c r="B80" s="135" t="s">
        <v>297</v>
      </c>
      <c r="C80" s="111" t="s">
        <v>140</v>
      </c>
      <c r="D80" s="111">
        <v>57</v>
      </c>
      <c r="E80" s="134">
        <f t="shared" si="5"/>
        <v>1</v>
      </c>
      <c r="F80" s="115"/>
      <c r="G80" s="115"/>
      <c r="H80" s="115"/>
      <c r="I80" s="115">
        <v>0.2</v>
      </c>
      <c r="J80" s="115">
        <v>0.8</v>
      </c>
      <c r="K80" s="115"/>
      <c r="L80" s="115"/>
      <c r="M80" s="115"/>
      <c r="N80" s="115"/>
      <c r="O80" s="115"/>
      <c r="P80" s="115"/>
      <c r="Q80" s="115"/>
      <c r="R80" s="115"/>
      <c r="S80" s="115"/>
      <c r="T80" s="115"/>
      <c r="U80" s="115"/>
      <c r="V80" s="115"/>
      <c r="W80" s="118" t="s">
        <v>298</v>
      </c>
      <c r="X80" s="253" t="s">
        <v>233</v>
      </c>
      <c r="Y80" s="253" t="s">
        <v>233</v>
      </c>
      <c r="Z80" s="103">
        <v>2019</v>
      </c>
    </row>
    <row r="81" spans="1:26" ht="31.5">
      <c r="A81" s="111">
        <v>13</v>
      </c>
      <c r="B81" s="118" t="s">
        <v>503</v>
      </c>
      <c r="C81" s="111" t="s">
        <v>140</v>
      </c>
      <c r="D81" s="111">
        <v>58</v>
      </c>
      <c r="E81" s="134">
        <f t="shared" si="5"/>
        <v>9.5</v>
      </c>
      <c r="F81" s="115">
        <v>9.5</v>
      </c>
      <c r="G81" s="115"/>
      <c r="H81" s="115"/>
      <c r="I81" s="115"/>
      <c r="J81" s="115"/>
      <c r="K81" s="115"/>
      <c r="L81" s="115"/>
      <c r="M81" s="115"/>
      <c r="N81" s="115"/>
      <c r="O81" s="115"/>
      <c r="P81" s="115"/>
      <c r="Q81" s="115"/>
      <c r="R81" s="115"/>
      <c r="S81" s="115"/>
      <c r="T81" s="115"/>
      <c r="U81" s="115"/>
      <c r="V81" s="115"/>
      <c r="W81" s="118" t="s">
        <v>412</v>
      </c>
      <c r="X81" s="117" t="s">
        <v>229</v>
      </c>
      <c r="Y81" s="137" t="s">
        <v>577</v>
      </c>
      <c r="Z81" s="103">
        <v>2019</v>
      </c>
    </row>
    <row r="82" spans="1:26">
      <c r="A82" s="111">
        <v>14</v>
      </c>
      <c r="B82" s="112" t="s">
        <v>413</v>
      </c>
      <c r="C82" s="111" t="s">
        <v>131</v>
      </c>
      <c r="D82" s="111">
        <v>59</v>
      </c>
      <c r="E82" s="134">
        <f t="shared" si="5"/>
        <v>1</v>
      </c>
      <c r="F82" s="141">
        <v>0.8</v>
      </c>
      <c r="G82" s="141"/>
      <c r="H82" s="141"/>
      <c r="I82" s="115"/>
      <c r="J82" s="115"/>
      <c r="K82" s="115"/>
      <c r="L82" s="115"/>
      <c r="M82" s="115"/>
      <c r="N82" s="115"/>
      <c r="O82" s="115"/>
      <c r="P82" s="115"/>
      <c r="Q82" s="115"/>
      <c r="R82" s="115">
        <v>0.1</v>
      </c>
      <c r="S82" s="115">
        <v>0.1</v>
      </c>
      <c r="T82" s="115"/>
      <c r="U82" s="115"/>
      <c r="V82" s="115"/>
      <c r="W82" s="134" t="s">
        <v>414</v>
      </c>
      <c r="X82" s="112" t="s">
        <v>242</v>
      </c>
      <c r="Y82" s="112" t="s">
        <v>242</v>
      </c>
      <c r="Z82" s="103">
        <v>2019</v>
      </c>
    </row>
    <row r="83" spans="1:26" ht="31.5">
      <c r="A83" s="111">
        <v>15</v>
      </c>
      <c r="B83" s="118" t="s">
        <v>286</v>
      </c>
      <c r="C83" s="111" t="s">
        <v>132</v>
      </c>
      <c r="D83" s="111">
        <v>60</v>
      </c>
      <c r="E83" s="134">
        <f t="shared" si="5"/>
        <v>3.0000000000000004</v>
      </c>
      <c r="F83" s="141">
        <v>2.7</v>
      </c>
      <c r="G83" s="141"/>
      <c r="H83" s="141"/>
      <c r="I83" s="115"/>
      <c r="J83" s="115">
        <v>0.1</v>
      </c>
      <c r="K83" s="115"/>
      <c r="L83" s="115"/>
      <c r="M83" s="115"/>
      <c r="N83" s="115"/>
      <c r="O83" s="115"/>
      <c r="P83" s="115"/>
      <c r="Q83" s="115"/>
      <c r="R83" s="115">
        <v>0.06</v>
      </c>
      <c r="S83" s="115">
        <v>0.04</v>
      </c>
      <c r="T83" s="115"/>
      <c r="U83" s="115"/>
      <c r="V83" s="115">
        <v>0.1</v>
      </c>
      <c r="W83" s="134" t="s">
        <v>287</v>
      </c>
      <c r="X83" s="112" t="s">
        <v>229</v>
      </c>
      <c r="Y83" s="137" t="s">
        <v>571</v>
      </c>
      <c r="Z83" s="103">
        <v>2019</v>
      </c>
    </row>
    <row r="84" spans="1:26" ht="31.5">
      <c r="A84" s="111">
        <v>16</v>
      </c>
      <c r="B84" s="118" t="s">
        <v>519</v>
      </c>
      <c r="C84" s="111" t="s">
        <v>415</v>
      </c>
      <c r="D84" s="111">
        <v>61</v>
      </c>
      <c r="E84" s="134">
        <f t="shared" si="5"/>
        <v>7</v>
      </c>
      <c r="F84" s="115">
        <v>6.34</v>
      </c>
      <c r="G84" s="115"/>
      <c r="H84" s="115"/>
      <c r="I84" s="115"/>
      <c r="J84" s="115">
        <v>0.01</v>
      </c>
      <c r="K84" s="115"/>
      <c r="L84" s="115"/>
      <c r="M84" s="115"/>
      <c r="N84" s="115"/>
      <c r="O84" s="115"/>
      <c r="P84" s="115"/>
      <c r="Q84" s="115"/>
      <c r="R84" s="115">
        <v>0.08</v>
      </c>
      <c r="S84" s="115">
        <v>7.0000000000000007E-2</v>
      </c>
      <c r="T84" s="115"/>
      <c r="U84" s="115"/>
      <c r="V84" s="115">
        <v>0.5</v>
      </c>
      <c r="W84" s="113" t="s">
        <v>416</v>
      </c>
      <c r="X84" s="117" t="s">
        <v>229</v>
      </c>
      <c r="Y84" s="137" t="s">
        <v>596</v>
      </c>
      <c r="Z84" s="103">
        <v>2019</v>
      </c>
    </row>
    <row r="85" spans="1:26">
      <c r="A85" s="111">
        <v>17</v>
      </c>
      <c r="B85" s="181" t="s">
        <v>417</v>
      </c>
      <c r="C85" s="245" t="s">
        <v>133</v>
      </c>
      <c r="D85" s="111">
        <v>62</v>
      </c>
      <c r="E85" s="134">
        <f t="shared" si="5"/>
        <v>1.9400000000000002</v>
      </c>
      <c r="F85" s="115">
        <v>1.86</v>
      </c>
      <c r="G85" s="115"/>
      <c r="H85" s="115"/>
      <c r="I85" s="115"/>
      <c r="J85" s="115"/>
      <c r="K85" s="115">
        <v>0.01</v>
      </c>
      <c r="L85" s="115"/>
      <c r="M85" s="115"/>
      <c r="N85" s="115"/>
      <c r="O85" s="115"/>
      <c r="P85" s="115"/>
      <c r="Q85" s="115"/>
      <c r="R85" s="115">
        <v>0.04</v>
      </c>
      <c r="S85" s="115">
        <v>0.03</v>
      </c>
      <c r="T85" s="115"/>
      <c r="U85" s="115"/>
      <c r="V85" s="115"/>
      <c r="W85" s="113" t="s">
        <v>418</v>
      </c>
      <c r="X85" s="117" t="s">
        <v>229</v>
      </c>
      <c r="Y85" s="117" t="s">
        <v>229</v>
      </c>
      <c r="Z85" s="103">
        <v>2019</v>
      </c>
    </row>
    <row r="86" spans="1:26">
      <c r="A86" s="111">
        <v>18</v>
      </c>
      <c r="B86" s="112" t="s">
        <v>419</v>
      </c>
      <c r="C86" s="111" t="s">
        <v>136</v>
      </c>
      <c r="D86" s="111">
        <v>63</v>
      </c>
      <c r="E86" s="134">
        <f t="shared" si="5"/>
        <v>4.9999999999999991</v>
      </c>
      <c r="F86" s="115">
        <v>4.3899999999999997</v>
      </c>
      <c r="G86" s="115"/>
      <c r="H86" s="115">
        <v>0.14000000000000001</v>
      </c>
      <c r="I86" s="115">
        <v>0.42</v>
      </c>
      <c r="J86" s="115"/>
      <c r="K86" s="115"/>
      <c r="L86" s="115"/>
      <c r="M86" s="115"/>
      <c r="N86" s="115"/>
      <c r="O86" s="115"/>
      <c r="P86" s="115"/>
      <c r="Q86" s="115"/>
      <c r="R86" s="115"/>
      <c r="S86" s="115"/>
      <c r="T86" s="115"/>
      <c r="U86" s="115"/>
      <c r="V86" s="115">
        <v>0.05</v>
      </c>
      <c r="W86" s="118" t="s">
        <v>307</v>
      </c>
      <c r="X86" s="117" t="s">
        <v>229</v>
      </c>
      <c r="Y86" s="117" t="s">
        <v>229</v>
      </c>
      <c r="Z86" s="255">
        <v>2019</v>
      </c>
    </row>
    <row r="87" spans="1:26">
      <c r="A87" s="111">
        <v>19</v>
      </c>
      <c r="B87" s="112" t="s">
        <v>420</v>
      </c>
      <c r="C87" s="111" t="s">
        <v>136</v>
      </c>
      <c r="D87" s="111">
        <v>64</v>
      </c>
      <c r="E87" s="134">
        <f t="shared" si="5"/>
        <v>0.2</v>
      </c>
      <c r="F87" s="115">
        <v>0.2</v>
      </c>
      <c r="G87" s="115"/>
      <c r="H87" s="115"/>
      <c r="I87" s="115"/>
      <c r="J87" s="115"/>
      <c r="K87" s="115"/>
      <c r="L87" s="115"/>
      <c r="M87" s="115"/>
      <c r="N87" s="115"/>
      <c r="O87" s="115"/>
      <c r="P87" s="115"/>
      <c r="Q87" s="115"/>
      <c r="R87" s="115"/>
      <c r="S87" s="115"/>
      <c r="T87" s="115"/>
      <c r="U87" s="115"/>
      <c r="V87" s="115"/>
      <c r="W87" s="118" t="s">
        <v>421</v>
      </c>
      <c r="X87" s="117" t="s">
        <v>229</v>
      </c>
      <c r="Y87" s="117" t="s">
        <v>229</v>
      </c>
      <c r="Z87" s="255">
        <v>2019</v>
      </c>
    </row>
    <row r="88" spans="1:26">
      <c r="A88" s="111">
        <v>20</v>
      </c>
      <c r="B88" s="112" t="s">
        <v>422</v>
      </c>
      <c r="C88" s="111" t="s">
        <v>135</v>
      </c>
      <c r="D88" s="111">
        <v>65</v>
      </c>
      <c r="E88" s="134">
        <f t="shared" si="5"/>
        <v>3.23</v>
      </c>
      <c r="F88" s="115">
        <v>2.5</v>
      </c>
      <c r="G88" s="115"/>
      <c r="H88" s="115">
        <v>0.5</v>
      </c>
      <c r="I88" s="115"/>
      <c r="J88" s="115"/>
      <c r="K88" s="115"/>
      <c r="L88" s="115"/>
      <c r="M88" s="115"/>
      <c r="N88" s="115"/>
      <c r="O88" s="115"/>
      <c r="P88" s="115"/>
      <c r="Q88" s="115"/>
      <c r="R88" s="115">
        <v>0.1</v>
      </c>
      <c r="S88" s="115">
        <v>0.1</v>
      </c>
      <c r="T88" s="115"/>
      <c r="U88" s="115"/>
      <c r="V88" s="115">
        <v>0.03</v>
      </c>
      <c r="W88" s="118" t="s">
        <v>597</v>
      </c>
      <c r="X88" s="112" t="s">
        <v>242</v>
      </c>
      <c r="Y88" s="112" t="s">
        <v>242</v>
      </c>
      <c r="Z88" s="103">
        <v>2019</v>
      </c>
    </row>
    <row r="89" spans="1:26" ht="31.5">
      <c r="A89" s="111">
        <v>21</v>
      </c>
      <c r="B89" s="118" t="s">
        <v>423</v>
      </c>
      <c r="C89" s="111" t="s">
        <v>256</v>
      </c>
      <c r="D89" s="111">
        <v>66</v>
      </c>
      <c r="E89" s="134">
        <f t="shared" si="5"/>
        <v>1.94</v>
      </c>
      <c r="F89" s="115">
        <v>0.85</v>
      </c>
      <c r="G89" s="115"/>
      <c r="H89" s="115">
        <v>1.0900000000000001</v>
      </c>
      <c r="I89" s="115"/>
      <c r="J89" s="115"/>
      <c r="K89" s="115"/>
      <c r="L89" s="115"/>
      <c r="M89" s="115"/>
      <c r="N89" s="115"/>
      <c r="O89" s="115"/>
      <c r="P89" s="115"/>
      <c r="Q89" s="115"/>
      <c r="R89" s="115"/>
      <c r="S89" s="115"/>
      <c r="T89" s="115"/>
      <c r="U89" s="115"/>
      <c r="V89" s="115"/>
      <c r="W89" s="138" t="s">
        <v>424</v>
      </c>
      <c r="X89" s="117" t="s">
        <v>229</v>
      </c>
      <c r="Y89" s="137" t="s">
        <v>598</v>
      </c>
      <c r="Z89" s="255">
        <v>2019</v>
      </c>
    </row>
    <row r="90" spans="1:26">
      <c r="A90" s="111">
        <v>22</v>
      </c>
      <c r="B90" s="182" t="s">
        <v>425</v>
      </c>
      <c r="C90" s="111" t="s">
        <v>256</v>
      </c>
      <c r="D90" s="111">
        <v>67</v>
      </c>
      <c r="E90" s="134">
        <f t="shared" si="5"/>
        <v>0.21</v>
      </c>
      <c r="F90" s="115"/>
      <c r="G90" s="115"/>
      <c r="H90" s="115"/>
      <c r="I90" s="115">
        <v>0.15</v>
      </c>
      <c r="J90" s="115">
        <v>0.04</v>
      </c>
      <c r="K90" s="115"/>
      <c r="L90" s="115"/>
      <c r="M90" s="115"/>
      <c r="N90" s="115"/>
      <c r="O90" s="115"/>
      <c r="P90" s="115"/>
      <c r="Q90" s="115"/>
      <c r="R90" s="115"/>
      <c r="S90" s="115"/>
      <c r="T90" s="115"/>
      <c r="U90" s="115"/>
      <c r="V90" s="115">
        <v>0.02</v>
      </c>
      <c r="W90" s="118" t="s">
        <v>254</v>
      </c>
      <c r="X90" s="112" t="s">
        <v>242</v>
      </c>
      <c r="Y90" s="112" t="s">
        <v>242</v>
      </c>
      <c r="Z90" s="255">
        <v>2019</v>
      </c>
    </row>
    <row r="91" spans="1:26">
      <c r="A91" s="111">
        <v>23</v>
      </c>
      <c r="B91" s="112" t="s">
        <v>426</v>
      </c>
      <c r="C91" s="111" t="s">
        <v>256</v>
      </c>
      <c r="D91" s="111">
        <v>68</v>
      </c>
      <c r="E91" s="134">
        <f t="shared" si="5"/>
        <v>9.0000000000000011E-2</v>
      </c>
      <c r="F91" s="115">
        <v>7.0000000000000007E-2</v>
      </c>
      <c r="G91" s="115"/>
      <c r="H91" s="115"/>
      <c r="I91" s="115">
        <v>0.02</v>
      </c>
      <c r="J91" s="115"/>
      <c r="K91" s="115"/>
      <c r="L91" s="115"/>
      <c r="M91" s="115"/>
      <c r="N91" s="115"/>
      <c r="O91" s="115"/>
      <c r="P91" s="115"/>
      <c r="Q91" s="115"/>
      <c r="R91" s="115"/>
      <c r="S91" s="115"/>
      <c r="T91" s="115"/>
      <c r="U91" s="115"/>
      <c r="V91" s="115"/>
      <c r="W91" s="118" t="s">
        <v>310</v>
      </c>
      <c r="X91" s="112" t="s">
        <v>242</v>
      </c>
      <c r="Y91" s="112" t="s">
        <v>242</v>
      </c>
      <c r="Z91" s="255">
        <v>2019</v>
      </c>
    </row>
    <row r="92" spans="1:26" ht="31.5">
      <c r="A92" s="111">
        <v>24</v>
      </c>
      <c r="B92" s="112" t="s">
        <v>427</v>
      </c>
      <c r="C92" s="111" t="s">
        <v>342</v>
      </c>
      <c r="D92" s="111">
        <v>69</v>
      </c>
      <c r="E92" s="134">
        <f t="shared" si="5"/>
        <v>4.1999999999999993</v>
      </c>
      <c r="F92" s="115">
        <v>3.64</v>
      </c>
      <c r="G92" s="115"/>
      <c r="H92" s="115">
        <v>0.37</v>
      </c>
      <c r="I92" s="115"/>
      <c r="J92" s="115"/>
      <c r="K92" s="115"/>
      <c r="L92" s="115"/>
      <c r="M92" s="115"/>
      <c r="N92" s="115"/>
      <c r="O92" s="115"/>
      <c r="P92" s="115"/>
      <c r="Q92" s="115"/>
      <c r="R92" s="115">
        <v>0.06</v>
      </c>
      <c r="S92" s="115">
        <v>0.12</v>
      </c>
      <c r="T92" s="115"/>
      <c r="U92" s="115"/>
      <c r="V92" s="115">
        <v>0.01</v>
      </c>
      <c r="W92" s="113" t="s">
        <v>428</v>
      </c>
      <c r="X92" s="117" t="s">
        <v>229</v>
      </c>
      <c r="Y92" s="267" t="s">
        <v>599</v>
      </c>
      <c r="Z92" s="103">
        <v>2019</v>
      </c>
    </row>
    <row r="93" spans="1:26">
      <c r="A93" s="111">
        <v>25</v>
      </c>
      <c r="B93" s="118" t="s">
        <v>429</v>
      </c>
      <c r="C93" s="111" t="s">
        <v>135</v>
      </c>
      <c r="D93" s="111">
        <v>70</v>
      </c>
      <c r="E93" s="134">
        <f t="shared" si="5"/>
        <v>2.5000000000000004</v>
      </c>
      <c r="F93" s="115">
        <v>2.2000000000000002</v>
      </c>
      <c r="G93" s="141"/>
      <c r="H93" s="141"/>
      <c r="I93" s="115"/>
      <c r="J93" s="115"/>
      <c r="K93" s="115"/>
      <c r="L93" s="115"/>
      <c r="M93" s="115"/>
      <c r="N93" s="115"/>
      <c r="O93" s="115"/>
      <c r="P93" s="115"/>
      <c r="Q93" s="115"/>
      <c r="R93" s="115">
        <v>0.2</v>
      </c>
      <c r="S93" s="115">
        <v>0.1</v>
      </c>
      <c r="T93" s="115"/>
      <c r="U93" s="115"/>
      <c r="V93" s="115"/>
      <c r="W93" s="134" t="s">
        <v>430</v>
      </c>
      <c r="X93" s="112" t="s">
        <v>242</v>
      </c>
      <c r="Y93" s="112" t="s">
        <v>242</v>
      </c>
      <c r="Z93" s="103">
        <v>2019</v>
      </c>
    </row>
    <row r="94" spans="1:26" s="189" customFormat="1" ht="31.5">
      <c r="A94" s="111">
        <v>26</v>
      </c>
      <c r="B94" s="186" t="s">
        <v>431</v>
      </c>
      <c r="C94" s="187" t="s">
        <v>432</v>
      </c>
      <c r="D94" s="111">
        <v>71</v>
      </c>
      <c r="E94" s="115">
        <f t="shared" si="5"/>
        <v>0.5</v>
      </c>
      <c r="F94" s="134">
        <v>0.5</v>
      </c>
      <c r="G94" s="134"/>
      <c r="H94" s="134"/>
      <c r="I94" s="134"/>
      <c r="J94" s="134"/>
      <c r="K94" s="134"/>
      <c r="L94" s="134"/>
      <c r="M94" s="134"/>
      <c r="N94" s="134"/>
      <c r="O94" s="134"/>
      <c r="P94" s="134"/>
      <c r="Q94" s="134"/>
      <c r="R94" s="134"/>
      <c r="S94" s="134"/>
      <c r="T94" s="134"/>
      <c r="U94" s="134"/>
      <c r="V94" s="134"/>
      <c r="W94" s="112" t="s">
        <v>600</v>
      </c>
      <c r="X94" s="117" t="s">
        <v>229</v>
      </c>
      <c r="Y94" s="137" t="s">
        <v>577</v>
      </c>
    </row>
    <row r="95" spans="1:26" s="153" customFormat="1" ht="31.5">
      <c r="A95" s="111">
        <v>27</v>
      </c>
      <c r="B95" s="268" t="s">
        <v>601</v>
      </c>
      <c r="C95" s="268" t="s">
        <v>521</v>
      </c>
      <c r="D95" s="111">
        <v>72</v>
      </c>
      <c r="E95" s="140">
        <f t="shared" si="5"/>
        <v>5.2000000000000011</v>
      </c>
      <c r="F95" s="114">
        <v>4.9000000000000004</v>
      </c>
      <c r="G95" s="114"/>
      <c r="H95" s="114"/>
      <c r="I95" s="114"/>
      <c r="J95" s="114"/>
      <c r="K95" s="114"/>
      <c r="L95" s="114"/>
      <c r="M95" s="114"/>
      <c r="N95" s="114"/>
      <c r="O95" s="114"/>
      <c r="P95" s="114"/>
      <c r="Q95" s="114"/>
      <c r="R95" s="114">
        <v>0.15</v>
      </c>
      <c r="S95" s="114">
        <v>0.15</v>
      </c>
      <c r="T95" s="114"/>
      <c r="U95" s="114"/>
      <c r="V95" s="114"/>
      <c r="W95" s="151" t="s">
        <v>310</v>
      </c>
      <c r="X95" s="117" t="s">
        <v>229</v>
      </c>
      <c r="Y95" s="269" t="s">
        <v>577</v>
      </c>
    </row>
    <row r="96" spans="1:26" ht="31.5">
      <c r="A96" s="111">
        <v>28</v>
      </c>
      <c r="B96" s="118" t="s">
        <v>433</v>
      </c>
      <c r="C96" s="111" t="s">
        <v>133</v>
      </c>
      <c r="D96" s="111">
        <v>73</v>
      </c>
      <c r="E96" s="115">
        <f t="shared" si="5"/>
        <v>4.2</v>
      </c>
      <c r="F96" s="115">
        <v>3.4</v>
      </c>
      <c r="G96" s="115"/>
      <c r="H96" s="115"/>
      <c r="I96" s="115"/>
      <c r="J96" s="115"/>
      <c r="K96" s="115"/>
      <c r="L96" s="115"/>
      <c r="M96" s="115"/>
      <c r="N96" s="115"/>
      <c r="O96" s="115"/>
      <c r="P96" s="115"/>
      <c r="Q96" s="115"/>
      <c r="R96" s="115">
        <v>0.5</v>
      </c>
      <c r="S96" s="115">
        <v>0.3</v>
      </c>
      <c r="T96" s="115"/>
      <c r="U96" s="115"/>
      <c r="V96" s="115"/>
      <c r="W96" s="118" t="s">
        <v>434</v>
      </c>
      <c r="X96" s="117" t="s">
        <v>229</v>
      </c>
      <c r="Y96" s="137" t="s">
        <v>571</v>
      </c>
      <c r="Z96" s="103">
        <v>2019</v>
      </c>
    </row>
    <row r="97" spans="1:26" s="189" customFormat="1" ht="31.5">
      <c r="A97" s="111">
        <v>29</v>
      </c>
      <c r="B97" s="112" t="s">
        <v>435</v>
      </c>
      <c r="C97" s="111" t="s">
        <v>133</v>
      </c>
      <c r="D97" s="111">
        <v>74</v>
      </c>
      <c r="E97" s="115">
        <f t="shared" si="5"/>
        <v>3</v>
      </c>
      <c r="F97" s="134"/>
      <c r="G97" s="134"/>
      <c r="H97" s="134">
        <v>3</v>
      </c>
      <c r="I97" s="134"/>
      <c r="J97" s="134"/>
      <c r="K97" s="134"/>
      <c r="L97" s="134"/>
      <c r="M97" s="134"/>
      <c r="N97" s="134"/>
      <c r="O97" s="134"/>
      <c r="P97" s="134"/>
      <c r="Q97" s="134"/>
      <c r="R97" s="134"/>
      <c r="S97" s="134"/>
      <c r="T97" s="134"/>
      <c r="U97" s="134"/>
      <c r="V97" s="134"/>
      <c r="W97" s="118" t="s">
        <v>434</v>
      </c>
      <c r="X97" s="117" t="s">
        <v>229</v>
      </c>
      <c r="Y97" s="137" t="s">
        <v>577</v>
      </c>
    </row>
    <row r="98" spans="1:26" ht="31.5">
      <c r="A98" s="111">
        <v>30</v>
      </c>
      <c r="B98" s="118" t="s">
        <v>436</v>
      </c>
      <c r="C98" s="111" t="s">
        <v>133</v>
      </c>
      <c r="D98" s="111">
        <v>75</v>
      </c>
      <c r="E98" s="115">
        <f t="shared" si="5"/>
        <v>7.8000000000000007</v>
      </c>
      <c r="F98" s="115">
        <v>7.2</v>
      </c>
      <c r="G98" s="115"/>
      <c r="H98" s="115"/>
      <c r="I98" s="115"/>
      <c r="J98" s="115"/>
      <c r="K98" s="115"/>
      <c r="L98" s="115"/>
      <c r="M98" s="115"/>
      <c r="N98" s="115"/>
      <c r="O98" s="115"/>
      <c r="P98" s="115"/>
      <c r="Q98" s="115"/>
      <c r="R98" s="115">
        <v>0.4</v>
      </c>
      <c r="S98" s="115">
        <v>0.2</v>
      </c>
      <c r="T98" s="115"/>
      <c r="U98" s="115"/>
      <c r="V98" s="115"/>
      <c r="W98" s="113" t="s">
        <v>261</v>
      </c>
      <c r="X98" s="117" t="s">
        <v>229</v>
      </c>
      <c r="Y98" s="137" t="s">
        <v>571</v>
      </c>
      <c r="Z98" s="103">
        <v>2019</v>
      </c>
    </row>
    <row r="99" spans="1:26" ht="31.5">
      <c r="A99" s="111">
        <v>31</v>
      </c>
      <c r="B99" s="118" t="s">
        <v>437</v>
      </c>
      <c r="C99" s="111" t="s">
        <v>133</v>
      </c>
      <c r="D99" s="111">
        <v>76</v>
      </c>
      <c r="E99" s="115">
        <f t="shared" si="5"/>
        <v>0.5</v>
      </c>
      <c r="F99" s="115">
        <v>0.35</v>
      </c>
      <c r="G99" s="115"/>
      <c r="H99" s="115"/>
      <c r="I99" s="115"/>
      <c r="J99" s="115"/>
      <c r="K99" s="115"/>
      <c r="L99" s="115"/>
      <c r="M99" s="115"/>
      <c r="N99" s="115"/>
      <c r="O99" s="115"/>
      <c r="P99" s="115"/>
      <c r="Q99" s="115"/>
      <c r="R99" s="115">
        <v>0.15</v>
      </c>
      <c r="S99" s="115"/>
      <c r="T99" s="115"/>
      <c r="U99" s="115"/>
      <c r="V99" s="115"/>
      <c r="W99" s="143" t="s">
        <v>438</v>
      </c>
      <c r="X99" s="117" t="s">
        <v>229</v>
      </c>
      <c r="Y99" s="137" t="s">
        <v>571</v>
      </c>
      <c r="Z99" s="103">
        <v>2019</v>
      </c>
    </row>
    <row r="100" spans="1:26" ht="31.5">
      <c r="A100" s="111">
        <v>32</v>
      </c>
      <c r="B100" s="118" t="s">
        <v>439</v>
      </c>
      <c r="C100" s="111" t="s">
        <v>136</v>
      </c>
      <c r="D100" s="111">
        <v>77</v>
      </c>
      <c r="E100" s="115">
        <f t="shared" si="5"/>
        <v>82.19</v>
      </c>
      <c r="F100" s="115">
        <v>60.9</v>
      </c>
      <c r="G100" s="115"/>
      <c r="H100" s="115">
        <v>1</v>
      </c>
      <c r="I100" s="115"/>
      <c r="J100" s="115">
        <v>0.27</v>
      </c>
      <c r="K100" s="115"/>
      <c r="L100" s="115"/>
      <c r="M100" s="115"/>
      <c r="N100" s="115"/>
      <c r="O100" s="115"/>
      <c r="P100" s="115"/>
      <c r="Q100" s="115"/>
      <c r="R100" s="115">
        <v>8.65</v>
      </c>
      <c r="S100" s="115">
        <v>5.77</v>
      </c>
      <c r="T100" s="115"/>
      <c r="U100" s="115"/>
      <c r="V100" s="115">
        <v>5.6</v>
      </c>
      <c r="W100" s="135" t="s">
        <v>440</v>
      </c>
      <c r="X100" s="117" t="s">
        <v>229</v>
      </c>
      <c r="Y100" s="137" t="s">
        <v>571</v>
      </c>
      <c r="Z100" s="103">
        <v>2019</v>
      </c>
    </row>
    <row r="101" spans="1:26" ht="78.75">
      <c r="A101" s="111">
        <v>33</v>
      </c>
      <c r="B101" s="118" t="s">
        <v>441</v>
      </c>
      <c r="C101" s="183" t="s">
        <v>537</v>
      </c>
      <c r="D101" s="111">
        <v>78</v>
      </c>
      <c r="E101" s="115">
        <f>SUM(F101:V101)</f>
        <v>198.61</v>
      </c>
      <c r="F101" s="115">
        <v>160</v>
      </c>
      <c r="G101" s="115"/>
      <c r="H101" s="115">
        <v>5.0999999999999996</v>
      </c>
      <c r="I101" s="115">
        <v>4.3599999999999994</v>
      </c>
      <c r="J101" s="115">
        <v>8.0400000000000063</v>
      </c>
      <c r="K101" s="115"/>
      <c r="L101" s="115"/>
      <c r="M101" s="115"/>
      <c r="N101" s="115"/>
      <c r="O101" s="115"/>
      <c r="P101" s="115"/>
      <c r="Q101" s="115"/>
      <c r="R101" s="115">
        <v>11.4</v>
      </c>
      <c r="S101" s="115">
        <v>7.21</v>
      </c>
      <c r="T101" s="115"/>
      <c r="U101" s="115"/>
      <c r="V101" s="115">
        <v>2.5</v>
      </c>
      <c r="W101" s="135" t="s">
        <v>442</v>
      </c>
      <c r="X101" s="112" t="s">
        <v>311</v>
      </c>
      <c r="Y101" s="112" t="s">
        <v>242</v>
      </c>
      <c r="Z101" s="103">
        <v>2019</v>
      </c>
    </row>
    <row r="102" spans="1:26" s="192" customFormat="1" ht="31.5">
      <c r="A102" s="111">
        <v>34</v>
      </c>
      <c r="B102" s="270" t="s">
        <v>443</v>
      </c>
      <c r="C102" s="176" t="s">
        <v>258</v>
      </c>
      <c r="D102" s="111">
        <v>79</v>
      </c>
      <c r="E102" s="116">
        <f t="shared" si="5"/>
        <v>0.09</v>
      </c>
      <c r="F102" s="169"/>
      <c r="G102" s="169"/>
      <c r="H102" s="169"/>
      <c r="I102" s="169">
        <v>0.09</v>
      </c>
      <c r="J102" s="169"/>
      <c r="K102" s="169"/>
      <c r="L102" s="169"/>
      <c r="M102" s="169"/>
      <c r="N102" s="169"/>
      <c r="O102" s="169"/>
      <c r="P102" s="169"/>
      <c r="Q102" s="169"/>
      <c r="R102" s="169"/>
      <c r="S102" s="169"/>
      <c r="T102" s="169"/>
      <c r="U102" s="169"/>
      <c r="V102" s="169"/>
      <c r="W102" s="270" t="s">
        <v>444</v>
      </c>
      <c r="X102" s="177" t="s">
        <v>229</v>
      </c>
      <c r="Y102" s="137" t="s">
        <v>577</v>
      </c>
    </row>
    <row r="103" spans="1:26" s="189" customFormat="1" ht="31.5">
      <c r="A103" s="111">
        <v>35</v>
      </c>
      <c r="B103" s="112" t="s">
        <v>445</v>
      </c>
      <c r="C103" s="111" t="s">
        <v>130</v>
      </c>
      <c r="D103" s="111">
        <v>80</v>
      </c>
      <c r="E103" s="115">
        <f t="shared" si="5"/>
        <v>3.8</v>
      </c>
      <c r="F103" s="113">
        <v>3</v>
      </c>
      <c r="G103" s="113"/>
      <c r="H103" s="113"/>
      <c r="I103" s="113">
        <v>0.3</v>
      </c>
      <c r="J103" s="113"/>
      <c r="K103" s="113">
        <v>0.24</v>
      </c>
      <c r="L103" s="113"/>
      <c r="M103" s="113"/>
      <c r="N103" s="113"/>
      <c r="O103" s="113"/>
      <c r="P103" s="113"/>
      <c r="Q103" s="113"/>
      <c r="R103" s="113">
        <v>0.15</v>
      </c>
      <c r="S103" s="113">
        <v>0.11</v>
      </c>
      <c r="T103" s="113"/>
      <c r="U103" s="113"/>
      <c r="V103" s="113"/>
      <c r="W103" s="113" t="s">
        <v>446</v>
      </c>
      <c r="X103" s="137" t="s">
        <v>447</v>
      </c>
      <c r="Y103" s="137" t="s">
        <v>577</v>
      </c>
    </row>
    <row r="104" spans="1:26" s="189" customFormat="1" ht="31.5">
      <c r="A104" s="111">
        <v>36</v>
      </c>
      <c r="B104" s="113" t="s">
        <v>448</v>
      </c>
      <c r="C104" s="111" t="s">
        <v>135</v>
      </c>
      <c r="D104" s="111">
        <v>81</v>
      </c>
      <c r="E104" s="115">
        <f t="shared" si="5"/>
        <v>5.5</v>
      </c>
      <c r="F104" s="115">
        <v>5</v>
      </c>
      <c r="G104" s="113"/>
      <c r="H104" s="113"/>
      <c r="I104" s="115"/>
      <c r="J104" s="115"/>
      <c r="K104" s="113"/>
      <c r="L104" s="113"/>
      <c r="M104" s="113"/>
      <c r="N104" s="113"/>
      <c r="O104" s="113"/>
      <c r="P104" s="113"/>
      <c r="Q104" s="113"/>
      <c r="R104" s="115">
        <v>0.2</v>
      </c>
      <c r="S104" s="115">
        <v>0.2</v>
      </c>
      <c r="T104" s="113"/>
      <c r="U104" s="113"/>
      <c r="V104" s="115">
        <v>0.1</v>
      </c>
      <c r="W104" s="118" t="s">
        <v>261</v>
      </c>
      <c r="X104" s="253" t="s">
        <v>233</v>
      </c>
      <c r="Y104" s="253" t="s">
        <v>233</v>
      </c>
      <c r="Z104" s="189">
        <v>2019</v>
      </c>
    </row>
    <row r="105" spans="1:26" s="189" customFormat="1" ht="31.5">
      <c r="A105" s="111">
        <v>37</v>
      </c>
      <c r="B105" s="135" t="s">
        <v>449</v>
      </c>
      <c r="C105" s="111" t="s">
        <v>538</v>
      </c>
      <c r="D105" s="111">
        <v>82</v>
      </c>
      <c r="E105" s="115">
        <f>H105+I105+J105+V105</f>
        <v>14</v>
      </c>
      <c r="F105" s="113"/>
      <c r="G105" s="113"/>
      <c r="H105" s="115">
        <v>3</v>
      </c>
      <c r="I105" s="115">
        <v>5</v>
      </c>
      <c r="J105" s="115">
        <v>5</v>
      </c>
      <c r="K105" s="113"/>
      <c r="L105" s="113"/>
      <c r="M105" s="113"/>
      <c r="N105" s="113"/>
      <c r="O105" s="113"/>
      <c r="P105" s="113"/>
      <c r="Q105" s="113"/>
      <c r="R105" s="115"/>
      <c r="S105" s="115"/>
      <c r="T105" s="113"/>
      <c r="U105" s="113"/>
      <c r="V105" s="115">
        <v>1</v>
      </c>
      <c r="W105" s="118"/>
      <c r="X105" s="253"/>
      <c r="Y105" s="253"/>
    </row>
    <row r="106" spans="1:26" ht="31.5">
      <c r="A106" s="111">
        <v>38</v>
      </c>
      <c r="B106" s="118" t="s">
        <v>450</v>
      </c>
      <c r="C106" s="183" t="s">
        <v>139</v>
      </c>
      <c r="D106" s="111">
        <v>83</v>
      </c>
      <c r="E106" s="115">
        <f t="shared" ref="E106:E115" si="6">SUM(F106:V106)</f>
        <v>0.47</v>
      </c>
      <c r="F106" s="115">
        <f>0.25+0.22</f>
        <v>0.47</v>
      </c>
      <c r="G106" s="165"/>
      <c r="H106" s="165"/>
      <c r="I106" s="165"/>
      <c r="J106" s="165"/>
      <c r="K106" s="165"/>
      <c r="L106" s="165"/>
      <c r="M106" s="165"/>
      <c r="N106" s="165"/>
      <c r="O106" s="165"/>
      <c r="P106" s="165"/>
      <c r="Q106" s="165"/>
      <c r="R106" s="165"/>
      <c r="S106" s="165"/>
      <c r="T106" s="165"/>
      <c r="U106" s="165"/>
      <c r="V106" s="165"/>
      <c r="W106" s="134" t="s">
        <v>451</v>
      </c>
      <c r="X106" s="137" t="s">
        <v>504</v>
      </c>
      <c r="Y106" s="137" t="s">
        <v>504</v>
      </c>
      <c r="Z106" s="103">
        <v>2019</v>
      </c>
    </row>
    <row r="107" spans="1:26" ht="31.5">
      <c r="A107" s="111">
        <v>39</v>
      </c>
      <c r="B107" s="118" t="s">
        <v>450</v>
      </c>
      <c r="C107" s="183" t="s">
        <v>137</v>
      </c>
      <c r="D107" s="111">
        <v>84</v>
      </c>
      <c r="E107" s="115">
        <f t="shared" si="6"/>
        <v>0.28000000000000003</v>
      </c>
      <c r="F107" s="115">
        <f>0.13+0.15</f>
        <v>0.28000000000000003</v>
      </c>
      <c r="G107" s="165"/>
      <c r="H107" s="165"/>
      <c r="I107" s="165"/>
      <c r="J107" s="165"/>
      <c r="K107" s="165"/>
      <c r="L107" s="165"/>
      <c r="M107" s="165"/>
      <c r="N107" s="165"/>
      <c r="O107" s="165"/>
      <c r="P107" s="165"/>
      <c r="Q107" s="165"/>
      <c r="R107" s="165"/>
      <c r="S107" s="165"/>
      <c r="T107" s="165"/>
      <c r="U107" s="165"/>
      <c r="V107" s="165"/>
      <c r="W107" s="134" t="s">
        <v>602</v>
      </c>
      <c r="X107" s="137" t="s">
        <v>504</v>
      </c>
      <c r="Y107" s="137" t="s">
        <v>504</v>
      </c>
      <c r="Z107" s="103">
        <v>2019</v>
      </c>
    </row>
    <row r="108" spans="1:26" ht="31.5">
      <c r="A108" s="111">
        <v>40</v>
      </c>
      <c r="B108" s="118" t="s">
        <v>450</v>
      </c>
      <c r="C108" s="183" t="s">
        <v>131</v>
      </c>
      <c r="D108" s="111">
        <v>85</v>
      </c>
      <c r="E108" s="115">
        <f t="shared" si="6"/>
        <v>0.05</v>
      </c>
      <c r="F108" s="115">
        <v>0.05</v>
      </c>
      <c r="G108" s="165"/>
      <c r="H108" s="165"/>
      <c r="I108" s="165"/>
      <c r="J108" s="165"/>
      <c r="K108" s="165"/>
      <c r="L108" s="165"/>
      <c r="M108" s="165"/>
      <c r="N108" s="165"/>
      <c r="O108" s="165"/>
      <c r="P108" s="165"/>
      <c r="Q108" s="165"/>
      <c r="R108" s="165"/>
      <c r="S108" s="165"/>
      <c r="T108" s="165"/>
      <c r="U108" s="165"/>
      <c r="V108" s="165"/>
      <c r="W108" s="134" t="s">
        <v>452</v>
      </c>
      <c r="X108" s="137" t="s">
        <v>504</v>
      </c>
      <c r="Y108" s="137" t="s">
        <v>504</v>
      </c>
      <c r="Z108" s="255">
        <v>2019</v>
      </c>
    </row>
    <row r="109" spans="1:26" s="168" customFormat="1">
      <c r="A109" s="163">
        <v>9</v>
      </c>
      <c r="B109" s="173" t="s">
        <v>147</v>
      </c>
      <c r="C109" s="184">
        <v>2</v>
      </c>
      <c r="D109" s="184"/>
      <c r="E109" s="165">
        <f t="shared" si="6"/>
        <v>1</v>
      </c>
      <c r="F109" s="165">
        <f>F110</f>
        <v>0.8</v>
      </c>
      <c r="G109" s="165"/>
      <c r="H109" s="165"/>
      <c r="I109" s="165"/>
      <c r="J109" s="165"/>
      <c r="K109" s="165"/>
      <c r="L109" s="165"/>
      <c r="M109" s="165"/>
      <c r="N109" s="165"/>
      <c r="O109" s="165"/>
      <c r="P109" s="165"/>
      <c r="Q109" s="165"/>
      <c r="R109" s="165">
        <f>R110</f>
        <v>0.1</v>
      </c>
      <c r="S109" s="165">
        <f>S110</f>
        <v>0.1</v>
      </c>
      <c r="T109" s="165"/>
      <c r="U109" s="165"/>
      <c r="V109" s="165"/>
      <c r="W109" s="166"/>
      <c r="X109" s="167"/>
      <c r="Y109" s="167"/>
    </row>
    <row r="110" spans="1:26" ht="31.5">
      <c r="A110" s="111"/>
      <c r="B110" s="118" t="s">
        <v>516</v>
      </c>
      <c r="C110" s="111" t="s">
        <v>131</v>
      </c>
      <c r="D110" s="111">
        <v>86</v>
      </c>
      <c r="E110" s="115">
        <f t="shared" si="6"/>
        <v>1</v>
      </c>
      <c r="F110" s="170">
        <v>0.8</v>
      </c>
      <c r="G110" s="141"/>
      <c r="H110" s="141"/>
      <c r="I110" s="115"/>
      <c r="J110" s="115"/>
      <c r="K110" s="115"/>
      <c r="L110" s="115"/>
      <c r="M110" s="115"/>
      <c r="N110" s="115"/>
      <c r="O110" s="115"/>
      <c r="P110" s="115"/>
      <c r="Q110" s="115"/>
      <c r="R110" s="115">
        <v>0.1</v>
      </c>
      <c r="S110" s="115">
        <v>0.1</v>
      </c>
      <c r="T110" s="115"/>
      <c r="U110" s="115"/>
      <c r="V110" s="115"/>
      <c r="W110" s="134" t="s">
        <v>453</v>
      </c>
      <c r="X110" s="117" t="s">
        <v>242</v>
      </c>
      <c r="Y110" s="117" t="s">
        <v>242</v>
      </c>
      <c r="Z110" s="103">
        <v>2019</v>
      </c>
    </row>
    <row r="111" spans="1:26">
      <c r="A111" s="111"/>
      <c r="B111" s="118" t="s">
        <v>517</v>
      </c>
      <c r="C111" s="111" t="s">
        <v>299</v>
      </c>
      <c r="D111" s="111">
        <v>87</v>
      </c>
      <c r="E111" s="115">
        <f t="shared" si="6"/>
        <v>0.5</v>
      </c>
      <c r="F111" s="170">
        <v>0.5</v>
      </c>
      <c r="G111" s="141"/>
      <c r="H111" s="141"/>
      <c r="I111" s="115"/>
      <c r="J111" s="115"/>
      <c r="K111" s="115"/>
      <c r="L111" s="115"/>
      <c r="M111" s="115"/>
      <c r="N111" s="115"/>
      <c r="O111" s="115"/>
      <c r="P111" s="115"/>
      <c r="Q111" s="115"/>
      <c r="R111" s="115"/>
      <c r="S111" s="115"/>
      <c r="T111" s="115"/>
      <c r="U111" s="115"/>
      <c r="V111" s="115"/>
      <c r="W111" s="134" t="s">
        <v>300</v>
      </c>
      <c r="X111" s="117" t="s">
        <v>242</v>
      </c>
      <c r="Y111" s="117" t="s">
        <v>242</v>
      </c>
      <c r="Z111" s="103">
        <v>2019</v>
      </c>
    </row>
    <row r="112" spans="1:26" s="179" customFormat="1">
      <c r="A112" s="163">
        <v>10</v>
      </c>
      <c r="B112" s="164" t="s">
        <v>24</v>
      </c>
      <c r="C112" s="163">
        <v>3</v>
      </c>
      <c r="D112" s="163"/>
      <c r="E112" s="165">
        <f t="shared" si="6"/>
        <v>0.16</v>
      </c>
      <c r="F112" s="165">
        <f>F113+F114+F115</f>
        <v>0.05</v>
      </c>
      <c r="G112" s="165"/>
      <c r="H112" s="165"/>
      <c r="I112" s="165">
        <f>I113+I114+I115</f>
        <v>0.06</v>
      </c>
      <c r="J112" s="165"/>
      <c r="K112" s="165"/>
      <c r="L112" s="165"/>
      <c r="M112" s="165"/>
      <c r="N112" s="165"/>
      <c r="O112" s="165"/>
      <c r="P112" s="165"/>
      <c r="Q112" s="165"/>
      <c r="R112" s="165"/>
      <c r="S112" s="165"/>
      <c r="T112" s="165"/>
      <c r="U112" s="165"/>
      <c r="V112" s="165">
        <f>V113+V114+V115</f>
        <v>0.05</v>
      </c>
      <c r="W112" s="178"/>
      <c r="X112" s="164"/>
      <c r="Y112" s="164"/>
    </row>
    <row r="113" spans="1:28">
      <c r="A113" s="111"/>
      <c r="B113" s="118" t="s">
        <v>505</v>
      </c>
      <c r="C113" s="111" t="s">
        <v>140</v>
      </c>
      <c r="D113" s="111">
        <v>88</v>
      </c>
      <c r="E113" s="115">
        <f t="shared" si="6"/>
        <v>0.05</v>
      </c>
      <c r="F113" s="115"/>
      <c r="G113" s="115"/>
      <c r="H113" s="115"/>
      <c r="I113" s="115"/>
      <c r="J113" s="115"/>
      <c r="K113" s="115"/>
      <c r="L113" s="115"/>
      <c r="M113" s="115"/>
      <c r="N113" s="115"/>
      <c r="O113" s="115"/>
      <c r="P113" s="115"/>
      <c r="Q113" s="115"/>
      <c r="R113" s="115"/>
      <c r="S113" s="115"/>
      <c r="T113" s="115"/>
      <c r="U113" s="115"/>
      <c r="V113" s="115">
        <v>0.05</v>
      </c>
      <c r="W113" s="118" t="s">
        <v>454</v>
      </c>
      <c r="X113" s="117" t="s">
        <v>229</v>
      </c>
      <c r="Y113" s="117" t="s">
        <v>229</v>
      </c>
      <c r="Z113" s="103">
        <v>2019</v>
      </c>
    </row>
    <row r="114" spans="1:28">
      <c r="A114" s="111"/>
      <c r="B114" s="112" t="s">
        <v>455</v>
      </c>
      <c r="C114" s="111" t="s">
        <v>130</v>
      </c>
      <c r="D114" s="111">
        <v>89</v>
      </c>
      <c r="E114" s="115">
        <f t="shared" si="6"/>
        <v>0.05</v>
      </c>
      <c r="F114" s="115">
        <v>0.05</v>
      </c>
      <c r="G114" s="115"/>
      <c r="H114" s="115"/>
      <c r="I114" s="115"/>
      <c r="J114" s="115"/>
      <c r="K114" s="115"/>
      <c r="L114" s="115"/>
      <c r="M114" s="115"/>
      <c r="N114" s="115"/>
      <c r="O114" s="115"/>
      <c r="P114" s="115"/>
      <c r="Q114" s="115"/>
      <c r="R114" s="115"/>
      <c r="S114" s="115"/>
      <c r="T114" s="115"/>
      <c r="U114" s="115"/>
      <c r="V114" s="115"/>
      <c r="W114" s="118" t="s">
        <v>456</v>
      </c>
      <c r="X114" s="117" t="s">
        <v>229</v>
      </c>
      <c r="Y114" s="117" t="s">
        <v>229</v>
      </c>
      <c r="Z114" s="103">
        <v>2019</v>
      </c>
    </row>
    <row r="115" spans="1:28">
      <c r="A115" s="111"/>
      <c r="B115" s="118" t="s">
        <v>518</v>
      </c>
      <c r="C115" s="111" t="s">
        <v>400</v>
      </c>
      <c r="D115" s="111">
        <v>90</v>
      </c>
      <c r="E115" s="115">
        <f t="shared" si="6"/>
        <v>0.06</v>
      </c>
      <c r="F115" s="115"/>
      <c r="G115" s="115"/>
      <c r="H115" s="115"/>
      <c r="I115" s="115">
        <v>0.06</v>
      </c>
      <c r="J115" s="115"/>
      <c r="K115" s="115"/>
      <c r="L115" s="115"/>
      <c r="M115" s="115"/>
      <c r="N115" s="115"/>
      <c r="O115" s="115"/>
      <c r="P115" s="115"/>
      <c r="Q115" s="115"/>
      <c r="R115" s="115"/>
      <c r="S115" s="115"/>
      <c r="T115" s="115"/>
      <c r="U115" s="115"/>
      <c r="V115" s="115"/>
      <c r="W115" s="118" t="s">
        <v>401</v>
      </c>
      <c r="X115" s="117" t="s">
        <v>229</v>
      </c>
      <c r="Y115" s="117" t="s">
        <v>229</v>
      </c>
      <c r="Z115" s="103">
        <v>2019</v>
      </c>
    </row>
    <row r="116" spans="1:28">
      <c r="A116" s="111"/>
      <c r="B116" s="173" t="s">
        <v>12</v>
      </c>
      <c r="C116" s="111">
        <v>1</v>
      </c>
      <c r="D116" s="111"/>
      <c r="E116" s="115"/>
      <c r="F116" s="115"/>
      <c r="G116" s="115"/>
      <c r="H116" s="115"/>
      <c r="I116" s="115"/>
      <c r="J116" s="115"/>
      <c r="K116" s="115"/>
      <c r="L116" s="115"/>
      <c r="M116" s="115"/>
      <c r="N116" s="115"/>
      <c r="O116" s="115"/>
      <c r="P116" s="115"/>
      <c r="Q116" s="115"/>
      <c r="R116" s="115"/>
      <c r="S116" s="115"/>
      <c r="T116" s="115"/>
      <c r="U116" s="115"/>
      <c r="V116" s="115"/>
      <c r="W116" s="118"/>
      <c r="X116" s="117"/>
      <c r="Y116" s="117"/>
      <c r="Z116" s="168"/>
    </row>
    <row r="117" spans="1:28" ht="31.5">
      <c r="A117" s="111"/>
      <c r="B117" s="112" t="s">
        <v>302</v>
      </c>
      <c r="C117" s="111" t="s">
        <v>133</v>
      </c>
      <c r="D117" s="111">
        <v>91</v>
      </c>
      <c r="E117" s="115">
        <v>2</v>
      </c>
      <c r="F117" s="115">
        <v>2</v>
      </c>
      <c r="G117" s="115"/>
      <c r="H117" s="115"/>
      <c r="I117" s="115"/>
      <c r="J117" s="115"/>
      <c r="K117" s="115"/>
      <c r="L117" s="115"/>
      <c r="M117" s="115"/>
      <c r="N117" s="115"/>
      <c r="O117" s="115"/>
      <c r="P117" s="115"/>
      <c r="Q117" s="115"/>
      <c r="R117" s="115"/>
      <c r="S117" s="115"/>
      <c r="T117" s="115"/>
      <c r="U117" s="115"/>
      <c r="V117" s="115"/>
      <c r="W117" s="113" t="s">
        <v>303</v>
      </c>
      <c r="X117" s="117" t="s">
        <v>229</v>
      </c>
      <c r="Y117" s="137" t="s">
        <v>571</v>
      </c>
      <c r="Z117" s="103">
        <v>2019</v>
      </c>
    </row>
    <row r="118" spans="1:28" s="168" customFormat="1">
      <c r="A118" s="163">
        <v>11</v>
      </c>
      <c r="B118" s="173" t="s">
        <v>457</v>
      </c>
      <c r="C118" s="111">
        <v>3</v>
      </c>
      <c r="D118" s="111"/>
      <c r="E118" s="165">
        <v>63.75</v>
      </c>
      <c r="F118" s="165">
        <f>F119+F120+F121</f>
        <v>36.99</v>
      </c>
      <c r="G118" s="165">
        <f>G119+G120+G121</f>
        <v>6.7</v>
      </c>
      <c r="H118" s="165"/>
      <c r="I118" s="165"/>
      <c r="J118" s="165">
        <f>J119+J120+J121</f>
        <v>2.09</v>
      </c>
      <c r="K118" s="165">
        <f>K119+K120+K121</f>
        <v>2</v>
      </c>
      <c r="L118" s="165"/>
      <c r="M118" s="165">
        <f>M119+M120+M121</f>
        <v>0.08</v>
      </c>
      <c r="N118" s="165"/>
      <c r="O118" s="165">
        <f>O119+O120+O121</f>
        <v>2.4500000000000002</v>
      </c>
      <c r="P118" s="165"/>
      <c r="Q118" s="165"/>
      <c r="R118" s="165">
        <f>R119+R120+R121</f>
        <v>8.129999999999999</v>
      </c>
      <c r="S118" s="165"/>
      <c r="T118" s="165"/>
      <c r="U118" s="165"/>
      <c r="V118" s="165">
        <f>V119+V120+V121</f>
        <v>6.8900000000000006</v>
      </c>
      <c r="W118" s="166"/>
      <c r="X118" s="167"/>
      <c r="Y118" s="167"/>
    </row>
    <row r="119" spans="1:28" ht="31.5">
      <c r="A119" s="111"/>
      <c r="B119" s="118" t="s">
        <v>458</v>
      </c>
      <c r="C119" s="111" t="s">
        <v>140</v>
      </c>
      <c r="D119" s="111">
        <v>92</v>
      </c>
      <c r="E119" s="115">
        <f>SUM(F119:V119)</f>
        <v>3.18</v>
      </c>
      <c r="F119" s="115">
        <v>2.5</v>
      </c>
      <c r="G119" s="115"/>
      <c r="H119" s="115"/>
      <c r="I119" s="115"/>
      <c r="J119" s="115"/>
      <c r="K119" s="115"/>
      <c r="L119" s="115"/>
      <c r="M119" s="115"/>
      <c r="N119" s="115"/>
      <c r="O119" s="115"/>
      <c r="P119" s="115"/>
      <c r="Q119" s="115"/>
      <c r="R119" s="115">
        <v>0.2</v>
      </c>
      <c r="S119" s="115"/>
      <c r="T119" s="115"/>
      <c r="U119" s="115"/>
      <c r="V119" s="115">
        <v>0.48</v>
      </c>
      <c r="W119" s="118" t="s">
        <v>459</v>
      </c>
      <c r="X119" s="117" t="s">
        <v>229</v>
      </c>
      <c r="Y119" s="117" t="s">
        <v>229</v>
      </c>
      <c r="Z119" s="103">
        <v>2019</v>
      </c>
    </row>
    <row r="120" spans="1:28" s="153" customFormat="1" ht="31.5">
      <c r="A120" s="265"/>
      <c r="B120" s="271" t="s">
        <v>603</v>
      </c>
      <c r="C120" s="272" t="s">
        <v>389</v>
      </c>
      <c r="D120" s="111">
        <v>93</v>
      </c>
      <c r="E120" s="140">
        <f>SUM(F120:V120)</f>
        <v>55.77</v>
      </c>
      <c r="F120" s="114">
        <v>34.49</v>
      </c>
      <c r="G120" s="114">
        <v>6.7</v>
      </c>
      <c r="H120" s="114"/>
      <c r="I120" s="114"/>
      <c r="J120" s="114"/>
      <c r="K120" s="114">
        <v>2</v>
      </c>
      <c r="L120" s="114"/>
      <c r="M120" s="114"/>
      <c r="N120" s="114"/>
      <c r="O120" s="114"/>
      <c r="P120" s="114"/>
      <c r="Q120" s="114"/>
      <c r="R120" s="114">
        <v>6.93</v>
      </c>
      <c r="S120" s="114"/>
      <c r="T120" s="114"/>
      <c r="U120" s="114"/>
      <c r="V120" s="114">
        <v>5.65</v>
      </c>
      <c r="W120" s="124" t="s">
        <v>460</v>
      </c>
      <c r="X120" s="273" t="s">
        <v>229</v>
      </c>
      <c r="Y120" s="117" t="s">
        <v>229</v>
      </c>
      <c r="Z120" s="154">
        <v>2019</v>
      </c>
    </row>
    <row r="121" spans="1:28" ht="47.25">
      <c r="A121" s="111"/>
      <c r="B121" s="118" t="s">
        <v>461</v>
      </c>
      <c r="C121" s="111" t="s">
        <v>411</v>
      </c>
      <c r="D121" s="111">
        <v>94</v>
      </c>
      <c r="E121" s="115">
        <f>SUM(F121:V121)</f>
        <v>6.38</v>
      </c>
      <c r="F121" s="115"/>
      <c r="G121" s="115"/>
      <c r="H121" s="115"/>
      <c r="I121" s="115"/>
      <c r="J121" s="115">
        <v>2.09</v>
      </c>
      <c r="K121" s="115"/>
      <c r="L121" s="115"/>
      <c r="M121" s="115">
        <v>0.08</v>
      </c>
      <c r="N121" s="115"/>
      <c r="O121" s="115">
        <v>2.4500000000000002</v>
      </c>
      <c r="P121" s="115"/>
      <c r="Q121" s="115"/>
      <c r="R121" s="115">
        <v>1</v>
      </c>
      <c r="S121" s="115"/>
      <c r="T121" s="115"/>
      <c r="U121" s="115"/>
      <c r="V121" s="115">
        <v>0.76</v>
      </c>
      <c r="W121" s="183" t="s">
        <v>462</v>
      </c>
      <c r="X121" s="117" t="s">
        <v>229</v>
      </c>
      <c r="Y121" s="253" t="s">
        <v>569</v>
      </c>
      <c r="Z121" s="103">
        <v>2019</v>
      </c>
    </row>
    <row r="122" spans="1:28" s="179" customFormat="1">
      <c r="A122" s="163">
        <v>12</v>
      </c>
      <c r="B122" s="164" t="s">
        <v>90</v>
      </c>
      <c r="C122" s="163">
        <v>21</v>
      </c>
      <c r="D122" s="163"/>
      <c r="E122" s="165">
        <v>39.76</v>
      </c>
      <c r="F122" s="165">
        <f>SUM(F123:F139)</f>
        <v>24.639999999999997</v>
      </c>
      <c r="G122" s="165"/>
      <c r="H122" s="165"/>
      <c r="I122" s="165">
        <f>SUM(I123:I139)</f>
        <v>0.5</v>
      </c>
      <c r="J122" s="165">
        <f>SUM(J123:J139)</f>
        <v>2.2000000000000002</v>
      </c>
      <c r="K122" s="165"/>
      <c r="L122" s="165"/>
      <c r="M122" s="165"/>
      <c r="N122" s="165"/>
      <c r="O122" s="165"/>
      <c r="P122" s="165"/>
      <c r="Q122" s="165"/>
      <c r="R122" s="165">
        <f>SUM(R123:R139)</f>
        <v>1.3699999999999999</v>
      </c>
      <c r="S122" s="165">
        <f>SUM(S123:S139)</f>
        <v>1.23</v>
      </c>
      <c r="T122" s="165"/>
      <c r="U122" s="165"/>
      <c r="V122" s="165">
        <f>SUM(V123:V139)</f>
        <v>6.55</v>
      </c>
      <c r="W122" s="166"/>
      <c r="X122" s="164"/>
      <c r="Y122" s="164"/>
    </row>
    <row r="123" spans="1:28" s="189" customFormat="1" ht="47.25">
      <c r="A123" s="185">
        <v>1</v>
      </c>
      <c r="B123" s="118" t="s">
        <v>463</v>
      </c>
      <c r="C123" s="111" t="s">
        <v>356</v>
      </c>
      <c r="D123" s="111">
        <v>95</v>
      </c>
      <c r="E123" s="115">
        <f>SUM(F123:V123)</f>
        <v>0.6</v>
      </c>
      <c r="F123" s="134">
        <v>0.6</v>
      </c>
      <c r="G123" s="134"/>
      <c r="H123" s="134"/>
      <c r="I123" s="134"/>
      <c r="J123" s="134"/>
      <c r="K123" s="134"/>
      <c r="L123" s="134"/>
      <c r="M123" s="134"/>
      <c r="N123" s="134"/>
      <c r="O123" s="134"/>
      <c r="P123" s="134"/>
      <c r="Q123" s="134"/>
      <c r="R123" s="134"/>
      <c r="S123" s="134"/>
      <c r="T123" s="134"/>
      <c r="U123" s="134"/>
      <c r="V123" s="134"/>
      <c r="W123" s="112" t="s">
        <v>464</v>
      </c>
      <c r="X123" s="117" t="s">
        <v>229</v>
      </c>
      <c r="Y123" s="253" t="s">
        <v>604</v>
      </c>
      <c r="AB123" s="274">
        <f>E123+E126+E136+E137+E140</f>
        <v>9.02</v>
      </c>
    </row>
    <row r="124" spans="1:28" ht="47.25">
      <c r="A124" s="185">
        <v>2</v>
      </c>
      <c r="B124" s="118" t="s">
        <v>465</v>
      </c>
      <c r="C124" s="111" t="s">
        <v>342</v>
      </c>
      <c r="D124" s="111">
        <v>96</v>
      </c>
      <c r="E124" s="115">
        <f t="shared" ref="E124:E143" si="7">SUM(F124:V124)</f>
        <v>6.16</v>
      </c>
      <c r="F124" s="115">
        <v>4.16</v>
      </c>
      <c r="G124" s="115"/>
      <c r="H124" s="115"/>
      <c r="I124" s="115"/>
      <c r="J124" s="115">
        <v>2</v>
      </c>
      <c r="K124" s="115"/>
      <c r="L124" s="115"/>
      <c r="M124" s="115"/>
      <c r="N124" s="115"/>
      <c r="O124" s="115"/>
      <c r="P124" s="115"/>
      <c r="Q124" s="115"/>
      <c r="R124" s="115"/>
      <c r="S124" s="115"/>
      <c r="T124" s="115"/>
      <c r="U124" s="115"/>
      <c r="V124" s="115"/>
      <c r="W124" s="118" t="s">
        <v>466</v>
      </c>
      <c r="X124" s="117" t="s">
        <v>229</v>
      </c>
      <c r="Y124" s="117" t="s">
        <v>229</v>
      </c>
      <c r="Z124" s="103">
        <v>2019</v>
      </c>
    </row>
    <row r="125" spans="1:28" ht="31.5">
      <c r="A125" s="185">
        <v>3</v>
      </c>
      <c r="B125" s="118" t="s">
        <v>467</v>
      </c>
      <c r="C125" s="111" t="s">
        <v>400</v>
      </c>
      <c r="D125" s="111">
        <v>97</v>
      </c>
      <c r="E125" s="115">
        <f t="shared" si="7"/>
        <v>1.77</v>
      </c>
      <c r="F125" s="115">
        <v>1.65</v>
      </c>
      <c r="G125" s="115"/>
      <c r="H125" s="115"/>
      <c r="I125" s="115"/>
      <c r="J125" s="115"/>
      <c r="K125" s="115"/>
      <c r="L125" s="115"/>
      <c r="M125" s="115"/>
      <c r="N125" s="115"/>
      <c r="O125" s="115"/>
      <c r="P125" s="115"/>
      <c r="Q125" s="115"/>
      <c r="R125" s="115"/>
      <c r="S125" s="115"/>
      <c r="T125" s="115"/>
      <c r="U125" s="115"/>
      <c r="V125" s="115">
        <v>0.12</v>
      </c>
      <c r="W125" s="118" t="s">
        <v>468</v>
      </c>
      <c r="X125" s="117" t="s">
        <v>229</v>
      </c>
      <c r="Y125" s="137" t="s">
        <v>605</v>
      </c>
      <c r="Z125" s="103">
        <v>2019</v>
      </c>
    </row>
    <row r="126" spans="1:28" s="189" customFormat="1" ht="47.25">
      <c r="A126" s="185">
        <v>4</v>
      </c>
      <c r="B126" s="118" t="s">
        <v>469</v>
      </c>
      <c r="C126" s="111" t="s">
        <v>137</v>
      </c>
      <c r="D126" s="111">
        <v>98</v>
      </c>
      <c r="E126" s="115">
        <f t="shared" si="7"/>
        <v>5.4</v>
      </c>
      <c r="F126" s="134"/>
      <c r="G126" s="134"/>
      <c r="H126" s="134"/>
      <c r="I126" s="134"/>
      <c r="J126" s="134"/>
      <c r="K126" s="134"/>
      <c r="L126" s="134"/>
      <c r="M126" s="134"/>
      <c r="N126" s="134"/>
      <c r="O126" s="134"/>
      <c r="P126" s="134"/>
      <c r="Q126" s="134"/>
      <c r="R126" s="134"/>
      <c r="S126" s="134"/>
      <c r="T126" s="134"/>
      <c r="U126" s="134"/>
      <c r="V126" s="134">
        <v>5.4</v>
      </c>
      <c r="W126" s="118" t="s">
        <v>310</v>
      </c>
      <c r="X126" s="117" t="s">
        <v>229</v>
      </c>
      <c r="Y126" s="117" t="s">
        <v>229</v>
      </c>
    </row>
    <row r="127" spans="1:28" ht="31.5">
      <c r="A127" s="185">
        <v>5</v>
      </c>
      <c r="B127" s="118" t="s">
        <v>470</v>
      </c>
      <c r="C127" s="111" t="s">
        <v>471</v>
      </c>
      <c r="D127" s="111">
        <v>99</v>
      </c>
      <c r="E127" s="115">
        <f t="shared" si="7"/>
        <v>0.5</v>
      </c>
      <c r="F127" s="115">
        <v>0.5</v>
      </c>
      <c r="G127" s="115"/>
      <c r="H127" s="115"/>
      <c r="I127" s="115"/>
      <c r="J127" s="115"/>
      <c r="K127" s="115"/>
      <c r="L127" s="115"/>
      <c r="M127" s="115"/>
      <c r="N127" s="115"/>
      <c r="O127" s="115"/>
      <c r="P127" s="115"/>
      <c r="Q127" s="115"/>
      <c r="R127" s="115"/>
      <c r="S127" s="115"/>
      <c r="T127" s="115"/>
      <c r="U127" s="115"/>
      <c r="V127" s="115"/>
      <c r="W127" s="275" t="s">
        <v>307</v>
      </c>
      <c r="X127" s="117" t="s">
        <v>229</v>
      </c>
      <c r="Y127" s="137" t="s">
        <v>605</v>
      </c>
      <c r="Z127" s="103">
        <v>2019</v>
      </c>
    </row>
    <row r="128" spans="1:28" ht="31.5">
      <c r="A128" s="185">
        <v>6</v>
      </c>
      <c r="B128" s="118" t="s">
        <v>472</v>
      </c>
      <c r="C128" s="111" t="s">
        <v>471</v>
      </c>
      <c r="D128" s="111">
        <v>100</v>
      </c>
      <c r="E128" s="115">
        <f t="shared" si="7"/>
        <v>0.5</v>
      </c>
      <c r="F128" s="115"/>
      <c r="G128" s="115"/>
      <c r="H128" s="115"/>
      <c r="I128" s="115">
        <v>0.5</v>
      </c>
      <c r="J128" s="115"/>
      <c r="K128" s="115"/>
      <c r="L128" s="115"/>
      <c r="M128" s="115"/>
      <c r="N128" s="115"/>
      <c r="O128" s="115"/>
      <c r="P128" s="115"/>
      <c r="Q128" s="115"/>
      <c r="R128" s="115"/>
      <c r="S128" s="115"/>
      <c r="T128" s="115"/>
      <c r="U128" s="115"/>
      <c r="V128" s="115"/>
      <c r="W128" s="118" t="s">
        <v>473</v>
      </c>
      <c r="X128" s="117" t="s">
        <v>229</v>
      </c>
      <c r="Y128" s="117" t="s">
        <v>229</v>
      </c>
      <c r="Z128" s="103">
        <v>2019</v>
      </c>
    </row>
    <row r="129" spans="1:26" s="189" customFormat="1" ht="47.25">
      <c r="A129" s="185">
        <v>7</v>
      </c>
      <c r="B129" s="118" t="s">
        <v>474</v>
      </c>
      <c r="C129" s="111" t="s">
        <v>471</v>
      </c>
      <c r="D129" s="111">
        <v>101</v>
      </c>
      <c r="E129" s="115">
        <f t="shared" si="7"/>
        <v>0.8</v>
      </c>
      <c r="F129" s="134">
        <v>0.7</v>
      </c>
      <c r="G129" s="134"/>
      <c r="H129" s="134"/>
      <c r="I129" s="134"/>
      <c r="J129" s="134"/>
      <c r="K129" s="134"/>
      <c r="L129" s="134"/>
      <c r="M129" s="134"/>
      <c r="N129" s="134"/>
      <c r="O129" s="134"/>
      <c r="P129" s="134"/>
      <c r="Q129" s="134"/>
      <c r="R129" s="134">
        <v>0.05</v>
      </c>
      <c r="S129" s="134">
        <v>0.05</v>
      </c>
      <c r="T129" s="134"/>
      <c r="U129" s="134"/>
      <c r="V129" s="134"/>
      <c r="W129" s="175" t="s">
        <v>250</v>
      </c>
      <c r="X129" s="117" t="s">
        <v>229</v>
      </c>
      <c r="Y129" s="253" t="s">
        <v>604</v>
      </c>
      <c r="Z129" s="189">
        <v>2019</v>
      </c>
    </row>
    <row r="130" spans="1:26" ht="31.5">
      <c r="A130" s="185">
        <v>8</v>
      </c>
      <c r="B130" s="118" t="s">
        <v>475</v>
      </c>
      <c r="C130" s="111" t="s">
        <v>130</v>
      </c>
      <c r="D130" s="111">
        <v>102</v>
      </c>
      <c r="E130" s="115">
        <f t="shared" si="7"/>
        <v>2.3199999999999998</v>
      </c>
      <c r="F130" s="115">
        <v>2.3199999999999998</v>
      </c>
      <c r="G130" s="115"/>
      <c r="H130" s="115"/>
      <c r="I130" s="115"/>
      <c r="J130" s="115"/>
      <c r="K130" s="115"/>
      <c r="L130" s="115"/>
      <c r="M130" s="115"/>
      <c r="N130" s="115"/>
      <c r="O130" s="115"/>
      <c r="P130" s="115"/>
      <c r="Q130" s="115"/>
      <c r="R130" s="115"/>
      <c r="S130" s="115"/>
      <c r="T130" s="115"/>
      <c r="U130" s="115"/>
      <c r="V130" s="115"/>
      <c r="W130" s="118" t="s">
        <v>476</v>
      </c>
      <c r="X130" s="117" t="s">
        <v>229</v>
      </c>
      <c r="Y130" s="117" t="s">
        <v>229</v>
      </c>
      <c r="Z130" s="103">
        <v>2019</v>
      </c>
    </row>
    <row r="131" spans="1:26" ht="31.5">
      <c r="A131" s="185">
        <v>9</v>
      </c>
      <c r="B131" s="118" t="s">
        <v>606</v>
      </c>
      <c r="C131" s="111" t="s">
        <v>309</v>
      </c>
      <c r="D131" s="111">
        <v>103</v>
      </c>
      <c r="E131" s="115">
        <f t="shared" si="7"/>
        <v>4</v>
      </c>
      <c r="F131" s="115">
        <v>3.2</v>
      </c>
      <c r="G131" s="115"/>
      <c r="H131" s="115"/>
      <c r="I131" s="115"/>
      <c r="J131" s="115">
        <v>0.2</v>
      </c>
      <c r="K131" s="115"/>
      <c r="L131" s="115"/>
      <c r="M131" s="115"/>
      <c r="N131" s="115"/>
      <c r="O131" s="115"/>
      <c r="P131" s="115"/>
      <c r="Q131" s="115"/>
      <c r="R131" s="115">
        <v>0.3</v>
      </c>
      <c r="S131" s="115">
        <v>0.3</v>
      </c>
      <c r="T131" s="115"/>
      <c r="U131" s="115"/>
      <c r="V131" s="115"/>
      <c r="W131" s="113" t="s">
        <v>477</v>
      </c>
      <c r="X131" s="112" t="s">
        <v>311</v>
      </c>
      <c r="Y131" s="112" t="s">
        <v>311</v>
      </c>
      <c r="Z131" s="103">
        <v>2019</v>
      </c>
    </row>
    <row r="132" spans="1:26" ht="31.5">
      <c r="A132" s="185">
        <v>10</v>
      </c>
      <c r="B132" s="118" t="s">
        <v>478</v>
      </c>
      <c r="C132" s="183" t="s">
        <v>607</v>
      </c>
      <c r="D132" s="111">
        <v>104</v>
      </c>
      <c r="E132" s="115">
        <f t="shared" si="7"/>
        <v>1.1000000000000001</v>
      </c>
      <c r="F132" s="115">
        <v>0.8</v>
      </c>
      <c r="G132" s="115"/>
      <c r="H132" s="115"/>
      <c r="I132" s="115"/>
      <c r="J132" s="115"/>
      <c r="K132" s="115"/>
      <c r="L132" s="115"/>
      <c r="M132" s="115"/>
      <c r="N132" s="115"/>
      <c r="O132" s="115"/>
      <c r="P132" s="115"/>
      <c r="Q132" s="115"/>
      <c r="R132" s="115">
        <v>0.1</v>
      </c>
      <c r="S132" s="115">
        <v>0.2</v>
      </c>
      <c r="T132" s="115"/>
      <c r="U132" s="115"/>
      <c r="V132" s="115"/>
      <c r="W132" s="135" t="s">
        <v>479</v>
      </c>
      <c r="X132" s="112" t="s">
        <v>311</v>
      </c>
      <c r="Y132" s="112" t="s">
        <v>311</v>
      </c>
      <c r="Z132" s="255">
        <v>2019</v>
      </c>
    </row>
    <row r="133" spans="1:26" ht="31.5">
      <c r="A133" s="185">
        <v>11</v>
      </c>
      <c r="B133" s="118" t="s">
        <v>480</v>
      </c>
      <c r="C133" s="111" t="s">
        <v>400</v>
      </c>
      <c r="D133" s="111">
        <v>105</v>
      </c>
      <c r="E133" s="115">
        <f t="shared" si="7"/>
        <v>4.3</v>
      </c>
      <c r="F133" s="115">
        <v>4</v>
      </c>
      <c r="G133" s="115"/>
      <c r="H133" s="115"/>
      <c r="I133" s="115"/>
      <c r="J133" s="115"/>
      <c r="K133" s="115"/>
      <c r="L133" s="115"/>
      <c r="M133" s="115"/>
      <c r="N133" s="115"/>
      <c r="O133" s="115"/>
      <c r="P133" s="115"/>
      <c r="Q133" s="115"/>
      <c r="R133" s="115">
        <v>0.2</v>
      </c>
      <c r="S133" s="115">
        <v>0.1</v>
      </c>
      <c r="T133" s="115"/>
      <c r="U133" s="115"/>
      <c r="V133" s="115"/>
      <c r="W133" s="113" t="s">
        <v>481</v>
      </c>
      <c r="X133" s="112" t="s">
        <v>311</v>
      </c>
      <c r="Y133" s="112" t="s">
        <v>311</v>
      </c>
      <c r="Z133" s="103">
        <v>2019</v>
      </c>
    </row>
    <row r="134" spans="1:26">
      <c r="A134" s="185">
        <v>12</v>
      </c>
      <c r="B134" s="118" t="s">
        <v>482</v>
      </c>
      <c r="C134" s="111" t="s">
        <v>134</v>
      </c>
      <c r="D134" s="111">
        <v>106</v>
      </c>
      <c r="E134" s="115">
        <f t="shared" si="7"/>
        <v>2</v>
      </c>
      <c r="F134" s="115">
        <v>1.8</v>
      </c>
      <c r="G134" s="115"/>
      <c r="H134" s="115"/>
      <c r="I134" s="115"/>
      <c r="J134" s="115"/>
      <c r="K134" s="115"/>
      <c r="L134" s="115"/>
      <c r="M134" s="115"/>
      <c r="N134" s="115"/>
      <c r="O134" s="115"/>
      <c r="P134" s="115"/>
      <c r="Q134" s="115"/>
      <c r="R134" s="115">
        <v>0.1</v>
      </c>
      <c r="S134" s="115">
        <v>0.1</v>
      </c>
      <c r="T134" s="115"/>
      <c r="U134" s="115"/>
      <c r="V134" s="115"/>
      <c r="W134" s="113" t="s">
        <v>483</v>
      </c>
      <c r="X134" s="112" t="s">
        <v>311</v>
      </c>
      <c r="Y134" s="112" t="s">
        <v>311</v>
      </c>
      <c r="Z134" s="103">
        <v>2019</v>
      </c>
    </row>
    <row r="135" spans="1:26" ht="47.25">
      <c r="A135" s="185">
        <v>13</v>
      </c>
      <c r="B135" s="112" t="s">
        <v>484</v>
      </c>
      <c r="C135" s="111" t="s">
        <v>400</v>
      </c>
      <c r="D135" s="111">
        <v>107</v>
      </c>
      <c r="E135" s="115">
        <f t="shared" si="7"/>
        <v>0.73</v>
      </c>
      <c r="F135" s="115">
        <v>0.36</v>
      </c>
      <c r="G135" s="115"/>
      <c r="H135" s="115"/>
      <c r="I135" s="115"/>
      <c r="J135" s="115"/>
      <c r="K135" s="115"/>
      <c r="L135" s="115"/>
      <c r="M135" s="115"/>
      <c r="N135" s="115"/>
      <c r="O135" s="115"/>
      <c r="P135" s="115"/>
      <c r="Q135" s="115"/>
      <c r="R135" s="115">
        <v>0.1</v>
      </c>
      <c r="S135" s="115">
        <v>0.1</v>
      </c>
      <c r="T135" s="115"/>
      <c r="U135" s="115"/>
      <c r="V135" s="115">
        <v>0.17</v>
      </c>
      <c r="W135" s="135" t="s">
        <v>485</v>
      </c>
      <c r="X135" s="112" t="s">
        <v>311</v>
      </c>
      <c r="Y135" s="112" t="s">
        <v>311</v>
      </c>
      <c r="Z135" s="103">
        <v>2019</v>
      </c>
    </row>
    <row r="136" spans="1:26" ht="47.25">
      <c r="A136" s="185">
        <v>14</v>
      </c>
      <c r="B136" s="118" t="s">
        <v>486</v>
      </c>
      <c r="C136" s="111" t="s">
        <v>400</v>
      </c>
      <c r="D136" s="111">
        <v>108</v>
      </c>
      <c r="E136" s="115">
        <f t="shared" si="7"/>
        <v>1.2</v>
      </c>
      <c r="F136" s="115">
        <v>1.1499999999999999</v>
      </c>
      <c r="G136" s="115"/>
      <c r="H136" s="115"/>
      <c r="I136" s="115"/>
      <c r="J136" s="115"/>
      <c r="K136" s="115"/>
      <c r="L136" s="115"/>
      <c r="M136" s="115"/>
      <c r="N136" s="115"/>
      <c r="O136" s="115"/>
      <c r="P136" s="115"/>
      <c r="Q136" s="115"/>
      <c r="R136" s="115">
        <v>0.03</v>
      </c>
      <c r="S136" s="115">
        <v>0.02</v>
      </c>
      <c r="T136" s="115"/>
      <c r="U136" s="115"/>
      <c r="V136" s="115"/>
      <c r="W136" s="118" t="s">
        <v>487</v>
      </c>
      <c r="X136" s="117" t="s">
        <v>229</v>
      </c>
      <c r="Y136" s="253" t="s">
        <v>604</v>
      </c>
    </row>
    <row r="137" spans="1:26" ht="63">
      <c r="A137" s="185">
        <v>15</v>
      </c>
      <c r="B137" s="118" t="s">
        <v>314</v>
      </c>
      <c r="C137" s="111" t="s">
        <v>139</v>
      </c>
      <c r="D137" s="111">
        <v>109</v>
      </c>
      <c r="E137" s="115">
        <f t="shared" si="7"/>
        <v>1.56</v>
      </c>
      <c r="F137" s="115">
        <v>0.8</v>
      </c>
      <c r="G137" s="115"/>
      <c r="H137" s="115"/>
      <c r="I137" s="115"/>
      <c r="J137" s="115"/>
      <c r="K137" s="115"/>
      <c r="L137" s="115"/>
      <c r="M137" s="115"/>
      <c r="N137" s="115"/>
      <c r="O137" s="115"/>
      <c r="P137" s="115"/>
      <c r="Q137" s="115"/>
      <c r="R137" s="134">
        <v>0.09</v>
      </c>
      <c r="S137" s="134">
        <v>0.01</v>
      </c>
      <c r="T137" s="115"/>
      <c r="U137" s="115"/>
      <c r="V137" s="115">
        <v>0.66</v>
      </c>
      <c r="W137" s="118" t="s">
        <v>315</v>
      </c>
      <c r="X137" s="117" t="s">
        <v>229</v>
      </c>
      <c r="Y137" s="253" t="s">
        <v>604</v>
      </c>
    </row>
    <row r="138" spans="1:26" ht="31.5">
      <c r="A138" s="185">
        <v>16</v>
      </c>
      <c r="B138" s="118" t="s">
        <v>488</v>
      </c>
      <c r="C138" s="183" t="s">
        <v>134</v>
      </c>
      <c r="D138" s="111">
        <v>110</v>
      </c>
      <c r="E138" s="115">
        <f t="shared" si="7"/>
        <v>2.15</v>
      </c>
      <c r="F138" s="134">
        <v>1.7</v>
      </c>
      <c r="G138" s="115"/>
      <c r="H138" s="115"/>
      <c r="I138" s="115"/>
      <c r="J138" s="115"/>
      <c r="K138" s="115"/>
      <c r="L138" s="115"/>
      <c r="M138" s="115"/>
      <c r="N138" s="115"/>
      <c r="O138" s="115"/>
      <c r="P138" s="115"/>
      <c r="Q138" s="115"/>
      <c r="R138" s="134">
        <v>0.2</v>
      </c>
      <c r="S138" s="134">
        <v>0.15</v>
      </c>
      <c r="T138" s="115"/>
      <c r="U138" s="115"/>
      <c r="V138" s="134">
        <v>0.1</v>
      </c>
      <c r="W138" s="112" t="s">
        <v>489</v>
      </c>
      <c r="X138" s="253" t="s">
        <v>324</v>
      </c>
      <c r="Y138" s="253" t="s">
        <v>324</v>
      </c>
      <c r="Z138" s="103">
        <v>2019</v>
      </c>
    </row>
    <row r="139" spans="1:26" ht="47.25">
      <c r="A139" s="185">
        <v>17</v>
      </c>
      <c r="B139" s="118" t="s">
        <v>490</v>
      </c>
      <c r="C139" s="183" t="s">
        <v>134</v>
      </c>
      <c r="D139" s="111">
        <v>111</v>
      </c>
      <c r="E139" s="115">
        <f t="shared" si="7"/>
        <v>1.4000000000000001</v>
      </c>
      <c r="F139" s="115">
        <v>0.9</v>
      </c>
      <c r="G139" s="115"/>
      <c r="H139" s="115"/>
      <c r="I139" s="115"/>
      <c r="J139" s="115"/>
      <c r="K139" s="115"/>
      <c r="L139" s="115"/>
      <c r="M139" s="115"/>
      <c r="N139" s="115"/>
      <c r="O139" s="115"/>
      <c r="P139" s="115"/>
      <c r="Q139" s="115"/>
      <c r="R139" s="115">
        <v>0.2</v>
      </c>
      <c r="S139" s="115">
        <v>0.2</v>
      </c>
      <c r="T139" s="115"/>
      <c r="U139" s="115"/>
      <c r="V139" s="115">
        <v>0.1</v>
      </c>
      <c r="W139" s="118" t="s">
        <v>491</v>
      </c>
      <c r="X139" s="253" t="s">
        <v>324</v>
      </c>
      <c r="Y139" s="253" t="s">
        <v>324</v>
      </c>
      <c r="Z139" s="103">
        <v>2019</v>
      </c>
    </row>
    <row r="140" spans="1:26" s="157" customFormat="1">
      <c r="A140" s="185">
        <v>18</v>
      </c>
      <c r="B140" s="127" t="s">
        <v>507</v>
      </c>
      <c r="C140" s="197" t="s">
        <v>134</v>
      </c>
      <c r="D140" s="111">
        <v>112</v>
      </c>
      <c r="E140" s="115">
        <f t="shared" si="7"/>
        <v>0.26</v>
      </c>
      <c r="F140" s="155">
        <v>0.2</v>
      </c>
      <c r="G140" s="155"/>
      <c r="H140" s="155"/>
      <c r="I140" s="155"/>
      <c r="J140" s="155"/>
      <c r="K140" s="155"/>
      <c r="L140" s="155"/>
      <c r="M140" s="155"/>
      <c r="N140" s="155"/>
      <c r="O140" s="155"/>
      <c r="P140" s="155"/>
      <c r="Q140" s="155"/>
      <c r="R140" s="155">
        <v>0.03</v>
      </c>
      <c r="S140" s="155">
        <v>0.03</v>
      </c>
      <c r="T140" s="155"/>
      <c r="U140" s="155"/>
      <c r="V140" s="155"/>
      <c r="W140" s="127" t="s">
        <v>491</v>
      </c>
      <c r="X140" s="263"/>
      <c r="Y140" s="263"/>
      <c r="Z140" s="200"/>
    </row>
    <row r="141" spans="1:26" s="157" customFormat="1" ht="31.5">
      <c r="A141" s="185">
        <v>19</v>
      </c>
      <c r="B141" s="127" t="s">
        <v>608</v>
      </c>
      <c r="C141" s="197" t="s">
        <v>135</v>
      </c>
      <c r="D141" s="111">
        <v>113</v>
      </c>
      <c r="E141" s="115">
        <f t="shared" si="7"/>
        <v>0.26</v>
      </c>
      <c r="F141" s="155">
        <v>0.2</v>
      </c>
      <c r="G141" s="155"/>
      <c r="H141" s="155"/>
      <c r="I141" s="155"/>
      <c r="J141" s="155"/>
      <c r="K141" s="155"/>
      <c r="L141" s="155"/>
      <c r="M141" s="155"/>
      <c r="N141" s="155"/>
      <c r="O141" s="155"/>
      <c r="P141" s="155"/>
      <c r="Q141" s="155"/>
      <c r="R141" s="155">
        <v>0.03</v>
      </c>
      <c r="S141" s="155">
        <v>0.03</v>
      </c>
      <c r="T141" s="155"/>
      <c r="U141" s="155"/>
      <c r="V141" s="155"/>
      <c r="W141" s="127" t="s">
        <v>489</v>
      </c>
      <c r="X141" s="263"/>
      <c r="Y141" s="263"/>
      <c r="Z141" s="200"/>
    </row>
    <row r="142" spans="1:26" s="157" customFormat="1">
      <c r="A142" s="185">
        <v>20</v>
      </c>
      <c r="B142" s="127" t="s">
        <v>609</v>
      </c>
      <c r="C142" s="197" t="s">
        <v>137</v>
      </c>
      <c r="D142" s="111">
        <v>114</v>
      </c>
      <c r="E142" s="115">
        <f t="shared" si="7"/>
        <v>9.2000000000000011</v>
      </c>
      <c r="F142" s="155">
        <v>8</v>
      </c>
      <c r="G142" s="155"/>
      <c r="H142" s="155"/>
      <c r="I142" s="155"/>
      <c r="J142" s="155"/>
      <c r="K142" s="155">
        <v>0.1</v>
      </c>
      <c r="L142" s="155"/>
      <c r="M142" s="155"/>
      <c r="N142" s="155"/>
      <c r="O142" s="155"/>
      <c r="P142" s="155"/>
      <c r="Q142" s="155"/>
      <c r="R142" s="155">
        <v>0.4</v>
      </c>
      <c r="S142" s="155">
        <v>0.4</v>
      </c>
      <c r="T142" s="155"/>
      <c r="U142" s="155"/>
      <c r="V142" s="155">
        <v>0.3</v>
      </c>
      <c r="W142" s="127" t="s">
        <v>610</v>
      </c>
      <c r="X142" s="263"/>
      <c r="Y142" s="263"/>
      <c r="Z142" s="200"/>
    </row>
    <row r="143" spans="1:26" ht="31.5">
      <c r="A143" s="185">
        <v>21</v>
      </c>
      <c r="B143" s="118" t="s">
        <v>611</v>
      </c>
      <c r="C143" s="183" t="s">
        <v>140</v>
      </c>
      <c r="D143" s="111">
        <v>115</v>
      </c>
      <c r="E143" s="115">
        <f t="shared" si="7"/>
        <v>0.4</v>
      </c>
      <c r="F143" s="115">
        <v>0.2</v>
      </c>
      <c r="G143" s="115"/>
      <c r="H143" s="115"/>
      <c r="I143" s="115"/>
      <c r="J143" s="115"/>
      <c r="K143" s="115"/>
      <c r="L143" s="115"/>
      <c r="M143" s="115"/>
      <c r="N143" s="115"/>
      <c r="O143" s="115"/>
      <c r="P143" s="115"/>
      <c r="Q143" s="115"/>
      <c r="R143" s="115"/>
      <c r="S143" s="115"/>
      <c r="T143" s="115"/>
      <c r="U143" s="115"/>
      <c r="V143" s="115">
        <v>0.2</v>
      </c>
      <c r="W143" s="118"/>
      <c r="X143" s="117" t="s">
        <v>229</v>
      </c>
      <c r="Y143" s="137" t="s">
        <v>612</v>
      </c>
      <c r="Z143" s="168"/>
    </row>
    <row r="144" spans="1:26" s="179" customFormat="1">
      <c r="A144" s="163">
        <v>13</v>
      </c>
      <c r="B144" s="164" t="s">
        <v>87</v>
      </c>
      <c r="C144" s="163">
        <v>2</v>
      </c>
      <c r="D144" s="163"/>
      <c r="E144" s="165">
        <f t="shared" ref="E144:E150" si="8">SUM(F144:V144)</f>
        <v>6.26</v>
      </c>
      <c r="F144" s="165">
        <f>F145+F146</f>
        <v>6.18</v>
      </c>
      <c r="G144" s="165"/>
      <c r="H144" s="165"/>
      <c r="I144" s="165"/>
      <c r="J144" s="165"/>
      <c r="K144" s="165"/>
      <c r="L144" s="165"/>
      <c r="M144" s="165"/>
      <c r="N144" s="165"/>
      <c r="O144" s="165"/>
      <c r="P144" s="165"/>
      <c r="Q144" s="165"/>
      <c r="R144" s="165"/>
      <c r="S144" s="165"/>
      <c r="T144" s="165"/>
      <c r="U144" s="165"/>
      <c r="V144" s="165">
        <f>V145+V146</f>
        <v>0.08</v>
      </c>
      <c r="W144" s="178"/>
      <c r="X144" s="164"/>
      <c r="Y144" s="164"/>
    </row>
    <row r="145" spans="1:26">
      <c r="A145" s="111"/>
      <c r="B145" s="112" t="s">
        <v>492</v>
      </c>
      <c r="C145" s="111" t="s">
        <v>322</v>
      </c>
      <c r="D145" s="111">
        <v>116</v>
      </c>
      <c r="E145" s="115">
        <f t="shared" si="8"/>
        <v>4.5</v>
      </c>
      <c r="F145" s="115">
        <v>4.5</v>
      </c>
      <c r="G145" s="115"/>
      <c r="H145" s="115"/>
      <c r="I145" s="115"/>
      <c r="J145" s="115"/>
      <c r="K145" s="115"/>
      <c r="L145" s="115"/>
      <c r="M145" s="115"/>
      <c r="N145" s="115"/>
      <c r="O145" s="115"/>
      <c r="P145" s="115"/>
      <c r="Q145" s="115"/>
      <c r="R145" s="115"/>
      <c r="S145" s="115"/>
      <c r="T145" s="115"/>
      <c r="U145" s="115"/>
      <c r="V145" s="115"/>
      <c r="W145" s="118" t="s">
        <v>493</v>
      </c>
      <c r="X145" s="117" t="s">
        <v>229</v>
      </c>
      <c r="Y145" s="117" t="s">
        <v>229</v>
      </c>
      <c r="Z145" s="103">
        <v>2019</v>
      </c>
    </row>
    <row r="146" spans="1:26" ht="31.5">
      <c r="A146" s="111"/>
      <c r="B146" s="118" t="s">
        <v>527</v>
      </c>
      <c r="C146" s="111" t="s">
        <v>400</v>
      </c>
      <c r="D146" s="111">
        <v>117</v>
      </c>
      <c r="E146" s="115">
        <f t="shared" si="8"/>
        <v>1.76</v>
      </c>
      <c r="F146" s="115">
        <v>1.68</v>
      </c>
      <c r="G146" s="115"/>
      <c r="H146" s="115"/>
      <c r="I146" s="115"/>
      <c r="J146" s="115"/>
      <c r="K146" s="115"/>
      <c r="L146" s="115"/>
      <c r="M146" s="115"/>
      <c r="N146" s="115"/>
      <c r="O146" s="115"/>
      <c r="P146" s="115"/>
      <c r="Q146" s="115"/>
      <c r="R146" s="115"/>
      <c r="S146" s="115"/>
      <c r="T146" s="115"/>
      <c r="U146" s="115"/>
      <c r="V146" s="115">
        <v>0.08</v>
      </c>
      <c r="W146" s="118" t="s">
        <v>343</v>
      </c>
      <c r="X146" s="117" t="s">
        <v>229</v>
      </c>
      <c r="Y146" s="117" t="s">
        <v>229</v>
      </c>
      <c r="Z146" s="103">
        <v>2019</v>
      </c>
    </row>
    <row r="147" spans="1:26" s="168" customFormat="1">
      <c r="A147" s="163">
        <v>14</v>
      </c>
      <c r="B147" s="164" t="s">
        <v>494</v>
      </c>
      <c r="C147" s="163">
        <v>1</v>
      </c>
      <c r="D147" s="163"/>
      <c r="E147" s="165">
        <f t="shared" si="8"/>
        <v>71.8</v>
      </c>
      <c r="F147" s="165"/>
      <c r="G147" s="165"/>
      <c r="H147" s="165"/>
      <c r="I147" s="165"/>
      <c r="J147" s="165"/>
      <c r="K147" s="165"/>
      <c r="L147" s="165"/>
      <c r="M147" s="165"/>
      <c r="N147" s="165"/>
      <c r="O147" s="165"/>
      <c r="P147" s="165"/>
      <c r="Q147" s="165">
        <f>Q148</f>
        <v>71.8</v>
      </c>
      <c r="R147" s="165"/>
      <c r="S147" s="165"/>
      <c r="T147" s="165"/>
      <c r="U147" s="165"/>
      <c r="V147" s="165"/>
      <c r="W147" s="166"/>
      <c r="X147" s="164"/>
      <c r="Y147" s="164"/>
    </row>
    <row r="148" spans="1:26" ht="63">
      <c r="A148" s="111"/>
      <c r="B148" s="118" t="s">
        <v>495</v>
      </c>
      <c r="C148" s="111" t="s">
        <v>342</v>
      </c>
      <c r="D148" s="111">
        <v>118</v>
      </c>
      <c r="E148" s="115">
        <f t="shared" si="8"/>
        <v>71.8</v>
      </c>
      <c r="F148" s="115"/>
      <c r="G148" s="115"/>
      <c r="H148" s="115"/>
      <c r="I148" s="115"/>
      <c r="J148" s="115"/>
      <c r="K148" s="115"/>
      <c r="L148" s="115"/>
      <c r="M148" s="115"/>
      <c r="N148" s="115"/>
      <c r="O148" s="115"/>
      <c r="P148" s="115"/>
      <c r="Q148" s="115">
        <v>71.8</v>
      </c>
      <c r="R148" s="115"/>
      <c r="S148" s="115"/>
      <c r="T148" s="115"/>
      <c r="U148" s="115"/>
      <c r="V148" s="115"/>
      <c r="W148" s="118" t="s">
        <v>496</v>
      </c>
      <c r="X148" s="137" t="s">
        <v>366</v>
      </c>
      <c r="Y148" s="137" t="s">
        <v>580</v>
      </c>
      <c r="Z148" s="103">
        <v>2019</v>
      </c>
    </row>
    <row r="149" spans="1:26" s="168" customFormat="1">
      <c r="A149" s="163">
        <v>15</v>
      </c>
      <c r="B149" s="164" t="s">
        <v>105</v>
      </c>
      <c r="C149" s="163">
        <v>1</v>
      </c>
      <c r="D149" s="163"/>
      <c r="E149" s="165">
        <f t="shared" si="8"/>
        <v>1.1000000000000001</v>
      </c>
      <c r="F149" s="165"/>
      <c r="G149" s="165">
        <f>G150</f>
        <v>0.2</v>
      </c>
      <c r="H149" s="165"/>
      <c r="I149" s="165">
        <f>I150</f>
        <v>0.9</v>
      </c>
      <c r="J149" s="165"/>
      <c r="K149" s="165"/>
      <c r="L149" s="165"/>
      <c r="M149" s="165"/>
      <c r="N149" s="165"/>
      <c r="O149" s="165"/>
      <c r="P149" s="165"/>
      <c r="Q149" s="165"/>
      <c r="R149" s="165"/>
      <c r="S149" s="165"/>
      <c r="T149" s="165"/>
      <c r="U149" s="165"/>
      <c r="V149" s="165"/>
      <c r="W149" s="184"/>
      <c r="X149" s="164"/>
      <c r="Y149" s="164"/>
    </row>
    <row r="150" spans="1:26" ht="47.25">
      <c r="A150" s="111"/>
      <c r="B150" s="118" t="s">
        <v>526</v>
      </c>
      <c r="C150" s="111" t="s">
        <v>356</v>
      </c>
      <c r="D150" s="111">
        <v>119</v>
      </c>
      <c r="E150" s="115">
        <f t="shared" si="8"/>
        <v>1.1000000000000001</v>
      </c>
      <c r="F150" s="115"/>
      <c r="G150" s="115">
        <v>0.2</v>
      </c>
      <c r="H150" s="115"/>
      <c r="I150" s="115">
        <v>0.9</v>
      </c>
      <c r="J150" s="115"/>
      <c r="K150" s="115"/>
      <c r="L150" s="115"/>
      <c r="M150" s="115"/>
      <c r="N150" s="115"/>
      <c r="O150" s="115"/>
      <c r="P150" s="115"/>
      <c r="Q150" s="115"/>
      <c r="R150" s="115"/>
      <c r="S150" s="115"/>
      <c r="T150" s="115"/>
      <c r="U150" s="115"/>
      <c r="V150" s="115"/>
      <c r="W150" s="118" t="s">
        <v>497</v>
      </c>
      <c r="X150" s="117" t="s">
        <v>229</v>
      </c>
      <c r="Y150" s="117" t="s">
        <v>229</v>
      </c>
      <c r="Z150" s="103">
        <v>2019</v>
      </c>
    </row>
    <row r="151" spans="1:26" ht="31.5">
      <c r="A151" s="163">
        <v>16</v>
      </c>
      <c r="B151" s="204" t="s">
        <v>525</v>
      </c>
      <c r="C151" s="111">
        <v>1</v>
      </c>
      <c r="D151" s="111"/>
      <c r="E151" s="202"/>
      <c r="F151" s="203"/>
      <c r="G151" s="203"/>
      <c r="H151" s="203"/>
      <c r="I151" s="134"/>
      <c r="J151" s="134"/>
      <c r="K151" s="134"/>
      <c r="L151" s="134"/>
      <c r="M151" s="134"/>
      <c r="N151" s="134"/>
      <c r="O151" s="134"/>
      <c r="P151" s="134"/>
      <c r="Q151" s="134"/>
      <c r="R151" s="134"/>
      <c r="S151" s="134"/>
      <c r="T151" s="134"/>
      <c r="U151" s="134"/>
      <c r="V151" s="134"/>
      <c r="W151" s="134"/>
      <c r="X151" s="117"/>
      <c r="Y151" s="117"/>
      <c r="Z151" s="168"/>
    </row>
    <row r="152" spans="1:26" ht="31.5">
      <c r="A152" s="163"/>
      <c r="B152" s="118" t="s">
        <v>502</v>
      </c>
      <c r="C152" s="111" t="s">
        <v>309</v>
      </c>
      <c r="D152" s="111">
        <v>120</v>
      </c>
      <c r="E152" s="202">
        <v>9</v>
      </c>
      <c r="F152" s="248">
        <v>9</v>
      </c>
      <c r="G152" s="203"/>
      <c r="H152" s="203"/>
      <c r="I152" s="134"/>
      <c r="J152" s="134"/>
      <c r="K152" s="134"/>
      <c r="L152" s="134"/>
      <c r="M152" s="134"/>
      <c r="N152" s="134"/>
      <c r="O152" s="134"/>
      <c r="P152" s="134"/>
      <c r="Q152" s="134"/>
      <c r="R152" s="134"/>
      <c r="S152" s="134"/>
      <c r="T152" s="134"/>
      <c r="U152" s="134"/>
      <c r="V152" s="134"/>
      <c r="W152" s="118" t="s">
        <v>524</v>
      </c>
      <c r="X152" s="117"/>
      <c r="Y152" s="117"/>
      <c r="Z152" s="168"/>
    </row>
    <row r="153" spans="1:26">
      <c r="I153" s="101"/>
      <c r="J153" s="101"/>
      <c r="K153" s="101"/>
      <c r="L153" s="101"/>
      <c r="M153" s="101"/>
      <c r="N153" s="101"/>
      <c r="O153" s="101"/>
      <c r="P153" s="101"/>
      <c r="Q153" s="101"/>
      <c r="R153" s="101"/>
      <c r="S153" s="101"/>
      <c r="T153" s="101"/>
      <c r="U153" s="101"/>
      <c r="V153" s="101"/>
      <c r="Z153" s="168"/>
    </row>
    <row r="156" spans="1:26">
      <c r="C156" s="285">
        <f>C5+C7+C9+C23+C28+C45+C53+C57+C59+C61+C63+C66+C68+C109+C112+C116+C118+C122+C144+C147+C149+C151</f>
        <v>120</v>
      </c>
    </row>
    <row r="158" spans="1:26">
      <c r="F158" s="194"/>
      <c r="G158" s="194"/>
      <c r="H158" s="194"/>
      <c r="I158" s="194"/>
      <c r="J158" s="194"/>
      <c r="K158" s="194"/>
      <c r="L158" s="194"/>
      <c r="M158" s="194"/>
      <c r="N158" s="194"/>
      <c r="O158" s="194"/>
      <c r="P158" s="194"/>
      <c r="Q158" s="194"/>
      <c r="R158" s="194"/>
      <c r="S158" s="194"/>
      <c r="T158" s="194"/>
      <c r="U158" s="194"/>
      <c r="V158" s="194"/>
    </row>
    <row r="159" spans="1:26">
      <c r="A159" s="103"/>
      <c r="B159" s="103"/>
      <c r="E159" s="160"/>
      <c r="F159" s="103"/>
      <c r="G159" s="103"/>
      <c r="H159" s="103"/>
      <c r="I159" s="103"/>
      <c r="J159" s="103"/>
      <c r="K159" s="103"/>
      <c r="L159" s="103"/>
      <c r="M159" s="103"/>
      <c r="N159" s="103"/>
      <c r="O159" s="103"/>
      <c r="P159" s="103"/>
      <c r="Q159" s="103"/>
      <c r="R159" s="103"/>
      <c r="S159" s="103"/>
      <c r="T159" s="103"/>
      <c r="U159" s="103"/>
      <c r="V159" s="103"/>
      <c r="W159" s="103"/>
      <c r="X159" s="103"/>
      <c r="Y159" s="103"/>
    </row>
    <row r="160" spans="1:26">
      <c r="F160" s="194"/>
      <c r="G160" s="194"/>
      <c r="H160" s="194"/>
      <c r="I160" s="194"/>
      <c r="J160" s="194"/>
      <c r="K160" s="194"/>
      <c r="L160" s="194"/>
      <c r="M160" s="194"/>
      <c r="N160" s="194"/>
      <c r="O160" s="194"/>
      <c r="P160" s="194"/>
      <c r="Q160" s="194"/>
      <c r="R160" s="194"/>
      <c r="S160" s="194"/>
      <c r="T160" s="194"/>
      <c r="U160" s="194"/>
      <c r="V160" s="194"/>
    </row>
    <row r="161" spans="6:22" s="103" customFormat="1">
      <c r="F161" s="194"/>
      <c r="G161" s="194"/>
      <c r="H161" s="194"/>
      <c r="I161" s="194"/>
      <c r="J161" s="194"/>
      <c r="K161" s="194"/>
      <c r="L161" s="194"/>
      <c r="M161" s="194"/>
      <c r="N161" s="194"/>
      <c r="O161" s="194"/>
      <c r="P161" s="194"/>
      <c r="Q161" s="194"/>
      <c r="R161" s="194"/>
      <c r="S161" s="194"/>
      <c r="T161" s="194"/>
      <c r="U161" s="194"/>
      <c r="V161" s="194"/>
    </row>
  </sheetData>
  <mergeCells count="15">
    <mergeCell ref="A1:Y1"/>
    <mergeCell ref="A2:A3"/>
    <mergeCell ref="B2:B3"/>
    <mergeCell ref="C2:C3"/>
    <mergeCell ref="E2:E3"/>
    <mergeCell ref="F2:V2"/>
    <mergeCell ref="W2:W3"/>
    <mergeCell ref="X2:X3"/>
    <mergeCell ref="Y2:Y3"/>
    <mergeCell ref="A11:A12"/>
    <mergeCell ref="B11:B12"/>
    <mergeCell ref="A13:A16"/>
    <mergeCell ref="B13:B16"/>
    <mergeCell ref="A40:A41"/>
    <mergeCell ref="B40:B41"/>
  </mergeCells>
  <hyperlinks>
    <hyperlink ref="A2" location="Link!A1" display="TT"/>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topLeftCell="A10" workbookViewId="0">
      <selection activeCell="A12" sqref="A12:XFD12"/>
    </sheetView>
  </sheetViews>
  <sheetFormatPr defaultColWidth="9.140625" defaultRowHeight="15"/>
  <cols>
    <col min="1" max="1" width="43.85546875" style="212" customWidth="1"/>
    <col min="2" max="2" width="22.140625" style="212" customWidth="1"/>
    <col min="3" max="3" width="16" style="212" customWidth="1"/>
    <col min="4" max="4" width="10.140625" style="212" bestFit="1" customWidth="1"/>
    <col min="5" max="5" width="17.5703125" style="225" customWidth="1"/>
    <col min="6" max="6" width="9.140625" style="212"/>
    <col min="7" max="7" width="9.140625" style="212" customWidth="1"/>
    <col min="8" max="16384" width="9.140625" style="212"/>
  </cols>
  <sheetData>
    <row r="1" spans="1:9" ht="50.25">
      <c r="A1" s="210" t="s">
        <v>221</v>
      </c>
      <c r="B1" s="210" t="s">
        <v>567</v>
      </c>
      <c r="C1" s="211" t="s">
        <v>529</v>
      </c>
      <c r="D1" s="211" t="s">
        <v>530</v>
      </c>
      <c r="E1" s="211" t="s">
        <v>531</v>
      </c>
    </row>
    <row r="2" spans="1:9" ht="15.75">
      <c r="A2" s="213" t="s">
        <v>532</v>
      </c>
      <c r="B2" s="210"/>
      <c r="C2" s="214"/>
      <c r="D2" s="211"/>
      <c r="E2" s="215">
        <f>SUM(E3:E38)</f>
        <v>2475580</v>
      </c>
      <c r="H2" s="243"/>
      <c r="I2" s="243"/>
    </row>
    <row r="3" spans="1:9" ht="15.75">
      <c r="A3" s="112" t="s">
        <v>403</v>
      </c>
      <c r="B3" s="111" t="s">
        <v>350</v>
      </c>
      <c r="C3" s="216">
        <v>0.76000000000000012</v>
      </c>
      <c r="D3" s="217">
        <v>450</v>
      </c>
      <c r="E3" s="218">
        <f>C3*D3*10</f>
        <v>3420.0000000000005</v>
      </c>
    </row>
    <row r="4" spans="1:9" ht="15.75">
      <c r="A4" s="112" t="s">
        <v>535</v>
      </c>
      <c r="B4" s="111" t="s">
        <v>350</v>
      </c>
      <c r="C4" s="216">
        <v>0.46</v>
      </c>
      <c r="D4" s="217">
        <v>450</v>
      </c>
      <c r="E4" s="218">
        <f>C4*D4*10</f>
        <v>2070</v>
      </c>
    </row>
    <row r="5" spans="1:9" ht="15.75">
      <c r="A5" s="112" t="s">
        <v>536</v>
      </c>
      <c r="B5" s="111" t="s">
        <v>350</v>
      </c>
      <c r="C5" s="216">
        <v>1.24</v>
      </c>
      <c r="D5" s="217">
        <v>450</v>
      </c>
      <c r="E5" s="218">
        <f>C5*D5*10</f>
        <v>5580</v>
      </c>
    </row>
    <row r="6" spans="1:9" ht="15.75">
      <c r="A6" s="112" t="s">
        <v>407</v>
      </c>
      <c r="B6" s="111" t="s">
        <v>134</v>
      </c>
      <c r="C6" s="216">
        <v>5.2</v>
      </c>
      <c r="D6" s="217">
        <v>600</v>
      </c>
      <c r="E6" s="218">
        <f>C6*D6*10</f>
        <v>31200</v>
      </c>
    </row>
    <row r="7" spans="1:9" ht="15.75">
      <c r="A7" s="112" t="s">
        <v>271</v>
      </c>
      <c r="B7" s="111" t="s">
        <v>134</v>
      </c>
      <c r="C7" s="216">
        <v>11.6</v>
      </c>
      <c r="D7" s="217">
        <v>600</v>
      </c>
      <c r="E7" s="218">
        <f>C7*D7*10</f>
        <v>69600</v>
      </c>
    </row>
    <row r="8" spans="1:9" ht="15.75">
      <c r="A8" s="118" t="s">
        <v>613</v>
      </c>
      <c r="B8" s="111" t="s">
        <v>415</v>
      </c>
      <c r="C8" s="216">
        <v>9.1999999999999993</v>
      </c>
      <c r="D8" s="217">
        <v>400</v>
      </c>
      <c r="E8" s="218">
        <f t="shared" ref="E8:E38" si="0">C8*D8*10</f>
        <v>36799.999999999993</v>
      </c>
    </row>
    <row r="9" spans="1:9" ht="15.75">
      <c r="A9" s="118" t="s">
        <v>594</v>
      </c>
      <c r="B9" s="111" t="s">
        <v>415</v>
      </c>
      <c r="C9" s="216">
        <v>0.9</v>
      </c>
      <c r="D9" s="217">
        <v>400</v>
      </c>
      <c r="E9" s="218">
        <f t="shared" si="0"/>
        <v>3600</v>
      </c>
    </row>
    <row r="10" spans="1:9" ht="15.75">
      <c r="A10" s="112" t="s">
        <v>410</v>
      </c>
      <c r="B10" s="111" t="s">
        <v>411</v>
      </c>
      <c r="C10" s="216">
        <v>4.5</v>
      </c>
      <c r="D10" s="217">
        <v>950</v>
      </c>
      <c r="E10" s="218">
        <f t="shared" si="0"/>
        <v>42750</v>
      </c>
    </row>
    <row r="11" spans="1:9" ht="31.5">
      <c r="A11" s="135" t="s">
        <v>297</v>
      </c>
      <c r="B11" s="111" t="s">
        <v>140</v>
      </c>
      <c r="C11" s="216">
        <v>1</v>
      </c>
      <c r="D11" s="217">
        <v>1000</v>
      </c>
      <c r="E11" s="218">
        <f t="shared" si="0"/>
        <v>10000</v>
      </c>
    </row>
    <row r="12" spans="1:9" ht="31.5">
      <c r="A12" s="118" t="s">
        <v>503</v>
      </c>
      <c r="B12" s="111" t="s">
        <v>140</v>
      </c>
      <c r="C12" s="216">
        <v>9.5</v>
      </c>
      <c r="D12" s="217">
        <v>950</v>
      </c>
      <c r="E12" s="218">
        <f>C12*D12*10</f>
        <v>90250</v>
      </c>
    </row>
    <row r="13" spans="1:9" ht="15.75">
      <c r="A13" s="112" t="s">
        <v>413</v>
      </c>
      <c r="B13" s="111" t="s">
        <v>131</v>
      </c>
      <c r="C13" s="216">
        <v>1</v>
      </c>
      <c r="D13" s="217">
        <v>450</v>
      </c>
      <c r="E13" s="218">
        <f t="shared" si="0"/>
        <v>4500</v>
      </c>
    </row>
    <row r="14" spans="1:9" ht="31.5">
      <c r="A14" s="118" t="s">
        <v>286</v>
      </c>
      <c r="B14" s="111" t="s">
        <v>132</v>
      </c>
      <c r="C14" s="216">
        <v>3.0000000000000004</v>
      </c>
      <c r="D14" s="217">
        <v>650</v>
      </c>
      <c r="E14" s="218">
        <f t="shared" si="0"/>
        <v>19500.000000000004</v>
      </c>
    </row>
    <row r="15" spans="1:9" ht="31.5">
      <c r="A15" s="118" t="s">
        <v>519</v>
      </c>
      <c r="B15" s="111" t="s">
        <v>415</v>
      </c>
      <c r="C15" s="216">
        <v>7</v>
      </c>
      <c r="D15" s="217">
        <v>400</v>
      </c>
      <c r="E15" s="218">
        <f t="shared" si="0"/>
        <v>28000</v>
      </c>
    </row>
    <row r="16" spans="1:9" ht="15.75">
      <c r="A16" s="181" t="s">
        <v>417</v>
      </c>
      <c r="B16" s="209" t="s">
        <v>133</v>
      </c>
      <c r="C16" s="216">
        <v>1.9400000000000002</v>
      </c>
      <c r="D16" s="217">
        <v>600</v>
      </c>
      <c r="E16" s="218">
        <f t="shared" si="0"/>
        <v>11640</v>
      </c>
    </row>
    <row r="17" spans="1:5" ht="15.75">
      <c r="A17" s="112" t="s">
        <v>419</v>
      </c>
      <c r="B17" s="111" t="s">
        <v>136</v>
      </c>
      <c r="C17" s="216">
        <v>4.9999999999999991</v>
      </c>
      <c r="D17" s="217">
        <v>650</v>
      </c>
      <c r="E17" s="218">
        <f t="shared" si="0"/>
        <v>32499.999999999996</v>
      </c>
    </row>
    <row r="18" spans="1:5" ht="15.75">
      <c r="A18" s="112" t="s">
        <v>420</v>
      </c>
      <c r="B18" s="111" t="s">
        <v>136</v>
      </c>
      <c r="C18" s="216">
        <v>0.2</v>
      </c>
      <c r="D18" s="217">
        <v>650</v>
      </c>
      <c r="E18" s="218">
        <f t="shared" si="0"/>
        <v>1300</v>
      </c>
    </row>
    <row r="19" spans="1:5" ht="15.75">
      <c r="A19" s="112" t="s">
        <v>422</v>
      </c>
      <c r="B19" s="111" t="s">
        <v>135</v>
      </c>
      <c r="C19" s="216">
        <v>3.23</v>
      </c>
      <c r="D19" s="217">
        <v>650</v>
      </c>
      <c r="E19" s="218">
        <f t="shared" si="0"/>
        <v>20995</v>
      </c>
    </row>
    <row r="20" spans="1:5" ht="31.5">
      <c r="A20" s="118" t="s">
        <v>423</v>
      </c>
      <c r="B20" s="111" t="s">
        <v>256</v>
      </c>
      <c r="C20" s="216">
        <v>1.94</v>
      </c>
      <c r="D20" s="217">
        <v>600</v>
      </c>
      <c r="E20" s="218">
        <f t="shared" si="0"/>
        <v>11640</v>
      </c>
    </row>
    <row r="21" spans="1:5" ht="15.75">
      <c r="A21" s="182" t="s">
        <v>425</v>
      </c>
      <c r="B21" s="111" t="s">
        <v>256</v>
      </c>
      <c r="C21" s="216">
        <v>0.21</v>
      </c>
      <c r="D21" s="217">
        <v>650</v>
      </c>
      <c r="E21" s="218">
        <f t="shared" si="0"/>
        <v>1365</v>
      </c>
    </row>
    <row r="22" spans="1:5" ht="15.75">
      <c r="A22" s="112" t="s">
        <v>426</v>
      </c>
      <c r="B22" s="111" t="s">
        <v>256</v>
      </c>
      <c r="C22" s="216">
        <v>9.0000000000000011E-2</v>
      </c>
      <c r="D22" s="217">
        <v>600</v>
      </c>
      <c r="E22" s="218">
        <f t="shared" si="0"/>
        <v>540.00000000000011</v>
      </c>
    </row>
    <row r="23" spans="1:5" ht="15.75">
      <c r="A23" s="112" t="s">
        <v>427</v>
      </c>
      <c r="B23" s="111" t="s">
        <v>342</v>
      </c>
      <c r="C23" s="216">
        <v>4.1999999999999993</v>
      </c>
      <c r="D23" s="217">
        <v>500</v>
      </c>
      <c r="E23" s="218">
        <f t="shared" si="0"/>
        <v>20999.999999999996</v>
      </c>
    </row>
    <row r="24" spans="1:5" ht="15.75">
      <c r="A24" s="118" t="s">
        <v>429</v>
      </c>
      <c r="B24" s="111" t="s">
        <v>135</v>
      </c>
      <c r="C24" s="216">
        <v>2.5000000000000004</v>
      </c>
      <c r="D24" s="217">
        <v>500</v>
      </c>
      <c r="E24" s="218">
        <f t="shared" si="0"/>
        <v>12500.000000000002</v>
      </c>
    </row>
    <row r="25" spans="1:5" ht="15.75">
      <c r="A25" s="186" t="s">
        <v>431</v>
      </c>
      <c r="B25" s="187" t="s">
        <v>432</v>
      </c>
      <c r="C25" s="216">
        <v>0.5</v>
      </c>
      <c r="D25" s="217">
        <v>550</v>
      </c>
      <c r="E25" s="218">
        <f t="shared" si="0"/>
        <v>2750</v>
      </c>
    </row>
    <row r="26" spans="1:5" ht="15.75">
      <c r="A26" s="186" t="s">
        <v>601</v>
      </c>
      <c r="B26" s="187" t="s">
        <v>521</v>
      </c>
      <c r="C26" s="216">
        <v>5.2</v>
      </c>
      <c r="D26" s="217">
        <v>500</v>
      </c>
      <c r="E26" s="218">
        <f t="shared" si="0"/>
        <v>26000</v>
      </c>
    </row>
    <row r="27" spans="1:5" ht="15.75">
      <c r="A27" s="118" t="s">
        <v>433</v>
      </c>
      <c r="B27" s="111" t="s">
        <v>133</v>
      </c>
      <c r="C27" s="216">
        <v>4.2</v>
      </c>
      <c r="D27" s="217">
        <v>650</v>
      </c>
      <c r="E27" s="218">
        <f t="shared" si="0"/>
        <v>27300</v>
      </c>
    </row>
    <row r="28" spans="1:5" ht="15.75">
      <c r="A28" s="112" t="s">
        <v>435</v>
      </c>
      <c r="B28" s="111" t="s">
        <v>133</v>
      </c>
      <c r="C28" s="216">
        <v>3</v>
      </c>
      <c r="D28" s="217">
        <v>550</v>
      </c>
      <c r="E28" s="218">
        <f t="shared" si="0"/>
        <v>16500</v>
      </c>
    </row>
    <row r="29" spans="1:5" ht="15.75">
      <c r="A29" s="118" t="s">
        <v>436</v>
      </c>
      <c r="B29" s="111" t="s">
        <v>133</v>
      </c>
      <c r="C29" s="216">
        <v>7.8</v>
      </c>
      <c r="D29" s="217">
        <v>600</v>
      </c>
      <c r="E29" s="218">
        <f t="shared" si="0"/>
        <v>46800</v>
      </c>
    </row>
    <row r="30" spans="1:5" ht="15.75">
      <c r="A30" s="118" t="s">
        <v>437</v>
      </c>
      <c r="B30" s="111" t="s">
        <v>133</v>
      </c>
      <c r="C30" s="216">
        <v>0.5</v>
      </c>
      <c r="D30" s="217">
        <v>600</v>
      </c>
      <c r="E30" s="218">
        <f t="shared" si="0"/>
        <v>3000</v>
      </c>
    </row>
    <row r="31" spans="1:5" ht="15.75">
      <c r="A31" s="118" t="s">
        <v>439</v>
      </c>
      <c r="B31" s="111" t="s">
        <v>136</v>
      </c>
      <c r="C31" s="216">
        <v>41.09</v>
      </c>
      <c r="D31" s="217">
        <v>600</v>
      </c>
      <c r="E31" s="218">
        <f t="shared" si="0"/>
        <v>246540.00000000003</v>
      </c>
    </row>
    <row r="32" spans="1:5" ht="15.75">
      <c r="A32" s="118" t="s">
        <v>568</v>
      </c>
      <c r="B32" s="183" t="s">
        <v>537</v>
      </c>
      <c r="C32" s="216">
        <v>77.930000000000007</v>
      </c>
      <c r="D32" s="217">
        <v>2000</v>
      </c>
      <c r="E32" s="218">
        <f t="shared" si="0"/>
        <v>1558600</v>
      </c>
    </row>
    <row r="33" spans="1:5" ht="15.75">
      <c r="A33" s="112" t="s">
        <v>542</v>
      </c>
      <c r="B33" s="111" t="s">
        <v>258</v>
      </c>
      <c r="C33" s="216">
        <v>0.09</v>
      </c>
      <c r="D33" s="217">
        <v>450</v>
      </c>
      <c r="E33" s="218">
        <f t="shared" si="0"/>
        <v>405</v>
      </c>
    </row>
    <row r="34" spans="1:5" ht="18" customHeight="1">
      <c r="A34" s="113" t="s">
        <v>448</v>
      </c>
      <c r="B34" s="111" t="s">
        <v>135</v>
      </c>
      <c r="C34" s="216">
        <v>5.5</v>
      </c>
      <c r="D34" s="217">
        <v>500</v>
      </c>
      <c r="E34" s="218">
        <f t="shared" si="0"/>
        <v>27500</v>
      </c>
    </row>
    <row r="35" spans="1:5" ht="31.5">
      <c r="A35" s="135" t="s">
        <v>449</v>
      </c>
      <c r="B35" s="111" t="s">
        <v>538</v>
      </c>
      <c r="C35" s="216">
        <v>14</v>
      </c>
      <c r="D35" s="219">
        <v>400</v>
      </c>
      <c r="E35" s="218">
        <f t="shared" si="0"/>
        <v>56000</v>
      </c>
    </row>
    <row r="36" spans="1:5" ht="15.75">
      <c r="A36" s="118" t="s">
        <v>450</v>
      </c>
      <c r="B36" s="183" t="s">
        <v>139</v>
      </c>
      <c r="C36" s="216">
        <v>0.47</v>
      </c>
      <c r="D36" s="217">
        <v>450</v>
      </c>
      <c r="E36" s="218">
        <f t="shared" si="0"/>
        <v>2115</v>
      </c>
    </row>
    <row r="37" spans="1:5" ht="15.75">
      <c r="A37" s="118" t="s">
        <v>450</v>
      </c>
      <c r="B37" s="183" t="s">
        <v>137</v>
      </c>
      <c r="C37" s="216">
        <v>0.28000000000000003</v>
      </c>
      <c r="D37" s="217">
        <v>400</v>
      </c>
      <c r="E37" s="218">
        <f t="shared" si="0"/>
        <v>1120.0000000000002</v>
      </c>
    </row>
    <row r="38" spans="1:5" ht="15.75">
      <c r="A38" s="118" t="s">
        <v>450</v>
      </c>
      <c r="B38" s="183" t="s">
        <v>131</v>
      </c>
      <c r="C38" s="216">
        <v>0.05</v>
      </c>
      <c r="D38" s="217">
        <v>400</v>
      </c>
      <c r="E38" s="218">
        <f t="shared" si="0"/>
        <v>200</v>
      </c>
    </row>
    <row r="39" spans="1:5" ht="15.75">
      <c r="A39" s="171" t="s">
        <v>540</v>
      </c>
      <c r="B39" s="183"/>
      <c r="C39" s="216"/>
      <c r="D39" s="217"/>
      <c r="E39" s="224">
        <f>E40+E41</f>
        <v>15500</v>
      </c>
    </row>
    <row r="40" spans="1:5" ht="15.75">
      <c r="A40" s="112" t="s">
        <v>445</v>
      </c>
      <c r="B40" s="111" t="s">
        <v>130</v>
      </c>
      <c r="C40" s="216">
        <v>3.7</v>
      </c>
      <c r="D40" s="217">
        <v>2500</v>
      </c>
      <c r="E40" s="220">
        <f>C40*D40</f>
        <v>9250</v>
      </c>
    </row>
    <row r="41" spans="1:5" ht="15.75">
      <c r="A41" s="206" t="s">
        <v>614</v>
      </c>
      <c r="B41" s="221" t="s">
        <v>130</v>
      </c>
      <c r="C41" s="216">
        <v>2.5</v>
      </c>
      <c r="D41" s="217">
        <v>2500</v>
      </c>
      <c r="E41" s="220">
        <f>C41*D41</f>
        <v>6250</v>
      </c>
    </row>
    <row r="42" spans="1:5" ht="31.5">
      <c r="A42" s="222" t="s">
        <v>539</v>
      </c>
      <c r="B42" s="222" t="s">
        <v>533</v>
      </c>
      <c r="C42" s="223" t="e">
        <f>'Bieu tong hop'!Q38+'Bieu tong hop'!P38-C43</f>
        <v>#REF!</v>
      </c>
      <c r="D42" s="210">
        <v>2.88</v>
      </c>
      <c r="E42" s="223" t="e">
        <f>C42*D42</f>
        <v>#REF!</v>
      </c>
    </row>
    <row r="43" spans="1:5" ht="31.5">
      <c r="A43" s="222" t="s">
        <v>541</v>
      </c>
      <c r="B43" s="222" t="s">
        <v>130</v>
      </c>
      <c r="C43" s="223">
        <f>'TT THIEN TON'!Q38</f>
        <v>1.23</v>
      </c>
      <c r="D43" s="210">
        <v>10.5</v>
      </c>
      <c r="E43" s="210">
        <f>C43*D43</f>
        <v>12.914999999999999</v>
      </c>
    </row>
    <row r="44" spans="1:5" ht="15.75">
      <c r="A44" s="1507" t="s">
        <v>534</v>
      </c>
      <c r="B44" s="1508"/>
      <c r="C44" s="1508"/>
      <c r="D44" s="1509"/>
      <c r="E44" s="224" t="e">
        <f>E43+E42+E2</f>
        <v>#REF!</v>
      </c>
    </row>
    <row r="46" spans="1:5">
      <c r="E46" s="241" t="e">
        <f>E44-D67</f>
        <v>#REF!</v>
      </c>
    </row>
    <row r="49" spans="1:5" ht="63">
      <c r="A49" s="211" t="s">
        <v>221</v>
      </c>
      <c r="B49" s="211" t="s">
        <v>529</v>
      </c>
      <c r="C49" s="211" t="s">
        <v>543</v>
      </c>
      <c r="D49" s="211" t="s">
        <v>531</v>
      </c>
      <c r="E49" s="226"/>
    </row>
    <row r="50" spans="1:5" ht="15.75">
      <c r="A50" s="227" t="s">
        <v>544</v>
      </c>
      <c r="B50" s="234" t="e">
        <f>#REF!-#REF!</f>
        <v>#REF!</v>
      </c>
      <c r="C50" s="228" t="s">
        <v>545</v>
      </c>
      <c r="D50" s="229" t="e">
        <f>B50*55*3*10</f>
        <v>#REF!</v>
      </c>
      <c r="E50" s="226"/>
    </row>
    <row r="51" spans="1:5" ht="15.75">
      <c r="A51" s="227" t="s">
        <v>559</v>
      </c>
      <c r="B51" s="234">
        <f>'TT THIEN TON'!AO5</f>
        <v>0</v>
      </c>
      <c r="C51" s="228" t="s">
        <v>566</v>
      </c>
      <c r="D51" s="229">
        <f>B51*60*3*10</f>
        <v>0</v>
      </c>
      <c r="E51" s="226"/>
    </row>
    <row r="52" spans="1:5" ht="15.75">
      <c r="A52" s="227" t="s">
        <v>546</v>
      </c>
      <c r="B52" s="234" t="e">
        <f>#REF!-#REF!</f>
        <v>#REF!</v>
      </c>
      <c r="C52" s="228" t="s">
        <v>547</v>
      </c>
      <c r="D52" s="229" t="e">
        <f>B52*50*3*10</f>
        <v>#REF!</v>
      </c>
      <c r="E52" s="226"/>
    </row>
    <row r="53" spans="1:5" ht="15.75">
      <c r="A53" s="227" t="s">
        <v>548</v>
      </c>
      <c r="B53" s="234" t="e">
        <f>#REF!-#REF!</f>
        <v>#REF!</v>
      </c>
      <c r="C53" s="228" t="s">
        <v>549</v>
      </c>
      <c r="D53" s="229" t="e">
        <f>B53*49*3*10</f>
        <v>#REF!</v>
      </c>
      <c r="E53" s="226"/>
    </row>
    <row r="54" spans="1:5" ht="15.75">
      <c r="A54" s="227" t="s">
        <v>550</v>
      </c>
      <c r="B54" s="234" t="e">
        <f>#REF!</f>
        <v>#REF!</v>
      </c>
      <c r="C54" s="228" t="s">
        <v>545</v>
      </c>
      <c r="D54" s="229" t="e">
        <f>B54*55*3*10</f>
        <v>#REF!</v>
      </c>
      <c r="E54" s="226"/>
    </row>
    <row r="55" spans="1:5" ht="15.75">
      <c r="A55" s="227" t="s">
        <v>551</v>
      </c>
      <c r="B55" s="234" t="e">
        <f>#REF!</f>
        <v>#REF!</v>
      </c>
      <c r="C55" s="228" t="s">
        <v>552</v>
      </c>
      <c r="D55" s="229" t="e">
        <f>B55*42*3*10</f>
        <v>#REF!</v>
      </c>
      <c r="E55" s="226"/>
    </row>
    <row r="56" spans="1:5" ht="15.75">
      <c r="A56" s="227" t="s">
        <v>553</v>
      </c>
      <c r="B56" s="235" t="e">
        <f>#REF!</f>
        <v>#REF!</v>
      </c>
      <c r="C56" s="230" t="s">
        <v>554</v>
      </c>
      <c r="D56" s="229" t="e">
        <f>B56*57*3*10</f>
        <v>#REF!</v>
      </c>
      <c r="E56" s="226"/>
    </row>
    <row r="57" spans="1:5" ht="15.75">
      <c r="A57" s="227" t="s">
        <v>555</v>
      </c>
      <c r="B57" s="230">
        <f>SUM(B58:B65)</f>
        <v>7.3100000000000005</v>
      </c>
      <c r="C57" s="230"/>
      <c r="D57" s="229">
        <f>SUM(D58:D65)</f>
        <v>42890</v>
      </c>
      <c r="E57" s="226"/>
    </row>
    <row r="58" spans="1:5" s="237" customFormat="1" ht="31.5">
      <c r="A58" s="236" t="s">
        <v>560</v>
      </c>
      <c r="B58" s="232">
        <v>0.02</v>
      </c>
      <c r="C58" s="232">
        <v>1200</v>
      </c>
      <c r="D58" s="233">
        <f>B58*C58*10</f>
        <v>240</v>
      </c>
      <c r="E58" s="226"/>
    </row>
    <row r="59" spans="1:5" s="237" customFormat="1" ht="31.5">
      <c r="A59" s="236" t="s">
        <v>561</v>
      </c>
      <c r="B59" s="232">
        <v>0.4</v>
      </c>
      <c r="C59" s="232">
        <v>600</v>
      </c>
      <c r="D59" s="233">
        <f>B59*C59*10</f>
        <v>2400</v>
      </c>
      <c r="E59" s="226"/>
    </row>
    <row r="60" spans="1:5" ht="30">
      <c r="A60" s="231" t="s">
        <v>565</v>
      </c>
      <c r="B60" s="232">
        <v>0.7</v>
      </c>
      <c r="C60" s="232">
        <v>800</v>
      </c>
      <c r="D60" s="233">
        <f t="shared" ref="D60:D65" si="1">B60*C60*10</f>
        <v>5600</v>
      </c>
      <c r="E60" s="226"/>
    </row>
    <row r="61" spans="1:5" ht="45">
      <c r="A61" s="231" t="s">
        <v>562</v>
      </c>
      <c r="B61" s="232">
        <v>0.3</v>
      </c>
      <c r="C61" s="232">
        <v>550</v>
      </c>
      <c r="D61" s="233">
        <f t="shared" si="1"/>
        <v>1650</v>
      </c>
      <c r="E61" s="226"/>
    </row>
    <row r="62" spans="1:5" ht="30">
      <c r="A62" s="231" t="s">
        <v>615</v>
      </c>
      <c r="B62" s="239">
        <v>0.84</v>
      </c>
      <c r="C62" s="239">
        <v>500</v>
      </c>
      <c r="D62" s="233">
        <f t="shared" si="1"/>
        <v>4200</v>
      </c>
      <c r="E62" s="226"/>
    </row>
    <row r="63" spans="1:5" ht="30">
      <c r="A63" s="231" t="s">
        <v>563</v>
      </c>
      <c r="B63" s="239">
        <v>2.4</v>
      </c>
      <c r="C63" s="239">
        <v>550</v>
      </c>
      <c r="D63" s="233">
        <f t="shared" si="1"/>
        <v>13200</v>
      </c>
      <c r="E63" s="240"/>
    </row>
    <row r="64" spans="1:5" ht="15.75">
      <c r="A64" s="231" t="s">
        <v>564</v>
      </c>
      <c r="B64" s="239">
        <v>0.2</v>
      </c>
      <c r="C64" s="239">
        <v>450</v>
      </c>
      <c r="D64" s="233">
        <f t="shared" si="1"/>
        <v>900</v>
      </c>
      <c r="E64" s="238"/>
    </row>
    <row r="65" spans="1:5" ht="45">
      <c r="A65" s="231" t="s">
        <v>556</v>
      </c>
      <c r="B65" s="232">
        <v>2.4500000000000002</v>
      </c>
      <c r="C65" s="232">
        <v>600</v>
      </c>
      <c r="D65" s="233">
        <f t="shared" si="1"/>
        <v>14700</v>
      </c>
      <c r="E65" s="226"/>
    </row>
    <row r="66" spans="1:5" ht="31.5">
      <c r="A66" s="227" t="s">
        <v>557</v>
      </c>
      <c r="B66" s="230"/>
      <c r="C66" s="230"/>
      <c r="D66" s="229">
        <f>0.34*(E2+E39)</f>
        <v>846967.20000000007</v>
      </c>
      <c r="E66" s="226"/>
    </row>
    <row r="67" spans="1:5">
      <c r="A67" s="1505" t="s">
        <v>558</v>
      </c>
      <c r="B67" s="1505"/>
      <c r="C67" s="1505"/>
      <c r="D67" s="1506" t="e">
        <f>D66+D50+D51+D52+D53+D54+D55+D56+D57</f>
        <v>#REF!</v>
      </c>
      <c r="E67" s="226"/>
    </row>
    <row r="68" spans="1:5">
      <c r="A68" s="1505"/>
      <c r="B68" s="1505"/>
      <c r="C68" s="1505"/>
      <c r="D68" s="1506"/>
      <c r="E68" s="242" t="e">
        <f>E44-D67</f>
        <v>#REF!</v>
      </c>
    </row>
  </sheetData>
  <mergeCells count="3">
    <mergeCell ref="A67:C68"/>
    <mergeCell ref="D67:D68"/>
    <mergeCell ref="A44:D44"/>
  </mergeCells>
  <pageMargins left="0.7" right="0.7" top="0.75" bottom="0.75" header="0.3" footer="0.3"/>
  <pageSetup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241"/>
  <sheetViews>
    <sheetView zoomScale="71" zoomScaleNormal="71" workbookViewId="0">
      <pane xSplit="2" ySplit="2" topLeftCell="D3" activePane="bottomRight" state="frozen"/>
      <selection activeCell="D103" sqref="D4:D103"/>
      <selection pane="topRight" activeCell="D103" sqref="D4:D103"/>
      <selection pane="bottomLeft" activeCell="D103" sqref="D4:D103"/>
      <selection pane="bottomRight" activeCell="A37" sqref="A37:XFD37"/>
    </sheetView>
  </sheetViews>
  <sheetFormatPr defaultColWidth="9.140625" defaultRowHeight="12.75"/>
  <cols>
    <col min="1" max="1" width="8.5703125" style="45" customWidth="1"/>
    <col min="2" max="2" width="32.42578125" style="45" customWidth="1"/>
    <col min="3" max="3" width="5.85546875" style="45" customWidth="1"/>
    <col min="4" max="40" width="5.85546875" style="46" customWidth="1"/>
    <col min="41" max="16384" width="9.140625" style="45"/>
  </cols>
  <sheetData>
    <row r="1" spans="1:43" ht="27" customHeight="1">
      <c r="A1" s="1510" t="s">
        <v>215</v>
      </c>
      <c r="B1" s="1512" t="s">
        <v>214</v>
      </c>
      <c r="C1" s="1514" t="s">
        <v>143</v>
      </c>
      <c r="D1" s="1516"/>
      <c r="E1" s="1516"/>
      <c r="F1" s="1516"/>
      <c r="G1" s="1516"/>
      <c r="H1" s="1516"/>
      <c r="I1" s="1516"/>
      <c r="J1" s="1516"/>
      <c r="K1" s="1516"/>
      <c r="L1" s="1516"/>
      <c r="M1" s="1516"/>
      <c r="N1" s="1516"/>
      <c r="O1" s="1516"/>
      <c r="P1" s="1516"/>
      <c r="Q1" s="1516"/>
      <c r="R1" s="1516"/>
      <c r="S1" s="1516"/>
      <c r="T1" s="1516"/>
      <c r="U1" s="1516"/>
      <c r="V1" s="1516"/>
      <c r="W1" s="1516"/>
      <c r="X1" s="1516"/>
      <c r="Y1" s="1516"/>
      <c r="Z1" s="1516"/>
      <c r="AA1" s="1516"/>
      <c r="AB1" s="1516"/>
      <c r="AC1" s="1516"/>
      <c r="AD1" s="1516"/>
      <c r="AE1" s="1516"/>
      <c r="AF1" s="1516"/>
      <c r="AG1" s="1516"/>
      <c r="AH1" s="1516"/>
      <c r="AI1" s="1516"/>
      <c r="AJ1" s="1516"/>
      <c r="AK1" s="1516"/>
      <c r="AL1" s="1516"/>
      <c r="AM1" s="1516"/>
      <c r="AN1" s="1516"/>
      <c r="AO1" s="81"/>
      <c r="AQ1" s="80"/>
    </row>
    <row r="2" spans="1:43" s="76" customFormat="1" ht="18" customHeight="1">
      <c r="A2" s="1511"/>
      <c r="B2" s="1513"/>
      <c r="C2" s="1515"/>
      <c r="D2" s="79" t="s">
        <v>212</v>
      </c>
      <c r="E2" s="79" t="s">
        <v>211</v>
      </c>
      <c r="F2" s="79" t="s">
        <v>116</v>
      </c>
      <c r="G2" s="79" t="s">
        <v>119</v>
      </c>
      <c r="H2" s="78" t="s">
        <v>104</v>
      </c>
      <c r="I2" s="78" t="s">
        <v>45</v>
      </c>
      <c r="J2" s="78" t="s">
        <v>42</v>
      </c>
      <c r="K2" s="78" t="s">
        <v>99</v>
      </c>
      <c r="L2" s="78" t="s">
        <v>96</v>
      </c>
      <c r="M2" s="78" t="s">
        <v>182</v>
      </c>
      <c r="N2" s="78" t="s">
        <v>210</v>
      </c>
      <c r="O2" s="78" t="s">
        <v>95</v>
      </c>
      <c r="P2" s="78" t="s">
        <v>86</v>
      </c>
      <c r="Q2" s="78" t="s">
        <v>89</v>
      </c>
      <c r="R2" s="78" t="s">
        <v>213</v>
      </c>
      <c r="S2" s="78" t="s">
        <v>26</v>
      </c>
      <c r="T2" s="78" t="s">
        <v>20</v>
      </c>
      <c r="U2" s="78" t="s">
        <v>23</v>
      </c>
      <c r="V2" s="78" t="s">
        <v>78</v>
      </c>
      <c r="W2" s="78" t="s">
        <v>76</v>
      </c>
      <c r="X2" s="78" t="s">
        <v>74</v>
      </c>
      <c r="Y2" s="78" t="s">
        <v>71</v>
      </c>
      <c r="Z2" s="78" t="s">
        <v>69</v>
      </c>
      <c r="AA2" s="78" t="s">
        <v>67</v>
      </c>
      <c r="AB2" s="78" t="s">
        <v>65</v>
      </c>
      <c r="AC2" s="78" t="s">
        <v>63</v>
      </c>
      <c r="AD2" s="78" t="s">
        <v>57</v>
      </c>
      <c r="AE2" s="78" t="s">
        <v>54</v>
      </c>
      <c r="AF2" s="78" t="s">
        <v>54</v>
      </c>
      <c r="AG2" s="78" t="s">
        <v>48</v>
      </c>
      <c r="AH2" s="78" t="s">
        <v>32</v>
      </c>
      <c r="AI2" s="78" t="s">
        <v>17</v>
      </c>
      <c r="AJ2" s="78" t="s">
        <v>29</v>
      </c>
      <c r="AK2" s="78" t="s">
        <v>14</v>
      </c>
      <c r="AL2" s="78" t="s">
        <v>11</v>
      </c>
      <c r="AM2" s="78" t="s">
        <v>8</v>
      </c>
      <c r="AN2" s="78" t="s">
        <v>6</v>
      </c>
      <c r="AO2" s="77" t="s">
        <v>217</v>
      </c>
    </row>
    <row r="3" spans="1:43" ht="13.5" customHeight="1">
      <c r="A3" s="70" t="s">
        <v>209</v>
      </c>
      <c r="B3" s="73" t="s">
        <v>208</v>
      </c>
      <c r="C3" s="72" t="s">
        <v>122</v>
      </c>
      <c r="D3" s="71"/>
      <c r="E3" s="71"/>
      <c r="F3" s="71"/>
      <c r="G3" s="71"/>
      <c r="H3" s="56"/>
      <c r="I3" s="56" t="e">
        <f>'Danh muc 2022'!#REF!</f>
        <v>#REF!</v>
      </c>
      <c r="J3" s="56"/>
      <c r="K3" s="56"/>
      <c r="L3" s="56"/>
      <c r="M3" s="56"/>
      <c r="N3" s="56"/>
      <c r="O3" s="56"/>
      <c r="P3" s="56"/>
      <c r="Q3" s="56"/>
      <c r="R3" s="56"/>
      <c r="S3" s="56"/>
      <c r="T3" s="56"/>
      <c r="U3" s="56"/>
      <c r="V3" s="56"/>
      <c r="W3" s="56" t="e">
        <f>'Danh muc 2022'!#REF!</f>
        <v>#REF!</v>
      </c>
      <c r="X3" s="56"/>
      <c r="Y3" s="56"/>
      <c r="Z3" s="56"/>
      <c r="AA3" s="56"/>
      <c r="AB3" s="56"/>
      <c r="AC3" s="56"/>
      <c r="AD3" s="56"/>
      <c r="AE3" s="56"/>
      <c r="AF3" s="56"/>
      <c r="AG3" s="56"/>
      <c r="AH3" s="56"/>
      <c r="AI3" s="56"/>
      <c r="AJ3" s="56"/>
      <c r="AK3" s="56"/>
      <c r="AL3" s="56"/>
      <c r="AM3" s="56"/>
      <c r="AN3" s="56"/>
      <c r="AO3" s="49" t="e">
        <f>SUM(D3:AN3)</f>
        <v>#REF!</v>
      </c>
    </row>
    <row r="4" spans="1:43" ht="13.5" customHeight="1">
      <c r="A4" s="70" t="s">
        <v>216</v>
      </c>
      <c r="B4" s="73" t="s">
        <v>207</v>
      </c>
      <c r="C4" s="72" t="s">
        <v>206</v>
      </c>
      <c r="D4" s="71"/>
      <c r="E4" s="71"/>
      <c r="F4" s="71"/>
      <c r="G4" s="71"/>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49">
        <f t="shared" ref="AO4:AO37" si="0">SUM(D4:AN4)</f>
        <v>0</v>
      </c>
      <c r="AP4" s="66"/>
    </row>
    <row r="5" spans="1:43" ht="13.5" customHeight="1">
      <c r="A5" s="70" t="s">
        <v>205</v>
      </c>
      <c r="B5" s="73" t="s">
        <v>204</v>
      </c>
      <c r="C5" s="75" t="s">
        <v>203</v>
      </c>
      <c r="D5" s="71"/>
      <c r="E5" s="71"/>
      <c r="F5" s="71"/>
      <c r="G5" s="71"/>
      <c r="H5" s="56"/>
      <c r="I5" s="56"/>
      <c r="J5" s="56"/>
      <c r="K5" s="56"/>
      <c r="L5" s="56"/>
      <c r="M5" s="56"/>
      <c r="N5" s="56"/>
      <c r="O5" s="56"/>
      <c r="P5" s="56"/>
      <c r="Q5" s="56"/>
      <c r="R5" s="56"/>
      <c r="S5" s="56"/>
      <c r="T5" s="56"/>
      <c r="U5" s="56"/>
      <c r="V5" s="56">
        <f>'Danh muc 2022'!J23</f>
        <v>0.1</v>
      </c>
      <c r="W5" s="56"/>
      <c r="X5" s="56"/>
      <c r="Y5" s="56"/>
      <c r="Z5" s="56"/>
      <c r="AA5" s="56"/>
      <c r="AB5" s="56"/>
      <c r="AC5" s="56"/>
      <c r="AD5" s="56"/>
      <c r="AE5" s="56"/>
      <c r="AF5" s="56"/>
      <c r="AG5" s="56"/>
      <c r="AH5" s="56"/>
      <c r="AI5" s="56"/>
      <c r="AJ5" s="56"/>
      <c r="AK5" s="56"/>
      <c r="AL5" s="56"/>
      <c r="AM5" s="56"/>
      <c r="AN5" s="56"/>
      <c r="AO5" s="49">
        <f t="shared" si="0"/>
        <v>0.1</v>
      </c>
    </row>
    <row r="6" spans="1:43" ht="13.5" customHeight="1">
      <c r="A6" s="70" t="s">
        <v>202</v>
      </c>
      <c r="B6" s="73" t="s">
        <v>201</v>
      </c>
      <c r="C6" s="72" t="s">
        <v>116</v>
      </c>
      <c r="D6" s="71"/>
      <c r="E6" s="71"/>
      <c r="F6" s="71"/>
      <c r="G6" s="71"/>
      <c r="H6" s="56"/>
      <c r="I6" s="56" t="e">
        <f>'Danh muc 2022'!#REF!+'Danh muc 2022'!L75</f>
        <v>#REF!</v>
      </c>
      <c r="J6" s="56"/>
      <c r="K6" s="56"/>
      <c r="L6" s="56"/>
      <c r="M6" s="56"/>
      <c r="N6" s="56"/>
      <c r="O6" s="56"/>
      <c r="P6" s="56"/>
      <c r="Q6" s="56"/>
      <c r="R6" s="56"/>
      <c r="S6" s="56"/>
      <c r="T6" s="56"/>
      <c r="U6" s="56"/>
      <c r="V6" s="56">
        <f>'Danh muc 2022'!L23</f>
        <v>0.2</v>
      </c>
      <c r="W6" s="56"/>
      <c r="X6" s="56"/>
      <c r="Y6" s="56"/>
      <c r="Z6" s="56"/>
      <c r="AA6" s="56"/>
      <c r="AB6" s="56"/>
      <c r="AC6" s="56"/>
      <c r="AD6" s="56"/>
      <c r="AE6" s="56"/>
      <c r="AF6" s="56"/>
      <c r="AG6" s="56"/>
      <c r="AH6" s="56"/>
      <c r="AI6" s="56"/>
      <c r="AJ6" s="56"/>
      <c r="AK6" s="56">
        <f>'Danh muc 2022'!L116</f>
        <v>1.6</v>
      </c>
      <c r="AL6" s="56"/>
      <c r="AM6" s="56"/>
      <c r="AN6" s="56"/>
      <c r="AO6" s="49" t="e">
        <f t="shared" si="0"/>
        <v>#REF!</v>
      </c>
    </row>
    <row r="7" spans="1:43" ht="13.5" customHeight="1">
      <c r="A7" s="70">
        <v>1.1299999999999999</v>
      </c>
      <c r="B7" s="73" t="s">
        <v>200</v>
      </c>
      <c r="C7" s="72" t="s">
        <v>199</v>
      </c>
      <c r="D7" s="71"/>
      <c r="E7" s="71"/>
      <c r="F7" s="71"/>
      <c r="G7" s="71"/>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49">
        <f t="shared" si="0"/>
        <v>0</v>
      </c>
    </row>
    <row r="8" spans="1:43" ht="13.5" customHeight="1">
      <c r="A8" s="70" t="s">
        <v>198</v>
      </c>
      <c r="B8" s="73" t="s">
        <v>197</v>
      </c>
      <c r="C8" s="72" t="s">
        <v>196</v>
      </c>
      <c r="D8" s="71"/>
      <c r="E8" s="71"/>
      <c r="F8" s="71"/>
      <c r="G8" s="71"/>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49">
        <f t="shared" si="0"/>
        <v>0</v>
      </c>
    </row>
    <row r="9" spans="1:43" ht="13.5" customHeight="1">
      <c r="A9" s="70" t="s">
        <v>195</v>
      </c>
      <c r="B9" s="73" t="s">
        <v>194</v>
      </c>
      <c r="C9" s="72" t="s">
        <v>193</v>
      </c>
      <c r="D9" s="71"/>
      <c r="E9" s="71"/>
      <c r="F9" s="71"/>
      <c r="G9" s="71"/>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49">
        <f t="shared" si="0"/>
        <v>0</v>
      </c>
    </row>
    <row r="10" spans="1:43" ht="13.5" customHeight="1">
      <c r="A10" s="70" t="s">
        <v>192</v>
      </c>
      <c r="B10" s="73" t="s">
        <v>191</v>
      </c>
      <c r="C10" s="72" t="s">
        <v>190</v>
      </c>
      <c r="D10" s="71"/>
      <c r="E10" s="71"/>
      <c r="F10" s="71"/>
      <c r="G10" s="71"/>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49">
        <f t="shared" si="0"/>
        <v>0</v>
      </c>
      <c r="AP10" s="93"/>
    </row>
    <row r="11" spans="1:43" ht="13.5" customHeight="1">
      <c r="A11" s="70" t="s">
        <v>118</v>
      </c>
      <c r="B11" s="69" t="s">
        <v>189</v>
      </c>
      <c r="C11" s="68" t="s">
        <v>107</v>
      </c>
      <c r="D11" s="67"/>
      <c r="E11" s="67"/>
      <c r="F11" s="67"/>
      <c r="G11" s="67"/>
      <c r="H11" s="56"/>
      <c r="I11" s="56" t="e">
        <f>'Danh muc 2022'!#REF!+'Danh muc 2022'!K75</f>
        <v>#REF!</v>
      </c>
      <c r="J11" s="56"/>
      <c r="K11" s="56"/>
      <c r="L11" s="56"/>
      <c r="M11" s="56"/>
      <c r="N11" s="56"/>
      <c r="O11" s="56"/>
      <c r="P11" s="56"/>
      <c r="Q11" s="56"/>
      <c r="R11" s="56"/>
      <c r="S11" s="56"/>
      <c r="T11" s="56"/>
      <c r="U11" s="56"/>
      <c r="V11" s="56">
        <f>'Danh muc 2022'!K23</f>
        <v>0.2</v>
      </c>
      <c r="W11" s="56"/>
      <c r="X11" s="56"/>
      <c r="Y11" s="56"/>
      <c r="Z11" s="56"/>
      <c r="AA11" s="56"/>
      <c r="AB11" s="56"/>
      <c r="AC11" s="56"/>
      <c r="AD11" s="56"/>
      <c r="AE11" s="56"/>
      <c r="AF11" s="56"/>
      <c r="AG11" s="56"/>
      <c r="AH11" s="56"/>
      <c r="AI11" s="56"/>
      <c r="AJ11" s="56"/>
      <c r="AK11" s="56"/>
      <c r="AL11" s="56"/>
      <c r="AM11" s="56"/>
      <c r="AN11" s="56"/>
      <c r="AO11" s="49" t="e">
        <f t="shared" si="0"/>
        <v>#REF!</v>
      </c>
    </row>
    <row r="12" spans="1:43">
      <c r="A12" s="62" t="s">
        <v>188</v>
      </c>
      <c r="B12" s="61" t="s">
        <v>187</v>
      </c>
      <c r="C12" s="65" t="s">
        <v>45</v>
      </c>
      <c r="D12" s="63"/>
      <c r="E12" s="63"/>
      <c r="F12" s="63"/>
      <c r="G12" s="63"/>
      <c r="H12" s="56"/>
      <c r="I12" s="56"/>
      <c r="J12" s="56"/>
      <c r="K12" s="56"/>
      <c r="L12" s="56"/>
      <c r="M12" s="56"/>
      <c r="N12" s="56"/>
      <c r="O12" s="56"/>
      <c r="P12" s="56"/>
      <c r="Q12" s="56"/>
      <c r="R12" s="56"/>
      <c r="S12" s="56"/>
      <c r="T12" s="56"/>
      <c r="U12" s="56"/>
      <c r="V12" s="56">
        <f>'Danh muc 2022'!Q23</f>
        <v>0.4</v>
      </c>
      <c r="W12" s="56"/>
      <c r="X12" s="56"/>
      <c r="Y12" s="56"/>
      <c r="Z12" s="56"/>
      <c r="AA12" s="56"/>
      <c r="AB12" s="56"/>
      <c r="AC12" s="56"/>
      <c r="AD12" s="56"/>
      <c r="AE12" s="56"/>
      <c r="AF12" s="56"/>
      <c r="AG12" s="56"/>
      <c r="AH12" s="56"/>
      <c r="AI12" s="56"/>
      <c r="AJ12" s="56"/>
      <c r="AK12" s="56">
        <f>'Danh muc 2022'!Q116</f>
        <v>2.5</v>
      </c>
      <c r="AL12" s="56"/>
      <c r="AM12" s="56"/>
      <c r="AN12" s="56"/>
      <c r="AO12" s="49">
        <f t="shared" si="0"/>
        <v>2.9</v>
      </c>
      <c r="AP12" s="66"/>
    </row>
    <row r="13" spans="1:43">
      <c r="A13" s="62" t="s">
        <v>186</v>
      </c>
      <c r="B13" s="61" t="s">
        <v>185</v>
      </c>
      <c r="C13" s="65" t="s">
        <v>42</v>
      </c>
      <c r="D13" s="63"/>
      <c r="E13" s="63"/>
      <c r="F13" s="63"/>
      <c r="G13" s="63"/>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L13" s="56"/>
      <c r="AM13" s="56"/>
      <c r="AN13" s="56"/>
      <c r="AO13" s="49">
        <f t="shared" si="0"/>
        <v>0</v>
      </c>
    </row>
    <row r="14" spans="1:43">
      <c r="A14" s="62" t="s">
        <v>184</v>
      </c>
      <c r="B14" s="61" t="s">
        <v>183</v>
      </c>
      <c r="C14" s="64" t="s">
        <v>182</v>
      </c>
      <c r="D14" s="63"/>
      <c r="E14" s="63"/>
      <c r="F14" s="63"/>
      <c r="G14" s="63"/>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49">
        <f t="shared" si="0"/>
        <v>0</v>
      </c>
    </row>
    <row r="15" spans="1:43">
      <c r="A15" s="62" t="s">
        <v>181</v>
      </c>
      <c r="B15" s="61" t="s">
        <v>180</v>
      </c>
      <c r="C15" s="65" t="s">
        <v>99</v>
      </c>
      <c r="D15" s="63"/>
      <c r="E15" s="63"/>
      <c r="F15" s="63"/>
      <c r="G15" s="63"/>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49">
        <f t="shared" si="0"/>
        <v>0</v>
      </c>
    </row>
    <row r="16" spans="1:43">
      <c r="A16" s="62" t="s">
        <v>179</v>
      </c>
      <c r="B16" s="61" t="s">
        <v>178</v>
      </c>
      <c r="C16" s="65" t="s">
        <v>96</v>
      </c>
      <c r="D16" s="63"/>
      <c r="E16" s="63"/>
      <c r="F16" s="63"/>
      <c r="G16" s="63"/>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49">
        <f t="shared" si="0"/>
        <v>0</v>
      </c>
    </row>
    <row r="17" spans="1:43">
      <c r="A17" s="62" t="s">
        <v>177</v>
      </c>
      <c r="B17" s="61" t="s">
        <v>176</v>
      </c>
      <c r="C17" s="64" t="s">
        <v>95</v>
      </c>
      <c r="D17" s="63"/>
      <c r="E17" s="63"/>
      <c r="F17" s="63"/>
      <c r="G17" s="63"/>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49">
        <f t="shared" si="0"/>
        <v>0</v>
      </c>
    </row>
    <row r="18" spans="1:43">
      <c r="A18" s="62"/>
      <c r="B18" s="61"/>
      <c r="C18" s="64"/>
      <c r="D18" s="63"/>
      <c r="E18" s="63"/>
      <c r="F18" s="63"/>
      <c r="G18" s="63"/>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49">
        <f t="shared" si="0"/>
        <v>0</v>
      </c>
    </row>
    <row r="19" spans="1:43">
      <c r="A19" s="62" t="s">
        <v>175</v>
      </c>
      <c r="B19" s="61" t="s">
        <v>174</v>
      </c>
      <c r="C19" s="65" t="s">
        <v>86</v>
      </c>
      <c r="D19" s="63"/>
      <c r="E19" s="63"/>
      <c r="F19" s="63"/>
      <c r="G19" s="63"/>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49">
        <f t="shared" si="0"/>
        <v>0</v>
      </c>
    </row>
    <row r="20" spans="1:43">
      <c r="A20" s="62" t="s">
        <v>173</v>
      </c>
      <c r="B20" s="61" t="s">
        <v>172</v>
      </c>
      <c r="C20" s="64" t="s">
        <v>83</v>
      </c>
      <c r="D20" s="63"/>
      <c r="E20" s="63"/>
      <c r="F20" s="63"/>
      <c r="G20" s="63"/>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49">
        <f t="shared" si="0"/>
        <v>0</v>
      </c>
    </row>
    <row r="21" spans="1:43">
      <c r="A21" s="62" t="s">
        <v>171</v>
      </c>
      <c r="B21" s="61" t="s">
        <v>170</v>
      </c>
      <c r="C21" s="64" t="s">
        <v>26</v>
      </c>
      <c r="D21" s="63"/>
      <c r="E21" s="63"/>
      <c r="F21" s="63"/>
      <c r="G21" s="6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49">
        <f t="shared" si="0"/>
        <v>0</v>
      </c>
      <c r="AP21" s="66" t="e">
        <f>SUM(AO12:AO36)</f>
        <v>#REF!</v>
      </c>
    </row>
    <row r="22" spans="1:43" s="84" customFormat="1">
      <c r="A22" s="90" t="s">
        <v>169</v>
      </c>
      <c r="B22" s="89" t="s">
        <v>79</v>
      </c>
      <c r="C22" s="91" t="s">
        <v>78</v>
      </c>
      <c r="D22" s="87"/>
      <c r="E22" s="87"/>
      <c r="F22" s="87"/>
      <c r="G22" s="87"/>
      <c r="H22" s="86"/>
      <c r="I22" s="86" t="e">
        <f>'Danh muc 2022'!#REF!</f>
        <v>#REF!</v>
      </c>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f>'Danh muc 2022'!W116</f>
        <v>0</v>
      </c>
      <c r="AL22" s="86"/>
      <c r="AM22" s="86"/>
      <c r="AN22" s="86"/>
      <c r="AO22" s="49" t="e">
        <f t="shared" si="0"/>
        <v>#REF!</v>
      </c>
      <c r="AQ22" s="92"/>
    </row>
    <row r="23" spans="1:43" s="84" customFormat="1">
      <c r="A23" s="90" t="s">
        <v>168</v>
      </c>
      <c r="B23" s="89" t="s">
        <v>77</v>
      </c>
      <c r="C23" s="91" t="s">
        <v>76</v>
      </c>
      <c r="D23" s="87"/>
      <c r="E23" s="87"/>
      <c r="F23" s="87"/>
      <c r="G23" s="87"/>
      <c r="H23" s="86"/>
      <c r="I23" s="86" t="e">
        <f>'Danh muc 2022'!#REF!</f>
        <v>#REF!</v>
      </c>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49" t="e">
        <f t="shared" si="0"/>
        <v>#REF!</v>
      </c>
    </row>
    <row r="24" spans="1:43" s="84" customFormat="1">
      <c r="A24" s="90" t="s">
        <v>167</v>
      </c>
      <c r="B24" s="89" t="s">
        <v>70</v>
      </c>
      <c r="C24" s="91" t="s">
        <v>69</v>
      </c>
      <c r="D24" s="87"/>
      <c r="E24" s="87"/>
      <c r="F24" s="87"/>
      <c r="G24" s="8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49">
        <f t="shared" si="0"/>
        <v>0</v>
      </c>
    </row>
    <row r="25" spans="1:43" s="84" customFormat="1">
      <c r="A25" s="90" t="s">
        <v>166</v>
      </c>
      <c r="B25" s="89" t="s">
        <v>68</v>
      </c>
      <c r="C25" s="91" t="s">
        <v>67</v>
      </c>
      <c r="D25" s="87"/>
      <c r="E25" s="87"/>
      <c r="F25" s="87"/>
      <c r="G25" s="8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49">
        <f t="shared" si="0"/>
        <v>0</v>
      </c>
    </row>
    <row r="26" spans="1:43" s="84" customFormat="1">
      <c r="A26" s="90" t="s">
        <v>165</v>
      </c>
      <c r="B26" s="89" t="s">
        <v>66</v>
      </c>
      <c r="C26" s="91" t="s">
        <v>65</v>
      </c>
      <c r="D26" s="87"/>
      <c r="E26" s="87"/>
      <c r="F26" s="87"/>
      <c r="G26" s="8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f>'Danh muc 2022'!P116</f>
        <v>0</v>
      </c>
      <c r="AL26" s="86"/>
      <c r="AM26" s="86"/>
      <c r="AN26" s="86"/>
      <c r="AO26" s="49">
        <f t="shared" si="0"/>
        <v>0</v>
      </c>
    </row>
    <row r="27" spans="1:43" s="84" customFormat="1">
      <c r="A27" s="90" t="s">
        <v>164</v>
      </c>
      <c r="B27" s="89" t="s">
        <v>64</v>
      </c>
      <c r="C27" s="91" t="s">
        <v>63</v>
      </c>
      <c r="D27" s="87"/>
      <c r="E27" s="87"/>
      <c r="F27" s="87"/>
      <c r="G27" s="8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49">
        <f t="shared" si="0"/>
        <v>0</v>
      </c>
      <c r="AQ27" s="92"/>
    </row>
    <row r="28" spans="1:43" s="84" customFormat="1">
      <c r="A28" s="90" t="s">
        <v>163</v>
      </c>
      <c r="B28" s="89" t="s">
        <v>58</v>
      </c>
      <c r="C28" s="91" t="s">
        <v>57</v>
      </c>
      <c r="D28" s="87"/>
      <c r="E28" s="87"/>
      <c r="F28" s="87"/>
      <c r="G28" s="8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49">
        <f t="shared" si="0"/>
        <v>0</v>
      </c>
    </row>
    <row r="29" spans="1:43" s="84" customFormat="1">
      <c r="A29" s="90" t="s">
        <v>162</v>
      </c>
      <c r="B29" s="89" t="s">
        <v>161</v>
      </c>
      <c r="C29" s="88" t="s">
        <v>74</v>
      </c>
      <c r="D29" s="87"/>
      <c r="E29" s="87"/>
      <c r="F29" s="87"/>
      <c r="G29" s="8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49">
        <f t="shared" si="0"/>
        <v>0</v>
      </c>
    </row>
    <row r="30" spans="1:43">
      <c r="A30" s="62" t="s">
        <v>160</v>
      </c>
      <c r="B30" s="61" t="s">
        <v>218</v>
      </c>
      <c r="C30" s="65" t="s">
        <v>159</v>
      </c>
      <c r="D30" s="63"/>
      <c r="E30" s="63"/>
      <c r="F30" s="63"/>
      <c r="G30" s="63"/>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49">
        <f t="shared" si="0"/>
        <v>0</v>
      </c>
    </row>
    <row r="31" spans="1:43">
      <c r="A31" s="62" t="s">
        <v>158</v>
      </c>
      <c r="B31" s="61" t="s">
        <v>157</v>
      </c>
      <c r="C31" s="64" t="s">
        <v>32</v>
      </c>
      <c r="D31" s="63"/>
      <c r="E31" s="63"/>
      <c r="F31" s="63"/>
      <c r="G31" s="63"/>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49">
        <f t="shared" si="0"/>
        <v>0</v>
      </c>
    </row>
    <row r="32" spans="1:43">
      <c r="A32" s="62" t="s">
        <v>156</v>
      </c>
      <c r="B32" s="61" t="s">
        <v>155</v>
      </c>
      <c r="C32" s="64" t="s">
        <v>17</v>
      </c>
      <c r="D32" s="63"/>
      <c r="E32" s="63"/>
      <c r="F32" s="63"/>
      <c r="G32" s="63"/>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49">
        <f t="shared" si="0"/>
        <v>0</v>
      </c>
    </row>
    <row r="33" spans="1:42">
      <c r="A33" s="60" t="s">
        <v>91</v>
      </c>
      <c r="B33" s="59" t="s">
        <v>147</v>
      </c>
      <c r="C33" s="58" t="s">
        <v>29</v>
      </c>
      <c r="D33" s="57"/>
      <c r="E33" s="57"/>
      <c r="F33" s="57"/>
      <c r="G33" s="57"/>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49">
        <f t="shared" si="0"/>
        <v>0</v>
      </c>
    </row>
    <row r="34" spans="1:42">
      <c r="A34" s="62" t="s">
        <v>154</v>
      </c>
      <c r="B34" s="61" t="s">
        <v>153</v>
      </c>
      <c r="C34" s="58" t="s">
        <v>11</v>
      </c>
      <c r="D34" s="57"/>
      <c r="E34" s="57"/>
      <c r="F34" s="57"/>
      <c r="G34" s="57"/>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49">
        <f t="shared" si="0"/>
        <v>0</v>
      </c>
      <c r="AP34" s="83"/>
    </row>
    <row r="35" spans="1:42">
      <c r="A35" s="62" t="s">
        <v>152</v>
      </c>
      <c r="B35" s="61" t="s">
        <v>151</v>
      </c>
      <c r="C35" s="58" t="s">
        <v>14</v>
      </c>
      <c r="D35" s="57"/>
      <c r="E35" s="57"/>
      <c r="F35" s="57"/>
      <c r="G35" s="57"/>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49">
        <f t="shared" si="0"/>
        <v>0</v>
      </c>
      <c r="AP35" s="66"/>
    </row>
    <row r="36" spans="1:42">
      <c r="A36" s="60" t="s">
        <v>85</v>
      </c>
      <c r="B36" s="59" t="s">
        <v>9</v>
      </c>
      <c r="C36" s="58" t="s">
        <v>8</v>
      </c>
      <c r="D36" s="57"/>
      <c r="E36" s="57"/>
      <c r="F36" s="57"/>
      <c r="G36" s="57"/>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49">
        <f t="shared" si="0"/>
        <v>0</v>
      </c>
    </row>
    <row r="37" spans="1:42">
      <c r="A37" s="55" t="s">
        <v>150</v>
      </c>
      <c r="B37" s="54" t="s">
        <v>149</v>
      </c>
      <c r="C37" s="53" t="s">
        <v>148</v>
      </c>
      <c r="D37" s="52"/>
      <c r="E37" s="52"/>
      <c r="F37" s="52"/>
      <c r="G37" s="52"/>
      <c r="H37" s="51"/>
      <c r="I37" s="51" t="e">
        <f>'Danh muc 2022'!#REF!</f>
        <v>#REF!</v>
      </c>
      <c r="J37" s="51"/>
      <c r="K37" s="51"/>
      <c r="L37" s="51"/>
      <c r="M37" s="51"/>
      <c r="N37" s="51"/>
      <c r="O37" s="51"/>
      <c r="P37" s="51"/>
      <c r="Q37" s="51"/>
      <c r="R37" s="51"/>
      <c r="S37" s="51"/>
      <c r="T37" s="51"/>
      <c r="U37" s="51"/>
      <c r="V37" s="51"/>
      <c r="W37" s="51"/>
      <c r="X37" s="51"/>
      <c r="Y37" s="51"/>
      <c r="Z37" s="51" t="e">
        <f>'Danh muc 2022'!#REF!</f>
        <v>#REF!</v>
      </c>
      <c r="AA37" s="51"/>
      <c r="AB37" s="51"/>
      <c r="AC37" s="51"/>
      <c r="AD37" s="51"/>
      <c r="AE37" s="51"/>
      <c r="AF37" s="51"/>
      <c r="AG37" s="51"/>
      <c r="AH37" s="51"/>
      <c r="AI37" s="51"/>
      <c r="AJ37" s="51"/>
      <c r="AK37" s="51">
        <f>'Danh muc 2022'!AD116</f>
        <v>0.8</v>
      </c>
      <c r="AL37" s="51"/>
      <c r="AM37" s="51"/>
      <c r="AN37" s="51"/>
      <c r="AO37" s="49" t="e">
        <f t="shared" si="0"/>
        <v>#REF!</v>
      </c>
    </row>
    <row r="38" spans="1:42" s="47" customFormat="1">
      <c r="D38" s="50">
        <f t="shared" ref="D38:AF38" si="1">SUM(D3:D37)</f>
        <v>0</v>
      </c>
      <c r="E38" s="50">
        <f t="shared" si="1"/>
        <v>0</v>
      </c>
      <c r="F38" s="50">
        <f t="shared" si="1"/>
        <v>0</v>
      </c>
      <c r="G38" s="50">
        <f t="shared" si="1"/>
        <v>0</v>
      </c>
      <c r="H38" s="50">
        <f t="shared" si="1"/>
        <v>0</v>
      </c>
      <c r="I38" s="50" t="e">
        <f t="shared" si="1"/>
        <v>#REF!</v>
      </c>
      <c r="J38" s="50">
        <f t="shared" si="1"/>
        <v>0</v>
      </c>
      <c r="K38" s="50">
        <f t="shared" si="1"/>
        <v>0</v>
      </c>
      <c r="L38" s="50">
        <f t="shared" si="1"/>
        <v>0</v>
      </c>
      <c r="M38" s="50">
        <f t="shared" si="1"/>
        <v>0</v>
      </c>
      <c r="N38" s="50">
        <f t="shared" si="1"/>
        <v>0</v>
      </c>
      <c r="O38" s="50">
        <f t="shared" si="1"/>
        <v>0</v>
      </c>
      <c r="P38" s="50">
        <f t="shared" si="1"/>
        <v>0</v>
      </c>
      <c r="Q38" s="50">
        <f t="shared" si="1"/>
        <v>0</v>
      </c>
      <c r="R38" s="50">
        <f t="shared" si="1"/>
        <v>0</v>
      </c>
      <c r="S38" s="50">
        <f t="shared" si="1"/>
        <v>0</v>
      </c>
      <c r="T38" s="50">
        <f t="shared" si="1"/>
        <v>0</v>
      </c>
      <c r="U38" s="50">
        <f t="shared" si="1"/>
        <v>0</v>
      </c>
      <c r="V38" s="50">
        <f t="shared" si="1"/>
        <v>0.9</v>
      </c>
      <c r="W38" s="50" t="e">
        <f t="shared" si="1"/>
        <v>#REF!</v>
      </c>
      <c r="X38" s="50">
        <f t="shared" si="1"/>
        <v>0</v>
      </c>
      <c r="Y38" s="50">
        <f t="shared" si="1"/>
        <v>0</v>
      </c>
      <c r="Z38" s="50" t="e">
        <f t="shared" si="1"/>
        <v>#REF!</v>
      </c>
      <c r="AA38" s="50">
        <f t="shared" si="1"/>
        <v>0</v>
      </c>
      <c r="AB38" s="50">
        <f t="shared" si="1"/>
        <v>0</v>
      </c>
      <c r="AC38" s="50">
        <f t="shared" si="1"/>
        <v>0</v>
      </c>
      <c r="AD38" s="50">
        <f t="shared" si="1"/>
        <v>0</v>
      </c>
      <c r="AE38" s="50">
        <f t="shared" si="1"/>
        <v>0</v>
      </c>
      <c r="AF38" s="50">
        <f t="shared" si="1"/>
        <v>0</v>
      </c>
      <c r="AG38" s="50">
        <f t="shared" ref="AG38:AN38" si="2">SUM(AG3:AG37)</f>
        <v>0</v>
      </c>
      <c r="AH38" s="50">
        <f t="shared" si="2"/>
        <v>0</v>
      </c>
      <c r="AI38" s="50">
        <f t="shared" si="2"/>
        <v>0</v>
      </c>
      <c r="AJ38" s="50">
        <f t="shared" si="2"/>
        <v>0</v>
      </c>
      <c r="AK38" s="50">
        <f t="shared" si="2"/>
        <v>4.8999999999999995</v>
      </c>
      <c r="AL38" s="50">
        <f t="shared" si="2"/>
        <v>0</v>
      </c>
      <c r="AM38" s="50">
        <f t="shared" si="2"/>
        <v>0</v>
      </c>
      <c r="AN38" s="50">
        <f t="shared" si="2"/>
        <v>0</v>
      </c>
      <c r="AO38" s="49" t="e">
        <f>SUM(D38:AN38)</f>
        <v>#REF!</v>
      </c>
    </row>
    <row r="39" spans="1:42" s="47" customFormat="1">
      <c r="AE39" s="48"/>
      <c r="AN39" s="82"/>
    </row>
    <row r="40" spans="1:42" s="47" customFormat="1">
      <c r="I40" s="48" t="e">
        <f>SUM(I14:I36)</f>
        <v>#REF!</v>
      </c>
      <c r="J40" s="48"/>
      <c r="AG40" s="48"/>
      <c r="AN40" s="82"/>
    </row>
    <row r="41" spans="1:42" s="47" customFormat="1">
      <c r="AN41" s="82"/>
    </row>
    <row r="42" spans="1:42" s="47" customFormat="1">
      <c r="AN42" s="82"/>
    </row>
    <row r="43" spans="1:42" s="47" customFormat="1">
      <c r="AN43" s="82"/>
    </row>
    <row r="44" spans="1:42" s="47" customFormat="1">
      <c r="AN44" s="82"/>
    </row>
    <row r="45" spans="1:42" s="47" customFormat="1">
      <c r="AN45" s="82"/>
    </row>
    <row r="46" spans="1:42" s="47" customFormat="1">
      <c r="AN46" s="82"/>
    </row>
    <row r="47" spans="1:42" s="47" customFormat="1">
      <c r="AN47" s="82"/>
    </row>
    <row r="48" spans="1:42" s="47" customFormat="1">
      <c r="AN48" s="82"/>
    </row>
    <row r="49" spans="40:40" s="47" customFormat="1">
      <c r="AN49" s="82"/>
    </row>
    <row r="50" spans="40:40" s="47" customFormat="1">
      <c r="AN50" s="82"/>
    </row>
    <row r="51" spans="40:40" s="47" customFormat="1">
      <c r="AN51" s="82"/>
    </row>
    <row r="52" spans="40:40" s="47" customFormat="1">
      <c r="AN52" s="82"/>
    </row>
    <row r="53" spans="40:40" s="47" customFormat="1">
      <c r="AN53" s="82"/>
    </row>
    <row r="54" spans="40:40" s="47" customFormat="1">
      <c r="AN54" s="82"/>
    </row>
    <row r="55" spans="40:40" s="47" customFormat="1">
      <c r="AN55" s="82"/>
    </row>
    <row r="56" spans="40:40" s="47" customFormat="1">
      <c r="AN56" s="82"/>
    </row>
    <row r="57" spans="40:40" s="47" customFormat="1">
      <c r="AN57" s="82"/>
    </row>
    <row r="58" spans="40:40" s="47" customFormat="1">
      <c r="AN58" s="82"/>
    </row>
    <row r="59" spans="40:40" s="47" customFormat="1">
      <c r="AN59" s="82"/>
    </row>
    <row r="60" spans="40:40" s="47" customFormat="1">
      <c r="AN60" s="82"/>
    </row>
    <row r="61" spans="40:40" s="47" customFormat="1">
      <c r="AN61" s="82"/>
    </row>
    <row r="62" spans="40:40" s="47" customFormat="1">
      <c r="AN62" s="82"/>
    </row>
    <row r="63" spans="40:40" s="47" customFormat="1">
      <c r="AN63" s="82"/>
    </row>
    <row r="64" spans="40:40" s="47" customFormat="1">
      <c r="AN64" s="82"/>
    </row>
    <row r="65" spans="40:40" s="47" customFormat="1">
      <c r="AN65" s="82"/>
    </row>
    <row r="66" spans="40:40" s="47" customFormat="1">
      <c r="AN66" s="82"/>
    </row>
    <row r="67" spans="40:40" s="47" customFormat="1">
      <c r="AN67" s="82"/>
    </row>
    <row r="68" spans="40:40" s="47" customFormat="1">
      <c r="AN68" s="82"/>
    </row>
    <row r="69" spans="40:40" s="47" customFormat="1">
      <c r="AN69" s="82"/>
    </row>
    <row r="70" spans="40:40" s="47" customFormat="1">
      <c r="AN70" s="82"/>
    </row>
    <row r="71" spans="40:40" s="47" customFormat="1">
      <c r="AN71" s="82"/>
    </row>
    <row r="72" spans="40:40" s="47" customFormat="1">
      <c r="AN72" s="82"/>
    </row>
    <row r="73" spans="40:40" s="47" customFormat="1">
      <c r="AN73" s="82"/>
    </row>
    <row r="74" spans="40:40" s="47" customFormat="1">
      <c r="AN74" s="82"/>
    </row>
    <row r="75" spans="40:40" s="47" customFormat="1">
      <c r="AN75" s="82"/>
    </row>
    <row r="76" spans="40:40" s="47" customFormat="1">
      <c r="AN76" s="82"/>
    </row>
    <row r="77" spans="40:40" s="47" customFormat="1">
      <c r="AN77" s="82"/>
    </row>
    <row r="78" spans="40:40" s="47" customFormat="1">
      <c r="AN78" s="82"/>
    </row>
    <row r="79" spans="40:40" s="47" customFormat="1">
      <c r="AN79" s="82"/>
    </row>
    <row r="80" spans="40:40" s="47" customFormat="1">
      <c r="AN80" s="82"/>
    </row>
    <row r="81" spans="40:40" s="47" customFormat="1">
      <c r="AN81" s="82"/>
    </row>
    <row r="82" spans="40:40" s="47" customFormat="1">
      <c r="AN82" s="82"/>
    </row>
    <row r="83" spans="40:40" s="47" customFormat="1">
      <c r="AN83" s="82"/>
    </row>
    <row r="84" spans="40:40" s="47" customFormat="1">
      <c r="AN84" s="82"/>
    </row>
    <row r="85" spans="40:40" s="47" customFormat="1">
      <c r="AN85" s="82"/>
    </row>
    <row r="86" spans="40:40" s="47" customFormat="1">
      <c r="AN86" s="82"/>
    </row>
    <row r="87" spans="40:40" s="47" customFormat="1">
      <c r="AN87" s="82"/>
    </row>
    <row r="88" spans="40:40" s="47" customFormat="1">
      <c r="AN88" s="82"/>
    </row>
    <row r="89" spans="40:40" s="47" customFormat="1">
      <c r="AN89" s="82"/>
    </row>
    <row r="90" spans="40:40" s="47" customFormat="1">
      <c r="AN90" s="82"/>
    </row>
    <row r="91" spans="40:40" s="47" customFormat="1">
      <c r="AN91" s="82"/>
    </row>
    <row r="92" spans="40:40" s="47" customFormat="1">
      <c r="AN92" s="82"/>
    </row>
    <row r="93" spans="40:40" s="47" customFormat="1">
      <c r="AN93" s="82"/>
    </row>
    <row r="94" spans="40:40" s="47" customFormat="1">
      <c r="AN94" s="82"/>
    </row>
    <row r="95" spans="40:40" s="47" customFormat="1">
      <c r="AN95" s="82"/>
    </row>
    <row r="96" spans="40:40" s="47" customFormat="1">
      <c r="AN96" s="82"/>
    </row>
    <row r="97" spans="40:40" s="47" customFormat="1">
      <c r="AN97" s="82"/>
    </row>
    <row r="98" spans="40:40" s="47" customFormat="1">
      <c r="AN98" s="82"/>
    </row>
    <row r="99" spans="40:40" s="47" customFormat="1">
      <c r="AN99" s="82"/>
    </row>
    <row r="100" spans="40:40" s="47" customFormat="1">
      <c r="AN100" s="82"/>
    </row>
    <row r="101" spans="40:40" s="47" customFormat="1">
      <c r="AN101" s="82"/>
    </row>
    <row r="102" spans="40:40" s="47" customFormat="1">
      <c r="AN102" s="82"/>
    </row>
    <row r="103" spans="40:40" s="47" customFormat="1">
      <c r="AN103" s="82"/>
    </row>
    <row r="104" spans="40:40" s="47" customFormat="1">
      <c r="AN104" s="82"/>
    </row>
    <row r="105" spans="40:40" s="47" customFormat="1">
      <c r="AN105" s="82"/>
    </row>
    <row r="106" spans="40:40" s="47" customFormat="1">
      <c r="AN106" s="82"/>
    </row>
    <row r="107" spans="40:40" s="47" customFormat="1">
      <c r="AN107" s="82"/>
    </row>
    <row r="108" spans="40:40" s="47" customFormat="1">
      <c r="AN108" s="82"/>
    </row>
    <row r="109" spans="40:40" s="47" customFormat="1">
      <c r="AN109" s="82"/>
    </row>
    <row r="110" spans="40:40" s="47" customFormat="1">
      <c r="AN110" s="82"/>
    </row>
    <row r="111" spans="40:40" s="47" customFormat="1">
      <c r="AN111" s="82"/>
    </row>
    <row r="112" spans="40:40" s="47" customFormat="1">
      <c r="AN112" s="82"/>
    </row>
    <row r="113" spans="40:40" s="47" customFormat="1">
      <c r="AN113" s="82"/>
    </row>
    <row r="114" spans="40:40" s="47" customFormat="1">
      <c r="AN114" s="82"/>
    </row>
    <row r="115" spans="40:40" s="47" customFormat="1">
      <c r="AN115" s="82"/>
    </row>
    <row r="116" spans="40:40" s="47" customFormat="1">
      <c r="AN116" s="82"/>
    </row>
    <row r="117" spans="40:40" s="47" customFormat="1">
      <c r="AN117" s="82"/>
    </row>
    <row r="118" spans="40:40" s="47" customFormat="1">
      <c r="AN118" s="82"/>
    </row>
    <row r="119" spans="40:40" s="47" customFormat="1">
      <c r="AN119" s="82"/>
    </row>
    <row r="120" spans="40:40" s="47" customFormat="1">
      <c r="AN120" s="82"/>
    </row>
    <row r="121" spans="40:40" s="47" customFormat="1">
      <c r="AN121" s="82"/>
    </row>
    <row r="122" spans="40:40" s="47" customFormat="1">
      <c r="AN122" s="82"/>
    </row>
    <row r="123" spans="40:40" s="47" customFormat="1">
      <c r="AN123" s="82"/>
    </row>
    <row r="124" spans="40:40" s="47" customFormat="1">
      <c r="AN124" s="82"/>
    </row>
    <row r="125" spans="40:40" s="47" customFormat="1">
      <c r="AN125" s="82"/>
    </row>
    <row r="126" spans="40:40" s="47" customFormat="1">
      <c r="AN126" s="82"/>
    </row>
    <row r="127" spans="40:40" s="47" customFormat="1">
      <c r="AN127" s="82"/>
    </row>
    <row r="128" spans="40:40" s="47" customFormat="1">
      <c r="AN128" s="82"/>
    </row>
    <row r="129" spans="40:40" s="47" customFormat="1">
      <c r="AN129" s="82"/>
    </row>
    <row r="130" spans="40:40" s="47" customFormat="1">
      <c r="AN130" s="82"/>
    </row>
    <row r="131" spans="40:40" s="47" customFormat="1">
      <c r="AN131" s="82"/>
    </row>
    <row r="132" spans="40:40" s="47" customFormat="1">
      <c r="AN132" s="82"/>
    </row>
    <row r="133" spans="40:40" s="47" customFormat="1">
      <c r="AN133" s="82"/>
    </row>
    <row r="134" spans="40:40" s="47" customFormat="1">
      <c r="AN134" s="82"/>
    </row>
    <row r="135" spans="40:40" s="47" customFormat="1">
      <c r="AN135" s="82"/>
    </row>
    <row r="136" spans="40:40" s="47" customFormat="1">
      <c r="AN136" s="82"/>
    </row>
    <row r="137" spans="40:40" s="47" customFormat="1">
      <c r="AN137" s="82"/>
    </row>
    <row r="138" spans="40:40" s="47" customFormat="1">
      <c r="AN138" s="82"/>
    </row>
    <row r="139" spans="40:40" s="47" customFormat="1">
      <c r="AN139" s="82"/>
    </row>
    <row r="140" spans="40:40" s="47" customFormat="1">
      <c r="AN140" s="82"/>
    </row>
    <row r="141" spans="40:40" s="47" customFormat="1">
      <c r="AN141" s="82"/>
    </row>
    <row r="142" spans="40:40" s="47" customFormat="1">
      <c r="AN142" s="82"/>
    </row>
    <row r="143" spans="40:40" s="47" customFormat="1">
      <c r="AN143" s="82"/>
    </row>
    <row r="144" spans="40:40" s="47" customFormat="1">
      <c r="AN144" s="82"/>
    </row>
    <row r="145" spans="4:40" s="47" customFormat="1">
      <c r="AN145" s="82"/>
    </row>
    <row r="146" spans="4:40" s="47" customFormat="1">
      <c r="AN146" s="82"/>
    </row>
    <row r="147" spans="4:40" s="47" customFormat="1">
      <c r="AN147" s="82"/>
    </row>
    <row r="148" spans="4:40">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row>
    <row r="149" spans="4:40">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row>
    <row r="150" spans="4:40">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row>
    <row r="151" spans="4:40">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row>
    <row r="152" spans="4:40">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row>
    <row r="153" spans="4:40">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row>
    <row r="154" spans="4:40">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row>
    <row r="155" spans="4:40">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row>
    <row r="156" spans="4:40">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row>
    <row r="157" spans="4:40">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row>
    <row r="158" spans="4:40">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row>
    <row r="159" spans="4:40">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row>
    <row r="160" spans="4:40">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row>
    <row r="161" spans="4:39">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row>
    <row r="162" spans="4:39">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row>
    <row r="163" spans="4:39">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row>
    <row r="164" spans="4:39">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row>
    <row r="165" spans="4:39">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row>
    <row r="166" spans="4:39">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row>
    <row r="167" spans="4:39">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row>
    <row r="168" spans="4:39">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row>
    <row r="169" spans="4:39">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row>
    <row r="170" spans="4:39">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row>
    <row r="171" spans="4:39">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row>
    <row r="172" spans="4:39">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row>
    <row r="173" spans="4:39">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row>
    <row r="174" spans="4:39">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row>
    <row r="175" spans="4:39">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row>
    <row r="176" spans="4:39">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row>
    <row r="177" spans="4:39">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row>
    <row r="178" spans="4:39">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row>
    <row r="179" spans="4:39">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row>
    <row r="180" spans="4:39">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row>
    <row r="181" spans="4:39">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row>
    <row r="182" spans="4:39">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row>
    <row r="183" spans="4:39">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row>
    <row r="184" spans="4:39">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row>
    <row r="185" spans="4:39">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row>
    <row r="186" spans="4:39">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row>
    <row r="187" spans="4:39">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row>
    <row r="188" spans="4:39">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row>
    <row r="189" spans="4:39">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row>
    <row r="190" spans="4:39">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row>
    <row r="191" spans="4:39">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row>
    <row r="192" spans="4:39">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row>
    <row r="193" spans="4:39">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row>
    <row r="194" spans="4:39">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row>
    <row r="195" spans="4:39">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row>
    <row r="196" spans="4:39">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row>
    <row r="197" spans="4:39">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row>
    <row r="198" spans="4:39">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row>
    <row r="199" spans="4:39">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row>
    <row r="200" spans="4:39">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row>
    <row r="201" spans="4:39">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row>
    <row r="202" spans="4:39">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row>
    <row r="203" spans="4:39">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row>
    <row r="204" spans="4:39">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row>
    <row r="205" spans="4:39">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row>
    <row r="206" spans="4:39">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row>
    <row r="207" spans="4:39">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row>
    <row r="208" spans="4:39">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row>
    <row r="209" spans="4:39">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row>
    <row r="210" spans="4:39">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row>
    <row r="211" spans="4:39">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row>
    <row r="212" spans="4:39">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row>
    <row r="213" spans="4:39">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row>
    <row r="214" spans="4:39">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row>
    <row r="215" spans="4:39">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row>
    <row r="216" spans="4:39">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row>
    <row r="217" spans="4:39">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row>
    <row r="218" spans="4:39">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row>
    <row r="219" spans="4:39">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row>
    <row r="220" spans="4:39">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row>
    <row r="221" spans="4:39">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row>
    <row r="222" spans="4:39">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row>
    <row r="223" spans="4:39">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row>
    <row r="224" spans="4:39">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row>
    <row r="225" spans="4:39">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row>
    <row r="226" spans="4:39">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row>
    <row r="227" spans="4:39">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row>
    <row r="228" spans="4:39">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row>
    <row r="229" spans="4:39">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row>
    <row r="230" spans="4:39">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row>
    <row r="231" spans="4:39">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row>
    <row r="232" spans="4:39">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row>
    <row r="233" spans="4:39">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row>
    <row r="234" spans="4:39">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row>
    <row r="235" spans="4:39">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row>
    <row r="236" spans="4:39">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row>
    <row r="237" spans="4:39">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row>
    <row r="238" spans="4:39">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row>
    <row r="239" spans="4:39">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row>
    <row r="240" spans="4:39">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row>
    <row r="241" spans="4:39">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row>
  </sheetData>
  <mergeCells count="4">
    <mergeCell ref="A1:A2"/>
    <mergeCell ref="B1:B2"/>
    <mergeCell ref="C1:C2"/>
    <mergeCell ref="D1:AN1"/>
  </mergeCells>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241"/>
  <sheetViews>
    <sheetView zoomScale="91" zoomScaleNormal="91" workbookViewId="0">
      <pane xSplit="2" ySplit="3" topLeftCell="N4" activePane="bottomRight" state="frozen"/>
      <selection activeCell="D103" sqref="D4:D103"/>
      <selection pane="topRight" activeCell="D103" sqref="D4:D103"/>
      <selection pane="bottomLeft" activeCell="D103" sqref="D4:D103"/>
      <selection pane="bottomRight" activeCell="X4" sqref="X4"/>
    </sheetView>
  </sheetViews>
  <sheetFormatPr defaultColWidth="9.140625" defaultRowHeight="12.75"/>
  <cols>
    <col min="1" max="1" width="8.5703125" style="45" customWidth="1"/>
    <col min="2" max="2" width="32.42578125" style="45" customWidth="1"/>
    <col min="3" max="3" width="5.85546875" style="45" customWidth="1"/>
    <col min="4" max="40" width="5.85546875" style="46" customWidth="1"/>
    <col min="41" max="16384" width="9.140625" style="45"/>
  </cols>
  <sheetData>
    <row r="1" spans="1:43" ht="27" customHeight="1">
      <c r="A1" s="1510" t="s">
        <v>215</v>
      </c>
      <c r="B1" s="1512" t="s">
        <v>214</v>
      </c>
      <c r="C1" s="1514" t="s">
        <v>143</v>
      </c>
      <c r="D1" s="1516"/>
      <c r="E1" s="1516"/>
      <c r="F1" s="1516"/>
      <c r="G1" s="1516"/>
      <c r="H1" s="1516"/>
      <c r="I1" s="1516"/>
      <c r="J1" s="1516"/>
      <c r="K1" s="1516"/>
      <c r="L1" s="1516"/>
      <c r="M1" s="1516"/>
      <c r="N1" s="1516"/>
      <c r="O1" s="1516"/>
      <c r="P1" s="1516"/>
      <c r="Q1" s="1516"/>
      <c r="R1" s="1516"/>
      <c r="S1" s="1516"/>
      <c r="T1" s="1516"/>
      <c r="U1" s="1516"/>
      <c r="V1" s="1516"/>
      <c r="W1" s="1516"/>
      <c r="X1" s="1516"/>
      <c r="Y1" s="1516"/>
      <c r="Z1" s="1516"/>
      <c r="AA1" s="1516"/>
      <c r="AB1" s="1516"/>
      <c r="AC1" s="1516"/>
      <c r="AD1" s="1516"/>
      <c r="AE1" s="1516"/>
      <c r="AF1" s="1516"/>
      <c r="AG1" s="1516"/>
      <c r="AH1" s="1516"/>
      <c r="AI1" s="1516"/>
      <c r="AJ1" s="1516"/>
      <c r="AK1" s="1516"/>
      <c r="AL1" s="1516"/>
      <c r="AM1" s="1516"/>
      <c r="AN1" s="1516"/>
      <c r="AO1" s="81"/>
      <c r="AQ1" s="80"/>
    </row>
    <row r="2" spans="1:43" s="76" customFormat="1" ht="27" customHeight="1">
      <c r="A2" s="1511"/>
      <c r="B2" s="1513"/>
      <c r="C2" s="1515"/>
      <c r="D2" s="79" t="s">
        <v>212</v>
      </c>
      <c r="E2" s="79" t="s">
        <v>211</v>
      </c>
      <c r="F2" s="79" t="s">
        <v>116</v>
      </c>
      <c r="G2" s="79" t="s">
        <v>119</v>
      </c>
      <c r="H2" s="78" t="s">
        <v>104</v>
      </c>
      <c r="I2" s="78" t="s">
        <v>45</v>
      </c>
      <c r="J2" s="78" t="s">
        <v>42</v>
      </c>
      <c r="K2" s="78" t="s">
        <v>99</v>
      </c>
      <c r="L2" s="78" t="s">
        <v>96</v>
      </c>
      <c r="M2" s="78" t="s">
        <v>182</v>
      </c>
      <c r="N2" s="78" t="s">
        <v>210</v>
      </c>
      <c r="O2" s="78" t="s">
        <v>95</v>
      </c>
      <c r="P2" s="78" t="s">
        <v>86</v>
      </c>
      <c r="Q2" s="78" t="s">
        <v>89</v>
      </c>
      <c r="R2" s="78" t="s">
        <v>213</v>
      </c>
      <c r="S2" s="78" t="s">
        <v>26</v>
      </c>
      <c r="T2" s="78" t="s">
        <v>20</v>
      </c>
      <c r="U2" s="78" t="s">
        <v>23</v>
      </c>
      <c r="V2" s="78" t="s">
        <v>78</v>
      </c>
      <c r="W2" s="78" t="s">
        <v>76</v>
      </c>
      <c r="X2" s="78" t="s">
        <v>74</v>
      </c>
      <c r="Y2" s="78" t="s">
        <v>71</v>
      </c>
      <c r="Z2" s="78" t="s">
        <v>69</v>
      </c>
      <c r="AA2" s="78" t="s">
        <v>67</v>
      </c>
      <c r="AB2" s="78" t="s">
        <v>65</v>
      </c>
      <c r="AC2" s="78" t="s">
        <v>63</v>
      </c>
      <c r="AD2" s="78" t="s">
        <v>57</v>
      </c>
      <c r="AE2" s="78" t="s">
        <v>54</v>
      </c>
      <c r="AF2" s="78" t="s">
        <v>54</v>
      </c>
      <c r="AG2" s="78" t="s">
        <v>48</v>
      </c>
      <c r="AH2" s="78" t="s">
        <v>32</v>
      </c>
      <c r="AI2" s="78" t="s">
        <v>17</v>
      </c>
      <c r="AJ2" s="78" t="s">
        <v>29</v>
      </c>
      <c r="AK2" s="78" t="s">
        <v>14</v>
      </c>
      <c r="AL2" s="78" t="s">
        <v>11</v>
      </c>
      <c r="AM2" s="78" t="s">
        <v>8</v>
      </c>
      <c r="AN2" s="78" t="s">
        <v>6</v>
      </c>
      <c r="AO2" s="77" t="s">
        <v>217</v>
      </c>
    </row>
    <row r="3" spans="1:43" ht="18" customHeight="1">
      <c r="A3" s="70" t="s">
        <v>209</v>
      </c>
      <c r="B3" s="73" t="s">
        <v>208</v>
      </c>
      <c r="C3" s="72" t="s">
        <v>122</v>
      </c>
      <c r="D3" s="71"/>
      <c r="E3" s="71"/>
      <c r="F3" s="71"/>
      <c r="G3" s="71"/>
      <c r="H3" s="56"/>
      <c r="I3" s="56" t="e">
        <f>'Danh muc 2022'!H76+'Danh muc 2022'!#REF!</f>
        <v>#REF!</v>
      </c>
      <c r="J3" s="56"/>
      <c r="K3" s="56"/>
      <c r="L3" s="56"/>
      <c r="M3" s="56"/>
      <c r="N3" s="56"/>
      <c r="O3" s="56"/>
      <c r="P3" s="56"/>
      <c r="Q3" s="56">
        <f>'Danh muc 2022'!H122</f>
        <v>0.2</v>
      </c>
      <c r="R3" s="56"/>
      <c r="S3" s="56"/>
      <c r="T3" s="56"/>
      <c r="U3" s="56"/>
      <c r="V3" s="56" t="e">
        <f>+'Danh muc 2022'!H40+'Danh muc 2022'!#REF!+'Danh muc 2022'!#REF!</f>
        <v>#REF!</v>
      </c>
      <c r="W3" s="56">
        <f>'Danh muc 2022'!H51</f>
        <v>0.11</v>
      </c>
      <c r="X3" s="56" t="e">
        <f>'Danh muc 2022'!#REF!</f>
        <v>#REF!</v>
      </c>
      <c r="Y3" s="56"/>
      <c r="Z3" s="56"/>
      <c r="AA3" s="56"/>
      <c r="AB3" s="56">
        <f>'Danh muc 2022'!H106</f>
        <v>0.1</v>
      </c>
      <c r="AC3" s="56"/>
      <c r="AD3" s="56"/>
      <c r="AE3" s="56"/>
      <c r="AF3" s="56"/>
      <c r="AG3" s="56"/>
      <c r="AH3" s="56"/>
      <c r="AI3" s="56"/>
      <c r="AJ3" s="56"/>
      <c r="AK3" s="56"/>
      <c r="AL3" s="56"/>
      <c r="AM3" s="56"/>
      <c r="AN3" s="56"/>
      <c r="AO3" s="49" t="e">
        <f>SUM(D3:AN3)</f>
        <v>#REF!</v>
      </c>
    </row>
    <row r="4" spans="1:43" ht="12.75" customHeight="1">
      <c r="A4" s="70" t="s">
        <v>216</v>
      </c>
      <c r="B4" s="73" t="s">
        <v>207</v>
      </c>
      <c r="C4" s="72" t="s">
        <v>206</v>
      </c>
      <c r="D4" s="71"/>
      <c r="E4" s="71"/>
      <c r="F4" s="71"/>
      <c r="G4" s="71"/>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49">
        <f t="shared" ref="AO4:AO38" si="0">SUM(D4:AN4)</f>
        <v>0</v>
      </c>
      <c r="AP4" s="66"/>
    </row>
    <row r="5" spans="1:43" ht="13.5" customHeight="1">
      <c r="A5" s="70" t="s">
        <v>205</v>
      </c>
      <c r="B5" s="73" t="s">
        <v>204</v>
      </c>
      <c r="C5" s="75" t="s">
        <v>203</v>
      </c>
      <c r="D5" s="71"/>
      <c r="E5" s="71"/>
      <c r="F5" s="71"/>
      <c r="G5" s="71"/>
      <c r="H5" s="56"/>
      <c r="I5" s="56">
        <f>'Danh muc 2022'!J76</f>
        <v>0.37</v>
      </c>
      <c r="J5" s="56"/>
      <c r="K5" s="56"/>
      <c r="L5" s="56"/>
      <c r="M5" s="56"/>
      <c r="N5" s="56"/>
      <c r="O5" s="56"/>
      <c r="P5" s="56"/>
      <c r="Q5" s="56"/>
      <c r="R5" s="56"/>
      <c r="S5" s="56"/>
      <c r="T5" s="56"/>
      <c r="U5" s="56"/>
      <c r="V5" s="56" t="e">
        <f>'Danh muc 2022'!#REF!</f>
        <v>#REF!</v>
      </c>
      <c r="W5" s="56"/>
      <c r="X5" s="56"/>
      <c r="Y5" s="56"/>
      <c r="Z5" s="56"/>
      <c r="AA5" s="56"/>
      <c r="AB5" s="56"/>
      <c r="AC5" s="56"/>
      <c r="AD5" s="56"/>
      <c r="AE5" s="56"/>
      <c r="AF5" s="56"/>
      <c r="AG5" s="56"/>
      <c r="AH5" s="56"/>
      <c r="AI5" s="56"/>
      <c r="AJ5" s="56"/>
      <c r="AK5" s="56"/>
      <c r="AL5" s="56"/>
      <c r="AM5" s="56"/>
      <c r="AN5" s="56"/>
      <c r="AO5" s="49" t="e">
        <f t="shared" si="0"/>
        <v>#REF!</v>
      </c>
    </row>
    <row r="6" spans="1:43" ht="13.5" customHeight="1">
      <c r="A6" s="70" t="s">
        <v>202</v>
      </c>
      <c r="B6" s="73" t="s">
        <v>201</v>
      </c>
      <c r="C6" s="72" t="s">
        <v>116</v>
      </c>
      <c r="D6" s="71"/>
      <c r="E6" s="71"/>
      <c r="F6" s="71"/>
      <c r="G6" s="71"/>
      <c r="H6" s="56"/>
      <c r="I6" s="56" t="e">
        <f>'Danh muc 2022'!#REF!</f>
        <v>#REF!</v>
      </c>
      <c r="J6" s="56"/>
      <c r="K6" s="56"/>
      <c r="L6" s="56"/>
      <c r="M6" s="56"/>
      <c r="N6" s="56"/>
      <c r="O6" s="56"/>
      <c r="P6" s="56"/>
      <c r="Q6" s="56"/>
      <c r="R6" s="56"/>
      <c r="S6" s="56"/>
      <c r="T6" s="56"/>
      <c r="U6" s="56"/>
      <c r="V6" s="56" t="e">
        <f>'Danh muc 2022'!#REF!+'Danh muc 2022'!#REF!</f>
        <v>#REF!</v>
      </c>
      <c r="W6" s="56"/>
      <c r="X6" s="56"/>
      <c r="Y6" s="56"/>
      <c r="Z6" s="56"/>
      <c r="AA6" s="56"/>
      <c r="AB6" s="56"/>
      <c r="AC6" s="56"/>
      <c r="AD6" s="56"/>
      <c r="AE6" s="56"/>
      <c r="AF6" s="56"/>
      <c r="AG6" s="56"/>
      <c r="AH6" s="56"/>
      <c r="AI6" s="56"/>
      <c r="AJ6" s="56"/>
      <c r="AK6" s="56"/>
      <c r="AL6" s="56"/>
      <c r="AM6" s="56"/>
      <c r="AN6" s="56"/>
      <c r="AO6" s="49" t="e">
        <f t="shared" si="0"/>
        <v>#REF!</v>
      </c>
    </row>
    <row r="7" spans="1:43" ht="13.5" customHeight="1">
      <c r="A7" s="70">
        <v>1.1299999999999999</v>
      </c>
      <c r="B7" s="73" t="s">
        <v>200</v>
      </c>
      <c r="C7" s="72" t="s">
        <v>199</v>
      </c>
      <c r="D7" s="71"/>
      <c r="E7" s="71"/>
      <c r="F7" s="71"/>
      <c r="G7" s="71"/>
      <c r="H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49">
        <f t="shared" si="0"/>
        <v>0</v>
      </c>
    </row>
    <row r="8" spans="1:43" ht="13.5" customHeight="1">
      <c r="A8" s="70" t="s">
        <v>198</v>
      </c>
      <c r="B8" s="73" t="s">
        <v>197</v>
      </c>
      <c r="C8" s="72" t="s">
        <v>196</v>
      </c>
      <c r="D8" s="71"/>
      <c r="E8" s="71"/>
      <c r="F8" s="71"/>
      <c r="G8" s="71"/>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49">
        <f t="shared" si="0"/>
        <v>0</v>
      </c>
    </row>
    <row r="9" spans="1:43" ht="13.5" customHeight="1">
      <c r="A9" s="70" t="s">
        <v>195</v>
      </c>
      <c r="B9" s="73" t="s">
        <v>194</v>
      </c>
      <c r="C9" s="72" t="s">
        <v>193</v>
      </c>
      <c r="D9" s="71"/>
      <c r="E9" s="71"/>
      <c r="F9" s="71"/>
      <c r="G9" s="71"/>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49">
        <f t="shared" si="0"/>
        <v>0</v>
      </c>
    </row>
    <row r="10" spans="1:43" ht="13.5" customHeight="1">
      <c r="A10" s="70" t="s">
        <v>192</v>
      </c>
      <c r="B10" s="73" t="s">
        <v>191</v>
      </c>
      <c r="C10" s="72" t="s">
        <v>190</v>
      </c>
      <c r="D10" s="71"/>
      <c r="E10" s="71"/>
      <c r="F10" s="71"/>
      <c r="G10" s="71"/>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49">
        <f t="shared" si="0"/>
        <v>0</v>
      </c>
      <c r="AP10" s="93"/>
    </row>
    <row r="11" spans="1:43" ht="13.5" customHeight="1">
      <c r="A11" s="70" t="s">
        <v>118</v>
      </c>
      <c r="B11" s="69" t="s">
        <v>189</v>
      </c>
      <c r="C11" s="68" t="s">
        <v>107</v>
      </c>
      <c r="D11" s="67"/>
      <c r="E11" s="67"/>
      <c r="F11" s="67"/>
      <c r="G11" s="67"/>
      <c r="H11" s="56"/>
      <c r="I11" s="56" t="e">
        <f>'Danh muc 2022'!#REF!</f>
        <v>#REF!</v>
      </c>
      <c r="J11" s="56"/>
      <c r="K11" s="56"/>
      <c r="L11" s="56"/>
      <c r="M11" s="56"/>
      <c r="N11" s="56"/>
      <c r="O11" s="56"/>
      <c r="P11" s="56"/>
      <c r="Q11" s="56"/>
      <c r="R11" s="56"/>
      <c r="S11" s="56"/>
      <c r="T11" s="56"/>
      <c r="U11" s="56"/>
      <c r="V11" s="56" t="e">
        <f>'Danh muc 2022'!#REF!+'Danh muc 2022'!#REF!</f>
        <v>#REF!</v>
      </c>
      <c r="W11" s="56"/>
      <c r="X11" s="56"/>
      <c r="Y11" s="56"/>
      <c r="Z11" s="56"/>
      <c r="AA11" s="56"/>
      <c r="AB11" s="56"/>
      <c r="AC11" s="56"/>
      <c r="AD11" s="56"/>
      <c r="AE11" s="56"/>
      <c r="AF11" s="56"/>
      <c r="AG11" s="56"/>
      <c r="AH11" s="56"/>
      <c r="AI11" s="56"/>
      <c r="AJ11" s="56"/>
      <c r="AK11" s="56"/>
      <c r="AL11" s="56"/>
      <c r="AM11" s="56"/>
      <c r="AN11" s="56"/>
      <c r="AO11" s="49" t="e">
        <f t="shared" si="0"/>
        <v>#REF!</v>
      </c>
    </row>
    <row r="12" spans="1:43" s="84" customFormat="1" ht="13.5" customHeight="1">
      <c r="A12" s="90" t="s">
        <v>188</v>
      </c>
      <c r="B12" s="89" t="s">
        <v>187</v>
      </c>
      <c r="C12" s="88" t="s">
        <v>45</v>
      </c>
      <c r="D12" s="87"/>
      <c r="E12" s="87"/>
      <c r="F12" s="87"/>
      <c r="G12" s="87"/>
      <c r="H12" s="86"/>
      <c r="I12" s="86"/>
      <c r="J12" s="86"/>
      <c r="K12" s="86"/>
      <c r="L12" s="86"/>
      <c r="M12" s="86"/>
      <c r="N12" s="86"/>
      <c r="O12" s="86"/>
      <c r="P12" s="86"/>
      <c r="Q12" s="86"/>
      <c r="R12" s="86"/>
      <c r="S12" s="86"/>
      <c r="T12" s="86"/>
      <c r="U12" s="86"/>
      <c r="V12" s="86" t="e">
        <f>'Danh muc 2022'!#REF!+'Danh muc 2022'!#REF!</f>
        <v>#REF!</v>
      </c>
      <c r="W12" s="86"/>
      <c r="X12" s="86"/>
      <c r="Y12" s="86"/>
      <c r="Z12" s="86"/>
      <c r="AA12" s="86"/>
      <c r="AB12" s="86"/>
      <c r="AC12" s="86"/>
      <c r="AD12" s="86"/>
      <c r="AE12" s="86"/>
      <c r="AF12" s="86"/>
      <c r="AG12" s="86"/>
      <c r="AH12" s="86"/>
      <c r="AI12" s="86"/>
      <c r="AJ12" s="86"/>
      <c r="AK12" s="86"/>
      <c r="AL12" s="86"/>
      <c r="AM12" s="86"/>
      <c r="AN12" s="86"/>
      <c r="AO12" s="85" t="e">
        <f t="shared" si="0"/>
        <v>#REF!</v>
      </c>
      <c r="AP12" s="92"/>
    </row>
    <row r="13" spans="1:43">
      <c r="A13" s="62" t="s">
        <v>186</v>
      </c>
      <c r="B13" s="61" t="s">
        <v>185</v>
      </c>
      <c r="C13" s="65" t="s">
        <v>42</v>
      </c>
      <c r="D13" s="63"/>
      <c r="E13" s="63"/>
      <c r="F13" s="63"/>
      <c r="G13" s="63"/>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49">
        <f t="shared" si="0"/>
        <v>0</v>
      </c>
    </row>
    <row r="14" spans="1:43">
      <c r="A14" s="62" t="s">
        <v>184</v>
      </c>
      <c r="B14" s="61" t="s">
        <v>183</v>
      </c>
      <c r="C14" s="64" t="s">
        <v>182</v>
      </c>
      <c r="D14" s="63"/>
      <c r="E14" s="63"/>
      <c r="F14" s="63"/>
      <c r="G14" s="63"/>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49">
        <f t="shared" si="0"/>
        <v>0</v>
      </c>
    </row>
    <row r="15" spans="1:43">
      <c r="A15" s="62" t="s">
        <v>181</v>
      </c>
      <c r="B15" s="61" t="s">
        <v>180</v>
      </c>
      <c r="C15" s="65" t="s">
        <v>99</v>
      </c>
      <c r="D15" s="63"/>
      <c r="E15" s="63"/>
      <c r="F15" s="63"/>
      <c r="G15" s="63"/>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49">
        <f t="shared" si="0"/>
        <v>0</v>
      </c>
    </row>
    <row r="16" spans="1:43">
      <c r="A16" s="62" t="s">
        <v>179</v>
      </c>
      <c r="B16" s="61" t="s">
        <v>178</v>
      </c>
      <c r="C16" s="65" t="s">
        <v>96</v>
      </c>
      <c r="D16" s="63"/>
      <c r="E16" s="63"/>
      <c r="F16" s="63"/>
      <c r="G16" s="63"/>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49">
        <f t="shared" si="0"/>
        <v>0</v>
      </c>
    </row>
    <row r="17" spans="1:43">
      <c r="A17" s="62" t="s">
        <v>177</v>
      </c>
      <c r="B17" s="61" t="s">
        <v>176</v>
      </c>
      <c r="C17" s="64" t="s">
        <v>95</v>
      </c>
      <c r="D17" s="63"/>
      <c r="E17" s="63"/>
      <c r="F17" s="63"/>
      <c r="G17" s="63"/>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49">
        <f t="shared" si="0"/>
        <v>0</v>
      </c>
    </row>
    <row r="18" spans="1:43">
      <c r="A18" s="62"/>
      <c r="B18" s="61"/>
      <c r="C18" s="64"/>
      <c r="D18" s="63"/>
      <c r="E18" s="63"/>
      <c r="F18" s="63"/>
      <c r="G18" s="63"/>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49"/>
    </row>
    <row r="19" spans="1:43">
      <c r="A19" s="62" t="s">
        <v>175</v>
      </c>
      <c r="B19" s="61" t="s">
        <v>174</v>
      </c>
      <c r="C19" s="65" t="s">
        <v>86</v>
      </c>
      <c r="D19" s="63"/>
      <c r="E19" s="63"/>
      <c r="F19" s="63"/>
      <c r="G19" s="63"/>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49">
        <f t="shared" si="0"/>
        <v>0</v>
      </c>
    </row>
    <row r="20" spans="1:43">
      <c r="A20" s="62" t="s">
        <v>173</v>
      </c>
      <c r="B20" s="61" t="s">
        <v>172</v>
      </c>
      <c r="C20" s="64" t="s">
        <v>83</v>
      </c>
      <c r="D20" s="63"/>
      <c r="E20" s="63"/>
      <c r="F20" s="63"/>
      <c r="G20" s="63"/>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49">
        <f t="shared" si="0"/>
        <v>0</v>
      </c>
    </row>
    <row r="21" spans="1:43">
      <c r="A21" s="62" t="s">
        <v>171</v>
      </c>
      <c r="B21" s="61" t="s">
        <v>170</v>
      </c>
      <c r="C21" s="64" t="s">
        <v>26</v>
      </c>
      <c r="D21" s="63"/>
      <c r="E21" s="63"/>
      <c r="F21" s="63"/>
      <c r="G21" s="6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49">
        <f t="shared" si="0"/>
        <v>0</v>
      </c>
      <c r="AP21" s="66" t="e">
        <f>SUM(AO12:AO36)</f>
        <v>#REF!</v>
      </c>
    </row>
    <row r="22" spans="1:43" s="84" customFormat="1">
      <c r="A22" s="90" t="s">
        <v>169</v>
      </c>
      <c r="B22" s="89" t="s">
        <v>79</v>
      </c>
      <c r="C22" s="91" t="s">
        <v>78</v>
      </c>
      <c r="D22" s="87"/>
      <c r="E22" s="87"/>
      <c r="F22" s="87"/>
      <c r="G22" s="87"/>
      <c r="H22" s="86"/>
      <c r="I22" s="86" t="e">
        <f>'Danh muc 2022'!W76+'Danh muc 2022'!#REF!</f>
        <v>#REF!</v>
      </c>
      <c r="J22" s="86"/>
      <c r="K22" s="86"/>
      <c r="L22" s="86"/>
      <c r="M22" s="86"/>
      <c r="N22" s="86"/>
      <c r="O22" s="86"/>
      <c r="P22" s="86"/>
      <c r="Q22" s="86">
        <f>'Danh muc 2022'!W122</f>
        <v>0</v>
      </c>
      <c r="R22" s="86"/>
      <c r="S22" s="86"/>
      <c r="T22" s="86"/>
      <c r="U22" s="86"/>
      <c r="V22" s="86"/>
      <c r="W22" s="86"/>
      <c r="X22" s="86"/>
      <c r="Y22" s="86"/>
      <c r="Z22" s="86"/>
      <c r="AA22" s="86"/>
      <c r="AB22" s="86"/>
      <c r="AC22" s="86"/>
      <c r="AD22" s="86"/>
      <c r="AE22" s="86"/>
      <c r="AF22" s="86"/>
      <c r="AG22" s="86"/>
      <c r="AH22" s="86"/>
      <c r="AI22" s="86"/>
      <c r="AJ22" s="86"/>
      <c r="AK22" s="86"/>
      <c r="AL22" s="86"/>
      <c r="AM22" s="86"/>
      <c r="AN22" s="86"/>
      <c r="AO22" s="49" t="e">
        <f t="shared" si="0"/>
        <v>#REF!</v>
      </c>
      <c r="AQ22" s="92"/>
    </row>
    <row r="23" spans="1:43" s="84" customFormat="1">
      <c r="A23" s="90" t="s">
        <v>168</v>
      </c>
      <c r="B23" s="89" t="s">
        <v>77</v>
      </c>
      <c r="C23" s="91" t="s">
        <v>76</v>
      </c>
      <c r="D23" s="87"/>
      <c r="E23" s="87"/>
      <c r="F23" s="87"/>
      <c r="G23" s="87"/>
      <c r="H23" s="86"/>
      <c r="I23" s="86" t="e">
        <f>'Danh muc 2022'!X76+'Danh muc 2022'!#REF!</f>
        <v>#REF!</v>
      </c>
      <c r="J23" s="86"/>
      <c r="K23" s="86"/>
      <c r="L23" s="86"/>
      <c r="M23" s="86"/>
      <c r="N23" s="86"/>
      <c r="O23" s="86"/>
      <c r="P23" s="86"/>
      <c r="Q23" s="86">
        <f>'Danh muc 2022'!X122</f>
        <v>0</v>
      </c>
      <c r="R23" s="86"/>
      <c r="S23" s="86"/>
      <c r="T23" s="86"/>
      <c r="U23" s="86"/>
      <c r="V23" s="86"/>
      <c r="W23" s="86"/>
      <c r="X23" s="86"/>
      <c r="Y23" s="86"/>
      <c r="Z23" s="86"/>
      <c r="AA23" s="86"/>
      <c r="AB23" s="86"/>
      <c r="AC23" s="86"/>
      <c r="AD23" s="86"/>
      <c r="AE23" s="86"/>
      <c r="AF23" s="86"/>
      <c r="AG23" s="86"/>
      <c r="AH23" s="86"/>
      <c r="AI23" s="86"/>
      <c r="AJ23" s="86"/>
      <c r="AK23" s="86"/>
      <c r="AL23" s="86"/>
      <c r="AM23" s="86"/>
      <c r="AN23" s="86"/>
      <c r="AO23" s="49" t="e">
        <f t="shared" si="0"/>
        <v>#REF!</v>
      </c>
    </row>
    <row r="24" spans="1:43" s="84" customFormat="1">
      <c r="A24" s="90" t="s">
        <v>167</v>
      </c>
      <c r="B24" s="89" t="s">
        <v>70</v>
      </c>
      <c r="C24" s="91" t="s">
        <v>69</v>
      </c>
      <c r="D24" s="87"/>
      <c r="E24" s="87"/>
      <c r="F24" s="87"/>
      <c r="G24" s="8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49">
        <f t="shared" si="0"/>
        <v>0</v>
      </c>
    </row>
    <row r="25" spans="1:43" s="84" customFormat="1">
      <c r="A25" s="90" t="s">
        <v>166</v>
      </c>
      <c r="B25" s="89" t="s">
        <v>68</v>
      </c>
      <c r="C25" s="91" t="s">
        <v>67</v>
      </c>
      <c r="D25" s="87"/>
      <c r="E25" s="87"/>
      <c r="F25" s="87"/>
      <c r="G25" s="8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49">
        <f t="shared" si="0"/>
        <v>0</v>
      </c>
    </row>
    <row r="26" spans="1:43" s="84" customFormat="1">
      <c r="A26" s="90" t="s">
        <v>165</v>
      </c>
      <c r="B26" s="89" t="s">
        <v>66</v>
      </c>
      <c r="C26" s="91" t="s">
        <v>65</v>
      </c>
      <c r="D26" s="87"/>
      <c r="E26" s="87"/>
      <c r="F26" s="87"/>
      <c r="G26" s="8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49">
        <f t="shared" si="0"/>
        <v>0</v>
      </c>
    </row>
    <row r="27" spans="1:43" s="84" customFormat="1">
      <c r="A27" s="90" t="s">
        <v>164</v>
      </c>
      <c r="B27" s="89" t="s">
        <v>64</v>
      </c>
      <c r="C27" s="91" t="s">
        <v>63</v>
      </c>
      <c r="D27" s="87"/>
      <c r="E27" s="87"/>
      <c r="F27" s="87"/>
      <c r="G27" s="8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49">
        <f t="shared" si="0"/>
        <v>0</v>
      </c>
      <c r="AQ27" s="92"/>
    </row>
    <row r="28" spans="1:43" s="84" customFormat="1">
      <c r="A28" s="90" t="s">
        <v>163</v>
      </c>
      <c r="B28" s="89" t="s">
        <v>58</v>
      </c>
      <c r="C28" s="91" t="s">
        <v>57</v>
      </c>
      <c r="D28" s="87"/>
      <c r="E28" s="87"/>
      <c r="F28" s="87"/>
      <c r="G28" s="8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49">
        <f t="shared" si="0"/>
        <v>0</v>
      </c>
    </row>
    <row r="29" spans="1:43" s="84" customFormat="1">
      <c r="A29" s="90" t="s">
        <v>162</v>
      </c>
      <c r="B29" s="89" t="s">
        <v>161</v>
      </c>
      <c r="C29" s="88" t="s">
        <v>74</v>
      </c>
      <c r="D29" s="87"/>
      <c r="E29" s="87"/>
      <c r="F29" s="87"/>
      <c r="G29" s="8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49">
        <f t="shared" si="0"/>
        <v>0</v>
      </c>
    </row>
    <row r="30" spans="1:43">
      <c r="A30" s="62" t="s">
        <v>160</v>
      </c>
      <c r="B30" s="61" t="s">
        <v>218</v>
      </c>
      <c r="C30" s="65" t="s">
        <v>159</v>
      </c>
      <c r="D30" s="63"/>
      <c r="E30" s="63"/>
      <c r="F30" s="63"/>
      <c r="G30" s="63"/>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49">
        <f t="shared" si="0"/>
        <v>0</v>
      </c>
    </row>
    <row r="31" spans="1:43">
      <c r="A31" s="62" t="s">
        <v>158</v>
      </c>
      <c r="B31" s="61" t="s">
        <v>157</v>
      </c>
      <c r="C31" s="64" t="s">
        <v>32</v>
      </c>
      <c r="D31" s="63"/>
      <c r="E31" s="63"/>
      <c r="F31" s="63"/>
      <c r="G31" s="63"/>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49">
        <f t="shared" si="0"/>
        <v>0</v>
      </c>
    </row>
    <row r="32" spans="1:43">
      <c r="A32" s="62" t="s">
        <v>156</v>
      </c>
      <c r="B32" s="61" t="s">
        <v>155</v>
      </c>
      <c r="C32" s="64" t="s">
        <v>17</v>
      </c>
      <c r="D32" s="63"/>
      <c r="E32" s="63"/>
      <c r="F32" s="63"/>
      <c r="G32" s="63"/>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49">
        <f t="shared" si="0"/>
        <v>0</v>
      </c>
    </row>
    <row r="33" spans="1:42">
      <c r="A33" s="60" t="s">
        <v>91</v>
      </c>
      <c r="B33" s="59" t="s">
        <v>147</v>
      </c>
      <c r="C33" s="58" t="s">
        <v>29</v>
      </c>
      <c r="D33" s="57"/>
      <c r="E33" s="57"/>
      <c r="F33" s="57"/>
      <c r="G33" s="57"/>
      <c r="H33" s="56"/>
      <c r="I33" s="56"/>
      <c r="J33" s="56"/>
      <c r="K33" s="56"/>
      <c r="L33" s="56"/>
      <c r="M33" s="56"/>
      <c r="N33" s="56"/>
      <c r="O33" s="56"/>
      <c r="P33" s="56"/>
      <c r="Q33" s="56"/>
      <c r="R33" s="56"/>
      <c r="S33" s="56"/>
      <c r="T33" s="56"/>
      <c r="U33" s="56"/>
      <c r="V33" s="56" t="e">
        <f>'Danh muc 2022'!#REF!</f>
        <v>#REF!</v>
      </c>
      <c r="W33" s="56"/>
      <c r="X33" s="56"/>
      <c r="Y33" s="56"/>
      <c r="Z33" s="56"/>
      <c r="AA33" s="56"/>
      <c r="AB33" s="56"/>
      <c r="AC33" s="56"/>
      <c r="AD33" s="56"/>
      <c r="AE33" s="56"/>
      <c r="AF33" s="56"/>
      <c r="AG33" s="56"/>
      <c r="AH33" s="56"/>
      <c r="AI33" s="56"/>
      <c r="AJ33" s="56"/>
      <c r="AK33" s="56"/>
      <c r="AL33" s="56"/>
      <c r="AM33" s="56"/>
      <c r="AN33" s="56"/>
      <c r="AO33" s="49" t="e">
        <f t="shared" si="0"/>
        <v>#REF!</v>
      </c>
    </row>
    <row r="34" spans="1:42">
      <c r="A34" s="62" t="s">
        <v>154</v>
      </c>
      <c r="B34" s="61" t="s">
        <v>153</v>
      </c>
      <c r="C34" s="58" t="s">
        <v>11</v>
      </c>
      <c r="D34" s="57"/>
      <c r="E34" s="57"/>
      <c r="F34" s="57"/>
      <c r="G34" s="57"/>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49">
        <f t="shared" si="0"/>
        <v>0</v>
      </c>
      <c r="AP34" s="83"/>
    </row>
    <row r="35" spans="1:42">
      <c r="A35" s="62" t="s">
        <v>152</v>
      </c>
      <c r="B35" s="61" t="s">
        <v>151</v>
      </c>
      <c r="C35" s="58" t="s">
        <v>14</v>
      </c>
      <c r="D35" s="57"/>
      <c r="E35" s="57"/>
      <c r="F35" s="57"/>
      <c r="G35" s="57"/>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49">
        <f t="shared" si="0"/>
        <v>0</v>
      </c>
      <c r="AP35" s="66"/>
    </row>
    <row r="36" spans="1:42">
      <c r="A36" s="60" t="s">
        <v>85</v>
      </c>
      <c r="B36" s="59" t="s">
        <v>9</v>
      </c>
      <c r="C36" s="58" t="s">
        <v>8</v>
      </c>
      <c r="D36" s="57"/>
      <c r="E36" s="57"/>
      <c r="F36" s="57"/>
      <c r="G36" s="57"/>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49">
        <f t="shared" si="0"/>
        <v>0</v>
      </c>
    </row>
    <row r="37" spans="1:42">
      <c r="A37" s="55" t="s">
        <v>150</v>
      </c>
      <c r="B37" s="54" t="s">
        <v>149</v>
      </c>
      <c r="C37" s="53" t="s">
        <v>148</v>
      </c>
      <c r="D37" s="52"/>
      <c r="E37" s="52"/>
      <c r="F37" s="52"/>
      <c r="G37" s="52"/>
      <c r="H37" s="51"/>
      <c r="I37" s="51" t="e">
        <f>'Danh muc 2022'!AD76+'Danh muc 2022'!#REF!</f>
        <v>#REF!</v>
      </c>
      <c r="J37" s="51"/>
      <c r="K37" s="51"/>
      <c r="L37" s="51"/>
      <c r="M37" s="51"/>
      <c r="N37" s="51"/>
      <c r="O37" s="51"/>
      <c r="P37" s="51"/>
      <c r="Q37" s="51"/>
      <c r="R37" s="51"/>
      <c r="S37" s="51"/>
      <c r="T37" s="51"/>
      <c r="U37" s="51"/>
      <c r="V37" s="51" t="e">
        <f>'Danh muc 2022'!#REF!</f>
        <v>#REF!</v>
      </c>
      <c r="W37" s="51"/>
      <c r="X37" s="51"/>
      <c r="Y37" s="51"/>
      <c r="Z37" s="51"/>
      <c r="AA37" s="51"/>
      <c r="AB37" s="51"/>
      <c r="AC37" s="51"/>
      <c r="AD37" s="51"/>
      <c r="AE37" s="51"/>
      <c r="AF37" s="51"/>
      <c r="AG37" s="51"/>
      <c r="AH37" s="51"/>
      <c r="AI37" s="51"/>
      <c r="AJ37" s="51"/>
      <c r="AK37" s="51"/>
      <c r="AL37" s="51"/>
      <c r="AM37" s="51"/>
      <c r="AN37" s="51"/>
      <c r="AO37" s="49" t="e">
        <f t="shared" si="0"/>
        <v>#REF!</v>
      </c>
    </row>
    <row r="38" spans="1:42" s="47" customFormat="1">
      <c r="D38" s="50">
        <f t="shared" ref="D38:AG38" si="1">SUM(D3:D37)</f>
        <v>0</v>
      </c>
      <c r="E38" s="50">
        <f t="shared" si="1"/>
        <v>0</v>
      </c>
      <c r="F38" s="50">
        <f t="shared" si="1"/>
        <v>0</v>
      </c>
      <c r="G38" s="50">
        <f t="shared" si="1"/>
        <v>0</v>
      </c>
      <c r="H38" s="50">
        <f t="shared" si="1"/>
        <v>0</v>
      </c>
      <c r="I38" s="50" t="e">
        <f t="shared" si="1"/>
        <v>#REF!</v>
      </c>
      <c r="J38" s="50">
        <f t="shared" si="1"/>
        <v>0</v>
      </c>
      <c r="K38" s="50">
        <f t="shared" si="1"/>
        <v>0</v>
      </c>
      <c r="L38" s="50">
        <f t="shared" si="1"/>
        <v>0</v>
      </c>
      <c r="M38" s="50">
        <f t="shared" si="1"/>
        <v>0</v>
      </c>
      <c r="N38" s="50">
        <f t="shared" si="1"/>
        <v>0</v>
      </c>
      <c r="O38" s="50">
        <f t="shared" si="1"/>
        <v>0</v>
      </c>
      <c r="P38" s="50">
        <f t="shared" si="1"/>
        <v>0</v>
      </c>
      <c r="Q38" s="50">
        <f t="shared" si="1"/>
        <v>0.2</v>
      </c>
      <c r="R38" s="50">
        <f t="shared" si="1"/>
        <v>0</v>
      </c>
      <c r="S38" s="50">
        <f t="shared" si="1"/>
        <v>0</v>
      </c>
      <c r="T38" s="50">
        <f t="shared" si="1"/>
        <v>0</v>
      </c>
      <c r="U38" s="50">
        <f t="shared" si="1"/>
        <v>0</v>
      </c>
      <c r="V38" s="50" t="e">
        <f t="shared" si="1"/>
        <v>#REF!</v>
      </c>
      <c r="W38" s="50">
        <f t="shared" si="1"/>
        <v>0.11</v>
      </c>
      <c r="X38" s="50" t="e">
        <f t="shared" si="1"/>
        <v>#REF!</v>
      </c>
      <c r="Y38" s="50">
        <f t="shared" si="1"/>
        <v>0</v>
      </c>
      <c r="Z38" s="50">
        <f t="shared" si="1"/>
        <v>0</v>
      </c>
      <c r="AA38" s="50">
        <f t="shared" si="1"/>
        <v>0</v>
      </c>
      <c r="AB38" s="50">
        <f t="shared" si="1"/>
        <v>0.1</v>
      </c>
      <c r="AC38" s="50">
        <f t="shared" si="1"/>
        <v>0</v>
      </c>
      <c r="AD38" s="50">
        <f t="shared" si="1"/>
        <v>0</v>
      </c>
      <c r="AE38" s="50">
        <f t="shared" si="1"/>
        <v>0</v>
      </c>
      <c r="AF38" s="50">
        <f t="shared" si="1"/>
        <v>0</v>
      </c>
      <c r="AG38" s="50">
        <f t="shared" si="1"/>
        <v>0</v>
      </c>
      <c r="AH38" s="50">
        <f t="shared" ref="AH38:AN38" si="2">SUM(AH3:AH37)</f>
        <v>0</v>
      </c>
      <c r="AI38" s="50">
        <f t="shared" si="2"/>
        <v>0</v>
      </c>
      <c r="AJ38" s="50">
        <f t="shared" si="2"/>
        <v>0</v>
      </c>
      <c r="AK38" s="50">
        <f t="shared" si="2"/>
        <v>0</v>
      </c>
      <c r="AL38" s="50">
        <f t="shared" si="2"/>
        <v>0</v>
      </c>
      <c r="AM38" s="50">
        <f t="shared" si="2"/>
        <v>0</v>
      </c>
      <c r="AN38" s="50">
        <f t="shared" si="2"/>
        <v>0</v>
      </c>
      <c r="AO38" s="49" t="e">
        <f t="shared" si="0"/>
        <v>#REF!</v>
      </c>
    </row>
    <row r="39" spans="1:42" s="47" customFormat="1">
      <c r="AE39" s="48"/>
      <c r="AN39" s="82"/>
    </row>
    <row r="40" spans="1:42" s="47" customFormat="1">
      <c r="I40" s="48" t="e">
        <f>SUM(I13:I36)</f>
        <v>#REF!</v>
      </c>
      <c r="J40" s="48"/>
      <c r="AG40" s="48"/>
      <c r="AN40" s="82"/>
    </row>
    <row r="41" spans="1:42" s="47" customFormat="1">
      <c r="AN41" s="82"/>
    </row>
    <row r="42" spans="1:42" s="47" customFormat="1">
      <c r="AN42" s="82"/>
    </row>
    <row r="43" spans="1:42" s="47" customFormat="1">
      <c r="AN43" s="82"/>
    </row>
    <row r="44" spans="1:42" s="47" customFormat="1">
      <c r="AN44" s="82"/>
    </row>
    <row r="45" spans="1:42" s="47" customFormat="1">
      <c r="AN45" s="82"/>
    </row>
    <row r="46" spans="1:42" s="47" customFormat="1">
      <c r="AN46" s="82"/>
    </row>
    <row r="47" spans="1:42" s="47" customFormat="1">
      <c r="AN47" s="82"/>
    </row>
    <row r="48" spans="1:42" s="47" customFormat="1">
      <c r="AN48" s="82"/>
    </row>
    <row r="49" spans="40:40" s="47" customFormat="1">
      <c r="AN49" s="82"/>
    </row>
    <row r="50" spans="40:40" s="47" customFormat="1">
      <c r="AN50" s="82"/>
    </row>
    <row r="51" spans="40:40" s="47" customFormat="1">
      <c r="AN51" s="82"/>
    </row>
    <row r="52" spans="40:40" s="47" customFormat="1">
      <c r="AN52" s="82"/>
    </row>
    <row r="53" spans="40:40" s="47" customFormat="1">
      <c r="AN53" s="82"/>
    </row>
    <row r="54" spans="40:40" s="47" customFormat="1">
      <c r="AN54" s="82"/>
    </row>
    <row r="55" spans="40:40" s="47" customFormat="1">
      <c r="AN55" s="82"/>
    </row>
    <row r="56" spans="40:40" s="47" customFormat="1">
      <c r="AN56" s="82"/>
    </row>
    <row r="57" spans="40:40" s="47" customFormat="1">
      <c r="AN57" s="82"/>
    </row>
    <row r="58" spans="40:40" s="47" customFormat="1">
      <c r="AN58" s="82"/>
    </row>
    <row r="59" spans="40:40" s="47" customFormat="1">
      <c r="AN59" s="82"/>
    </row>
    <row r="60" spans="40:40" s="47" customFormat="1">
      <c r="AN60" s="82"/>
    </row>
    <row r="61" spans="40:40" s="47" customFormat="1">
      <c r="AN61" s="82"/>
    </row>
    <row r="62" spans="40:40" s="47" customFormat="1">
      <c r="AN62" s="82"/>
    </row>
    <row r="63" spans="40:40" s="47" customFormat="1">
      <c r="AN63" s="82"/>
    </row>
    <row r="64" spans="40:40" s="47" customFormat="1">
      <c r="AN64" s="82"/>
    </row>
    <row r="65" spans="40:40" s="47" customFormat="1">
      <c r="AN65" s="82"/>
    </row>
    <row r="66" spans="40:40" s="47" customFormat="1">
      <c r="AN66" s="82"/>
    </row>
    <row r="67" spans="40:40" s="47" customFormat="1">
      <c r="AN67" s="82"/>
    </row>
    <row r="68" spans="40:40" s="47" customFormat="1">
      <c r="AN68" s="82"/>
    </row>
    <row r="69" spans="40:40" s="47" customFormat="1">
      <c r="AN69" s="82"/>
    </row>
    <row r="70" spans="40:40" s="47" customFormat="1">
      <c r="AN70" s="82"/>
    </row>
    <row r="71" spans="40:40" s="47" customFormat="1">
      <c r="AN71" s="82"/>
    </row>
    <row r="72" spans="40:40" s="47" customFormat="1">
      <c r="AN72" s="82"/>
    </row>
    <row r="73" spans="40:40" s="47" customFormat="1">
      <c r="AN73" s="82"/>
    </row>
    <row r="74" spans="40:40" s="47" customFormat="1">
      <c r="AN74" s="82"/>
    </row>
    <row r="75" spans="40:40" s="47" customFormat="1">
      <c r="AN75" s="82"/>
    </row>
    <row r="76" spans="40:40" s="47" customFormat="1">
      <c r="AN76" s="82"/>
    </row>
    <row r="77" spans="40:40" s="47" customFormat="1">
      <c r="AN77" s="82"/>
    </row>
    <row r="78" spans="40:40" s="47" customFormat="1">
      <c r="AN78" s="82"/>
    </row>
    <row r="79" spans="40:40" s="47" customFormat="1">
      <c r="AN79" s="82"/>
    </row>
    <row r="80" spans="40:40" s="47" customFormat="1">
      <c r="AN80" s="82"/>
    </row>
    <row r="81" spans="40:40" s="47" customFormat="1">
      <c r="AN81" s="82"/>
    </row>
    <row r="82" spans="40:40" s="47" customFormat="1">
      <c r="AN82" s="82"/>
    </row>
    <row r="83" spans="40:40" s="47" customFormat="1">
      <c r="AN83" s="82"/>
    </row>
    <row r="84" spans="40:40" s="47" customFormat="1">
      <c r="AN84" s="82"/>
    </row>
    <row r="85" spans="40:40" s="47" customFormat="1">
      <c r="AN85" s="82"/>
    </row>
    <row r="86" spans="40:40" s="47" customFormat="1">
      <c r="AN86" s="82"/>
    </row>
    <row r="87" spans="40:40" s="47" customFormat="1">
      <c r="AN87" s="82"/>
    </row>
    <row r="88" spans="40:40" s="47" customFormat="1">
      <c r="AN88" s="82"/>
    </row>
    <row r="89" spans="40:40" s="47" customFormat="1">
      <c r="AN89" s="82"/>
    </row>
    <row r="90" spans="40:40" s="47" customFormat="1">
      <c r="AN90" s="82"/>
    </row>
    <row r="91" spans="40:40" s="47" customFormat="1">
      <c r="AN91" s="82"/>
    </row>
    <row r="92" spans="40:40" s="47" customFormat="1">
      <c r="AN92" s="82"/>
    </row>
    <row r="93" spans="40:40" s="47" customFormat="1">
      <c r="AN93" s="82"/>
    </row>
    <row r="94" spans="40:40" s="47" customFormat="1">
      <c r="AN94" s="82"/>
    </row>
    <row r="95" spans="40:40" s="47" customFormat="1">
      <c r="AN95" s="82"/>
    </row>
    <row r="96" spans="40:40" s="47" customFormat="1">
      <c r="AN96" s="82"/>
    </row>
    <row r="97" spans="40:40" s="47" customFormat="1">
      <c r="AN97" s="82"/>
    </row>
    <row r="98" spans="40:40" s="47" customFormat="1">
      <c r="AN98" s="82"/>
    </row>
    <row r="99" spans="40:40" s="47" customFormat="1">
      <c r="AN99" s="82"/>
    </row>
    <row r="100" spans="40:40" s="47" customFormat="1">
      <c r="AN100" s="82"/>
    </row>
    <row r="101" spans="40:40" s="47" customFormat="1">
      <c r="AN101" s="82"/>
    </row>
    <row r="102" spans="40:40" s="47" customFormat="1">
      <c r="AN102" s="82"/>
    </row>
    <row r="103" spans="40:40" s="47" customFormat="1">
      <c r="AN103" s="82"/>
    </row>
    <row r="104" spans="40:40" s="47" customFormat="1">
      <c r="AN104" s="82"/>
    </row>
    <row r="105" spans="40:40" s="47" customFormat="1">
      <c r="AN105" s="82"/>
    </row>
    <row r="106" spans="40:40" s="47" customFormat="1">
      <c r="AN106" s="82"/>
    </row>
    <row r="107" spans="40:40" s="47" customFormat="1">
      <c r="AN107" s="82"/>
    </row>
    <row r="108" spans="40:40" s="47" customFormat="1">
      <c r="AN108" s="82"/>
    </row>
    <row r="109" spans="40:40" s="47" customFormat="1">
      <c r="AN109" s="82"/>
    </row>
    <row r="110" spans="40:40" s="47" customFormat="1">
      <c r="AN110" s="82"/>
    </row>
    <row r="111" spans="40:40" s="47" customFormat="1">
      <c r="AN111" s="82"/>
    </row>
    <row r="112" spans="40:40" s="47" customFormat="1">
      <c r="AN112" s="82"/>
    </row>
    <row r="113" spans="40:40" s="47" customFormat="1">
      <c r="AN113" s="82"/>
    </row>
    <row r="114" spans="40:40" s="47" customFormat="1">
      <c r="AN114" s="82"/>
    </row>
    <row r="115" spans="40:40" s="47" customFormat="1">
      <c r="AN115" s="82"/>
    </row>
    <row r="116" spans="40:40" s="47" customFormat="1">
      <c r="AN116" s="82"/>
    </row>
    <row r="117" spans="40:40" s="47" customFormat="1">
      <c r="AN117" s="82"/>
    </row>
    <row r="118" spans="40:40" s="47" customFormat="1">
      <c r="AN118" s="82"/>
    </row>
    <row r="119" spans="40:40" s="47" customFormat="1">
      <c r="AN119" s="82"/>
    </row>
    <row r="120" spans="40:40" s="47" customFormat="1">
      <c r="AN120" s="82"/>
    </row>
    <row r="121" spans="40:40" s="47" customFormat="1">
      <c r="AN121" s="82"/>
    </row>
    <row r="122" spans="40:40" s="47" customFormat="1">
      <c r="AN122" s="82"/>
    </row>
    <row r="123" spans="40:40" s="47" customFormat="1">
      <c r="AN123" s="82"/>
    </row>
    <row r="124" spans="40:40" s="47" customFormat="1">
      <c r="AN124" s="82"/>
    </row>
    <row r="125" spans="40:40" s="47" customFormat="1">
      <c r="AN125" s="82"/>
    </row>
    <row r="126" spans="40:40" s="47" customFormat="1">
      <c r="AN126" s="82"/>
    </row>
    <row r="127" spans="40:40" s="47" customFormat="1">
      <c r="AN127" s="82"/>
    </row>
    <row r="128" spans="40:40" s="47" customFormat="1">
      <c r="AN128" s="82"/>
    </row>
    <row r="129" spans="40:40" s="47" customFormat="1">
      <c r="AN129" s="82"/>
    </row>
    <row r="130" spans="40:40" s="47" customFormat="1">
      <c r="AN130" s="82"/>
    </row>
    <row r="131" spans="40:40" s="47" customFormat="1">
      <c r="AN131" s="82"/>
    </row>
    <row r="132" spans="40:40" s="47" customFormat="1">
      <c r="AN132" s="82"/>
    </row>
    <row r="133" spans="40:40" s="47" customFormat="1">
      <c r="AN133" s="82"/>
    </row>
    <row r="134" spans="40:40" s="47" customFormat="1">
      <c r="AN134" s="82"/>
    </row>
    <row r="135" spans="40:40" s="47" customFormat="1">
      <c r="AN135" s="82"/>
    </row>
    <row r="136" spans="40:40" s="47" customFormat="1">
      <c r="AN136" s="82"/>
    </row>
    <row r="137" spans="40:40" s="47" customFormat="1">
      <c r="AN137" s="82"/>
    </row>
    <row r="138" spans="40:40" s="47" customFormat="1">
      <c r="AN138" s="82"/>
    </row>
    <row r="139" spans="40:40" s="47" customFormat="1">
      <c r="AN139" s="82"/>
    </row>
    <row r="140" spans="40:40" s="47" customFormat="1">
      <c r="AN140" s="82"/>
    </row>
    <row r="141" spans="40:40" s="47" customFormat="1">
      <c r="AN141" s="82"/>
    </row>
    <row r="142" spans="40:40" s="47" customFormat="1">
      <c r="AN142" s="82"/>
    </row>
    <row r="143" spans="40:40" s="47" customFormat="1">
      <c r="AN143" s="82"/>
    </row>
    <row r="144" spans="40:40" s="47" customFormat="1">
      <c r="AN144" s="82"/>
    </row>
    <row r="145" spans="4:40" s="47" customFormat="1">
      <c r="AN145" s="82"/>
    </row>
    <row r="146" spans="4:40" s="47" customFormat="1">
      <c r="AN146" s="82"/>
    </row>
    <row r="147" spans="4:40" s="47" customFormat="1">
      <c r="AN147" s="82"/>
    </row>
    <row r="148" spans="4:40">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row>
    <row r="149" spans="4:40">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row>
    <row r="150" spans="4:40">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row>
    <row r="151" spans="4:40">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row>
    <row r="152" spans="4:40">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row>
    <row r="153" spans="4:40">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row>
    <row r="154" spans="4:40">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row>
    <row r="155" spans="4:40">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row>
    <row r="156" spans="4:40">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row>
    <row r="157" spans="4:40">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row>
    <row r="158" spans="4:40">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row>
    <row r="159" spans="4:40">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row>
    <row r="160" spans="4:40">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row>
    <row r="161" spans="4:39">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row>
    <row r="162" spans="4:39">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row>
    <row r="163" spans="4:39">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row>
    <row r="164" spans="4:39">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row>
    <row r="165" spans="4:39">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row>
    <row r="166" spans="4:39">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row>
    <row r="167" spans="4:39">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row>
    <row r="168" spans="4:39">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row>
    <row r="169" spans="4:39">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row>
    <row r="170" spans="4:39">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row>
    <row r="171" spans="4:39">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row>
    <row r="172" spans="4:39">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row>
    <row r="173" spans="4:39">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row>
    <row r="174" spans="4:39">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row>
    <row r="175" spans="4:39">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row>
    <row r="176" spans="4:39">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row>
    <row r="177" spans="4:39">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row>
    <row r="178" spans="4:39">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row>
    <row r="179" spans="4:39">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row>
    <row r="180" spans="4:39">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row>
    <row r="181" spans="4:39">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row>
    <row r="182" spans="4:39">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row>
    <row r="183" spans="4:39">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row>
    <row r="184" spans="4:39">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row>
    <row r="185" spans="4:39">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row>
    <row r="186" spans="4:39">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row>
    <row r="187" spans="4:39">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row>
    <row r="188" spans="4:39">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row>
    <row r="189" spans="4:39">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row>
    <row r="190" spans="4:39">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row>
    <row r="191" spans="4:39">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row>
    <row r="192" spans="4:39">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row>
    <row r="193" spans="4:39">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row>
    <row r="194" spans="4:39">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row>
    <row r="195" spans="4:39">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row>
    <row r="196" spans="4:39">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row>
    <row r="197" spans="4:39">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row>
    <row r="198" spans="4:39">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row>
    <row r="199" spans="4:39">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row>
    <row r="200" spans="4:39">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row>
    <row r="201" spans="4:39">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row>
    <row r="202" spans="4:39">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row>
    <row r="203" spans="4:39">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row>
    <row r="204" spans="4:39">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row>
    <row r="205" spans="4:39">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row>
    <row r="206" spans="4:39">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row>
    <row r="207" spans="4:39">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row>
    <row r="208" spans="4:39">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row>
    <row r="209" spans="4:39">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row>
    <row r="210" spans="4:39">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row>
    <row r="211" spans="4:39">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row>
    <row r="212" spans="4:39">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row>
    <row r="213" spans="4:39">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row>
    <row r="214" spans="4:39">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row>
    <row r="215" spans="4:39">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row>
    <row r="216" spans="4:39">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row>
    <row r="217" spans="4:39">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row>
    <row r="218" spans="4:39">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row>
    <row r="219" spans="4:39">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row>
    <row r="220" spans="4:39">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row>
    <row r="221" spans="4:39">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row>
    <row r="222" spans="4:39">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row>
    <row r="223" spans="4:39">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row>
    <row r="224" spans="4:39">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row>
    <row r="225" spans="4:39">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row>
    <row r="226" spans="4:39">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row>
    <row r="227" spans="4:39">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row>
    <row r="228" spans="4:39">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row>
    <row r="229" spans="4:39">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row>
    <row r="230" spans="4:39">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row>
    <row r="231" spans="4:39">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row>
    <row r="232" spans="4:39">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row>
    <row r="233" spans="4:39">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row>
    <row r="234" spans="4:39">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row>
    <row r="235" spans="4:39">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row>
    <row r="236" spans="4:39">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row>
    <row r="237" spans="4:39">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row>
    <row r="238" spans="4:39">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row>
    <row r="239" spans="4:39">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row>
    <row r="240" spans="4:39">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row>
    <row r="241" spans="4:39">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row>
  </sheetData>
  <mergeCells count="4">
    <mergeCell ref="A1:A2"/>
    <mergeCell ref="B1:B2"/>
    <mergeCell ref="C1:C2"/>
    <mergeCell ref="D1:AN1"/>
  </mergeCells>
  <pageMargins left="0.75" right="0.75" top="1" bottom="1" header="0.5" footer="0.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241"/>
  <sheetViews>
    <sheetView zoomScale="78" zoomScaleNormal="78" workbookViewId="0">
      <pane xSplit="2" ySplit="3" topLeftCell="H4" activePane="bottomRight" state="frozen"/>
      <selection activeCell="D103" sqref="D4:D103"/>
      <selection pane="topRight" activeCell="D103" sqref="D4:D103"/>
      <selection pane="bottomLeft" activeCell="D103" sqref="D4:D103"/>
      <selection pane="bottomRight" activeCell="I4" sqref="I4"/>
    </sheetView>
  </sheetViews>
  <sheetFormatPr defaultColWidth="9.140625" defaultRowHeight="12.75"/>
  <cols>
    <col min="1" max="1" width="8.5703125" style="45" customWidth="1"/>
    <col min="2" max="2" width="32.42578125" style="45" customWidth="1"/>
    <col min="3" max="3" width="5.85546875" style="45" customWidth="1"/>
    <col min="4" max="40" width="5.85546875" style="46" customWidth="1"/>
    <col min="41" max="16384" width="9.140625" style="45"/>
  </cols>
  <sheetData>
    <row r="1" spans="1:43" ht="27" customHeight="1">
      <c r="A1" s="1510" t="s">
        <v>215</v>
      </c>
      <c r="B1" s="1512" t="s">
        <v>214</v>
      </c>
      <c r="C1" s="1514" t="s">
        <v>143</v>
      </c>
      <c r="D1" s="1516"/>
      <c r="E1" s="1516"/>
      <c r="F1" s="1516"/>
      <c r="G1" s="1516"/>
      <c r="H1" s="1516"/>
      <c r="I1" s="1516"/>
      <c r="J1" s="1516"/>
      <c r="K1" s="1516"/>
      <c r="L1" s="1516"/>
      <c r="M1" s="1516"/>
      <c r="N1" s="1516"/>
      <c r="O1" s="1516"/>
      <c r="P1" s="1516"/>
      <c r="Q1" s="1516"/>
      <c r="R1" s="1516"/>
      <c r="S1" s="1516"/>
      <c r="T1" s="1516"/>
      <c r="U1" s="1516"/>
      <c r="V1" s="1516"/>
      <c r="W1" s="1516"/>
      <c r="X1" s="1516"/>
      <c r="Y1" s="1516"/>
      <c r="Z1" s="1516"/>
      <c r="AA1" s="1516"/>
      <c r="AB1" s="1516"/>
      <c r="AC1" s="1516"/>
      <c r="AD1" s="1516"/>
      <c r="AE1" s="1516"/>
      <c r="AF1" s="1516"/>
      <c r="AG1" s="1516"/>
      <c r="AH1" s="1516"/>
      <c r="AI1" s="1516"/>
      <c r="AJ1" s="1516"/>
      <c r="AK1" s="1516"/>
      <c r="AL1" s="1516"/>
      <c r="AM1" s="1516"/>
      <c r="AN1" s="1516"/>
      <c r="AO1" s="81"/>
      <c r="AQ1" s="80"/>
    </row>
    <row r="2" spans="1:43" s="76" customFormat="1" ht="27" customHeight="1">
      <c r="A2" s="1511"/>
      <c r="B2" s="1513"/>
      <c r="C2" s="1515"/>
      <c r="D2" s="79" t="s">
        <v>212</v>
      </c>
      <c r="E2" s="79" t="s">
        <v>211</v>
      </c>
      <c r="F2" s="79" t="s">
        <v>116</v>
      </c>
      <c r="G2" s="79" t="s">
        <v>119</v>
      </c>
      <c r="H2" s="78" t="s">
        <v>104</v>
      </c>
      <c r="I2" s="78" t="s">
        <v>45</v>
      </c>
      <c r="J2" s="78" t="s">
        <v>42</v>
      </c>
      <c r="K2" s="78" t="s">
        <v>99</v>
      </c>
      <c r="L2" s="78" t="s">
        <v>96</v>
      </c>
      <c r="M2" s="78" t="s">
        <v>182</v>
      </c>
      <c r="N2" s="78" t="s">
        <v>210</v>
      </c>
      <c r="O2" s="78" t="s">
        <v>95</v>
      </c>
      <c r="P2" s="78" t="s">
        <v>86</v>
      </c>
      <c r="Q2" s="78" t="s">
        <v>89</v>
      </c>
      <c r="R2" s="78" t="s">
        <v>213</v>
      </c>
      <c r="S2" s="78" t="s">
        <v>26</v>
      </c>
      <c r="T2" s="78" t="s">
        <v>20</v>
      </c>
      <c r="U2" s="78" t="s">
        <v>23</v>
      </c>
      <c r="V2" s="78" t="s">
        <v>78</v>
      </c>
      <c r="W2" s="78" t="s">
        <v>76</v>
      </c>
      <c r="X2" s="78" t="s">
        <v>74</v>
      </c>
      <c r="Y2" s="78" t="s">
        <v>71</v>
      </c>
      <c r="Z2" s="78" t="s">
        <v>69</v>
      </c>
      <c r="AA2" s="78" t="s">
        <v>67</v>
      </c>
      <c r="AB2" s="78" t="s">
        <v>65</v>
      </c>
      <c r="AC2" s="78" t="s">
        <v>63</v>
      </c>
      <c r="AD2" s="78" t="s">
        <v>57</v>
      </c>
      <c r="AE2" s="78" t="s">
        <v>54</v>
      </c>
      <c r="AF2" s="78" t="s">
        <v>54</v>
      </c>
      <c r="AG2" s="78" t="s">
        <v>48</v>
      </c>
      <c r="AH2" s="78" t="s">
        <v>32</v>
      </c>
      <c r="AI2" s="78" t="s">
        <v>17</v>
      </c>
      <c r="AJ2" s="78" t="s">
        <v>29</v>
      </c>
      <c r="AK2" s="78" t="s">
        <v>14</v>
      </c>
      <c r="AL2" s="78" t="s">
        <v>11</v>
      </c>
      <c r="AM2" s="78" t="s">
        <v>8</v>
      </c>
      <c r="AN2" s="78" t="s">
        <v>6</v>
      </c>
      <c r="AO2" s="77" t="s">
        <v>217</v>
      </c>
    </row>
    <row r="3" spans="1:43" ht="18" customHeight="1">
      <c r="A3" s="70" t="s">
        <v>209</v>
      </c>
      <c r="B3" s="73" t="s">
        <v>208</v>
      </c>
      <c r="C3" s="72" t="s">
        <v>122</v>
      </c>
      <c r="D3" s="71"/>
      <c r="E3" s="71"/>
      <c r="F3" s="71"/>
      <c r="G3" s="71"/>
      <c r="H3" s="56"/>
      <c r="I3" s="56" t="e">
        <f>'Danh muc 2022'!#REF!+'Danh muc 2022'!#REF!+'Danh muc 2022'!#REF!</f>
        <v>#REF!</v>
      </c>
      <c r="J3" s="56"/>
      <c r="K3" s="56"/>
      <c r="L3" s="56"/>
      <c r="M3" s="56"/>
      <c r="N3" s="56"/>
      <c r="O3" s="56"/>
      <c r="P3" s="56"/>
      <c r="Q3" s="56" t="e">
        <f>'Danh muc 2022'!#REF!+'Danh muc 2022'!#REF!+'Danh muc 2022'!#REF!+'Danh muc 2022'!#REF!+'Danh muc 2022'!#REF!+'Danh muc 2022'!#REF!</f>
        <v>#REF!</v>
      </c>
      <c r="R3" s="56"/>
      <c r="S3" s="56"/>
      <c r="T3" s="56"/>
      <c r="U3" s="56"/>
      <c r="V3" s="56"/>
      <c r="W3" s="56" t="e">
        <f>'Danh muc 2022'!#REF!</f>
        <v>#REF!</v>
      </c>
      <c r="X3" s="56"/>
      <c r="Y3" s="56"/>
      <c r="Z3" s="56"/>
      <c r="AA3" s="56"/>
      <c r="AB3" s="56"/>
      <c r="AC3" s="56"/>
      <c r="AD3" s="56"/>
      <c r="AE3" s="56"/>
      <c r="AF3" s="56"/>
      <c r="AG3" s="56"/>
      <c r="AH3" s="56"/>
      <c r="AI3" s="56"/>
      <c r="AJ3" s="56"/>
      <c r="AK3" s="56"/>
      <c r="AL3" s="56"/>
      <c r="AM3" s="56"/>
      <c r="AN3" s="56"/>
      <c r="AO3" s="49" t="e">
        <f>SUM(D3:AN3)</f>
        <v>#REF!</v>
      </c>
    </row>
    <row r="4" spans="1:43" ht="13.5" customHeight="1">
      <c r="A4" s="70" t="s">
        <v>216</v>
      </c>
      <c r="B4" s="73" t="s">
        <v>207</v>
      </c>
      <c r="C4" s="72" t="s">
        <v>206</v>
      </c>
      <c r="D4" s="71"/>
      <c r="E4" s="71"/>
      <c r="F4" s="71"/>
      <c r="G4" s="71"/>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49">
        <f t="shared" ref="AO4:AO38" si="0">SUM(D4:AN4)</f>
        <v>0</v>
      </c>
      <c r="AP4" s="66"/>
    </row>
    <row r="5" spans="1:43" ht="13.5" customHeight="1">
      <c r="A5" s="70" t="s">
        <v>205</v>
      </c>
      <c r="B5" s="73" t="s">
        <v>204</v>
      </c>
      <c r="C5" s="75" t="s">
        <v>203</v>
      </c>
      <c r="D5" s="71"/>
      <c r="E5" s="71"/>
      <c r="F5" s="71"/>
      <c r="G5" s="71"/>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49">
        <f t="shared" si="0"/>
        <v>0</v>
      </c>
    </row>
    <row r="6" spans="1:43" ht="13.5" customHeight="1">
      <c r="A6" s="70" t="s">
        <v>202</v>
      </c>
      <c r="B6" s="73" t="s">
        <v>201</v>
      </c>
      <c r="C6" s="72" t="s">
        <v>116</v>
      </c>
      <c r="D6" s="71"/>
      <c r="E6" s="71"/>
      <c r="F6" s="71"/>
      <c r="G6" s="71"/>
      <c r="H6" s="56"/>
      <c r="I6" s="56" t="e">
        <f>'Danh muc 2022'!#REF!</f>
        <v>#REF!</v>
      </c>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49" t="e">
        <f t="shared" si="0"/>
        <v>#REF!</v>
      </c>
    </row>
    <row r="7" spans="1:43" ht="13.5" customHeight="1">
      <c r="A7" s="70">
        <v>1.1299999999999999</v>
      </c>
      <c r="B7" s="73" t="s">
        <v>200</v>
      </c>
      <c r="C7" s="72" t="s">
        <v>199</v>
      </c>
      <c r="D7" s="71"/>
      <c r="E7" s="71"/>
      <c r="F7" s="71"/>
      <c r="G7" s="71"/>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49">
        <f t="shared" si="0"/>
        <v>0</v>
      </c>
    </row>
    <row r="8" spans="1:43" ht="13.5" customHeight="1">
      <c r="A8" s="70" t="s">
        <v>198</v>
      </c>
      <c r="B8" s="73" t="s">
        <v>197</v>
      </c>
      <c r="C8" s="72" t="s">
        <v>196</v>
      </c>
      <c r="D8" s="71"/>
      <c r="E8" s="71"/>
      <c r="F8" s="71"/>
      <c r="G8" s="71"/>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49">
        <f t="shared" si="0"/>
        <v>0</v>
      </c>
    </row>
    <row r="9" spans="1:43" ht="13.5" customHeight="1">
      <c r="A9" s="70" t="s">
        <v>195</v>
      </c>
      <c r="B9" s="73" t="s">
        <v>194</v>
      </c>
      <c r="C9" s="72" t="s">
        <v>193</v>
      </c>
      <c r="D9" s="71"/>
      <c r="E9" s="71"/>
      <c r="F9" s="71"/>
      <c r="G9" s="71"/>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49">
        <f t="shared" si="0"/>
        <v>0</v>
      </c>
    </row>
    <row r="10" spans="1:43" ht="13.5" customHeight="1">
      <c r="A10" s="70" t="s">
        <v>192</v>
      </c>
      <c r="B10" s="73" t="s">
        <v>191</v>
      </c>
      <c r="C10" s="72" t="s">
        <v>190</v>
      </c>
      <c r="D10" s="71"/>
      <c r="E10" s="71"/>
      <c r="F10" s="71"/>
      <c r="G10" s="71"/>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49">
        <f t="shared" si="0"/>
        <v>0</v>
      </c>
      <c r="AP10" s="93"/>
    </row>
    <row r="11" spans="1:43" ht="13.5" customHeight="1">
      <c r="A11" s="70" t="s">
        <v>118</v>
      </c>
      <c r="B11" s="69" t="s">
        <v>189</v>
      </c>
      <c r="C11" s="68" t="s">
        <v>107</v>
      </c>
      <c r="D11" s="67"/>
      <c r="E11" s="67"/>
      <c r="F11" s="67"/>
      <c r="G11" s="67"/>
      <c r="H11" s="56"/>
      <c r="I11" s="56" t="e">
        <f>'Danh muc 2022'!#REF!+'Danh muc 2022'!#REF!</f>
        <v>#REF!</v>
      </c>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49" t="e">
        <f t="shared" si="0"/>
        <v>#REF!</v>
      </c>
    </row>
    <row r="12" spans="1:43" s="84" customFormat="1" ht="13.5" customHeight="1">
      <c r="A12" s="90" t="s">
        <v>188</v>
      </c>
      <c r="B12" s="89" t="s">
        <v>187</v>
      </c>
      <c r="C12" s="88" t="s">
        <v>45</v>
      </c>
      <c r="D12" s="87"/>
      <c r="E12" s="87"/>
      <c r="F12" s="87"/>
      <c r="G12" s="87"/>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5">
        <f t="shared" si="0"/>
        <v>0</v>
      </c>
      <c r="AP12" s="92"/>
    </row>
    <row r="13" spans="1:43">
      <c r="A13" s="62" t="s">
        <v>186</v>
      </c>
      <c r="B13" s="61" t="s">
        <v>185</v>
      </c>
      <c r="C13" s="65" t="s">
        <v>42</v>
      </c>
      <c r="D13" s="63"/>
      <c r="E13" s="63"/>
      <c r="F13" s="63"/>
      <c r="G13" s="63"/>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49">
        <f t="shared" si="0"/>
        <v>0</v>
      </c>
    </row>
    <row r="14" spans="1:43">
      <c r="A14" s="62" t="s">
        <v>184</v>
      </c>
      <c r="B14" s="61" t="s">
        <v>183</v>
      </c>
      <c r="C14" s="64" t="s">
        <v>182</v>
      </c>
      <c r="D14" s="63"/>
      <c r="E14" s="63"/>
      <c r="F14" s="63"/>
      <c r="G14" s="63"/>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49">
        <f t="shared" si="0"/>
        <v>0</v>
      </c>
    </row>
    <row r="15" spans="1:43">
      <c r="A15" s="62" t="s">
        <v>181</v>
      </c>
      <c r="B15" s="61" t="s">
        <v>180</v>
      </c>
      <c r="C15" s="65" t="s">
        <v>99</v>
      </c>
      <c r="D15" s="63"/>
      <c r="E15" s="63"/>
      <c r="F15" s="63"/>
      <c r="G15" s="63"/>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49">
        <f t="shared" si="0"/>
        <v>0</v>
      </c>
    </row>
    <row r="16" spans="1:43">
      <c r="A16" s="62" t="s">
        <v>179</v>
      </c>
      <c r="B16" s="61" t="s">
        <v>178</v>
      </c>
      <c r="C16" s="65" t="s">
        <v>96</v>
      </c>
      <c r="D16" s="63"/>
      <c r="E16" s="63"/>
      <c r="F16" s="63"/>
      <c r="G16" s="63"/>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49">
        <f t="shared" si="0"/>
        <v>0</v>
      </c>
    </row>
    <row r="17" spans="1:43">
      <c r="A17" s="62" t="s">
        <v>177</v>
      </c>
      <c r="B17" s="61" t="s">
        <v>176</v>
      </c>
      <c r="C17" s="64" t="s">
        <v>95</v>
      </c>
      <c r="D17" s="63"/>
      <c r="E17" s="63"/>
      <c r="F17" s="63"/>
      <c r="G17" s="63"/>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49">
        <f t="shared" si="0"/>
        <v>0</v>
      </c>
    </row>
    <row r="18" spans="1:43">
      <c r="A18" s="62"/>
      <c r="B18" s="61"/>
      <c r="C18" s="64"/>
      <c r="D18" s="63"/>
      <c r="E18" s="63"/>
      <c r="F18" s="63"/>
      <c r="G18" s="63"/>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49"/>
    </row>
    <row r="19" spans="1:43">
      <c r="A19" s="62" t="s">
        <v>175</v>
      </c>
      <c r="B19" s="61" t="s">
        <v>174</v>
      </c>
      <c r="C19" s="65" t="s">
        <v>86</v>
      </c>
      <c r="D19" s="63"/>
      <c r="E19" s="63"/>
      <c r="F19" s="63"/>
      <c r="G19" s="63"/>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49">
        <f t="shared" si="0"/>
        <v>0</v>
      </c>
    </row>
    <row r="20" spans="1:43">
      <c r="A20" s="62" t="s">
        <v>173</v>
      </c>
      <c r="B20" s="61" t="s">
        <v>172</v>
      </c>
      <c r="C20" s="64" t="s">
        <v>83</v>
      </c>
      <c r="D20" s="63"/>
      <c r="E20" s="63"/>
      <c r="F20" s="63"/>
      <c r="G20" s="63"/>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49">
        <f t="shared" si="0"/>
        <v>0</v>
      </c>
    </row>
    <row r="21" spans="1:43">
      <c r="A21" s="62" t="s">
        <v>171</v>
      </c>
      <c r="B21" s="61" t="s">
        <v>170</v>
      </c>
      <c r="C21" s="64" t="s">
        <v>26</v>
      </c>
      <c r="D21" s="63"/>
      <c r="E21" s="63"/>
      <c r="F21" s="63"/>
      <c r="G21" s="6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49">
        <f t="shared" si="0"/>
        <v>0</v>
      </c>
    </row>
    <row r="22" spans="1:43" s="84" customFormat="1">
      <c r="A22" s="90" t="s">
        <v>169</v>
      </c>
      <c r="B22" s="89" t="s">
        <v>79</v>
      </c>
      <c r="C22" s="91" t="s">
        <v>78</v>
      </c>
      <c r="D22" s="87"/>
      <c r="E22" s="87"/>
      <c r="F22" s="87"/>
      <c r="G22" s="87"/>
      <c r="H22" s="86"/>
      <c r="I22" s="86" t="e">
        <f>'Danh muc 2022'!#REF!+'Danh muc 2022'!#REF!</f>
        <v>#REF!</v>
      </c>
      <c r="J22" s="86"/>
      <c r="K22" s="86"/>
      <c r="L22" s="86"/>
      <c r="M22" s="86"/>
      <c r="N22" s="86"/>
      <c r="O22" s="86"/>
      <c r="P22" s="86"/>
      <c r="Q22" s="86" t="e">
        <f>'Danh muc 2022'!#REF!+'Danh muc 2022'!#REF!+'Danh muc 2022'!#REF!</f>
        <v>#REF!</v>
      </c>
      <c r="R22" s="86"/>
      <c r="S22" s="86"/>
      <c r="T22" s="86"/>
      <c r="U22" s="86"/>
      <c r="V22" s="86"/>
      <c r="W22" s="86"/>
      <c r="X22" s="86"/>
      <c r="Y22" s="86"/>
      <c r="Z22" s="86"/>
      <c r="AA22" s="86"/>
      <c r="AB22" s="86"/>
      <c r="AC22" s="86"/>
      <c r="AD22" s="86"/>
      <c r="AE22" s="86"/>
      <c r="AF22" s="86"/>
      <c r="AG22" s="86"/>
      <c r="AH22" s="86"/>
      <c r="AI22" s="86"/>
      <c r="AJ22" s="86"/>
      <c r="AK22" s="86"/>
      <c r="AL22" s="86"/>
      <c r="AM22" s="86"/>
      <c r="AN22" s="86"/>
      <c r="AO22" s="49" t="e">
        <f t="shared" si="0"/>
        <v>#REF!</v>
      </c>
      <c r="AQ22" s="92"/>
    </row>
    <row r="23" spans="1:43" s="84" customFormat="1">
      <c r="A23" s="90" t="s">
        <v>168</v>
      </c>
      <c r="B23" s="89" t="s">
        <v>77</v>
      </c>
      <c r="C23" s="91" t="s">
        <v>76</v>
      </c>
      <c r="D23" s="87"/>
      <c r="E23" s="87"/>
      <c r="F23" s="87"/>
      <c r="G23" s="87"/>
      <c r="H23" s="86"/>
      <c r="I23" s="86" t="e">
        <f>'Danh muc 2022'!#REF!+'Danh muc 2022'!#REF!</f>
        <v>#REF!</v>
      </c>
      <c r="J23" s="86"/>
      <c r="K23" s="86"/>
      <c r="L23" s="86"/>
      <c r="M23" s="86"/>
      <c r="N23" s="86"/>
      <c r="O23" s="86"/>
      <c r="P23" s="86"/>
      <c r="Q23" s="86" t="e">
        <f>'Danh muc 2022'!#REF!+'Danh muc 2022'!#REF!+'Danh muc 2022'!#REF!</f>
        <v>#REF!</v>
      </c>
      <c r="R23" s="86"/>
      <c r="S23" s="86"/>
      <c r="T23" s="86"/>
      <c r="U23" s="86"/>
      <c r="V23" s="86"/>
      <c r="W23" s="86"/>
      <c r="X23" s="86"/>
      <c r="Y23" s="86"/>
      <c r="Z23" s="86"/>
      <c r="AA23" s="86"/>
      <c r="AB23" s="86"/>
      <c r="AC23" s="86"/>
      <c r="AD23" s="86"/>
      <c r="AE23" s="86"/>
      <c r="AF23" s="86"/>
      <c r="AG23" s="86"/>
      <c r="AH23" s="86"/>
      <c r="AI23" s="86"/>
      <c r="AJ23" s="86"/>
      <c r="AK23" s="86"/>
      <c r="AL23" s="86"/>
      <c r="AM23" s="86"/>
      <c r="AN23" s="86"/>
      <c r="AO23" s="49" t="e">
        <f t="shared" si="0"/>
        <v>#REF!</v>
      </c>
      <c r="AP23" s="92" t="e">
        <f>SUM(AO12:AO36)</f>
        <v>#REF!</v>
      </c>
    </row>
    <row r="24" spans="1:43" s="84" customFormat="1">
      <c r="A24" s="90" t="s">
        <v>167</v>
      </c>
      <c r="B24" s="89" t="s">
        <v>70</v>
      </c>
      <c r="C24" s="91" t="s">
        <v>69</v>
      </c>
      <c r="D24" s="87"/>
      <c r="E24" s="87"/>
      <c r="F24" s="87"/>
      <c r="G24" s="8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49">
        <f t="shared" si="0"/>
        <v>0</v>
      </c>
    </row>
    <row r="25" spans="1:43" s="84" customFormat="1">
      <c r="A25" s="90" t="s">
        <v>166</v>
      </c>
      <c r="B25" s="89" t="s">
        <v>68</v>
      </c>
      <c r="C25" s="91" t="s">
        <v>67</v>
      </c>
      <c r="D25" s="87"/>
      <c r="E25" s="87"/>
      <c r="F25" s="87"/>
      <c r="G25" s="8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49">
        <f t="shared" si="0"/>
        <v>0</v>
      </c>
    </row>
    <row r="26" spans="1:43" s="84" customFormat="1">
      <c r="A26" s="90" t="s">
        <v>165</v>
      </c>
      <c r="B26" s="89" t="s">
        <v>66</v>
      </c>
      <c r="C26" s="91" t="s">
        <v>65</v>
      </c>
      <c r="D26" s="87"/>
      <c r="E26" s="87"/>
      <c r="F26" s="87"/>
      <c r="G26" s="8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49">
        <f t="shared" si="0"/>
        <v>0</v>
      </c>
    </row>
    <row r="27" spans="1:43" s="84" customFormat="1">
      <c r="A27" s="90" t="s">
        <v>164</v>
      </c>
      <c r="B27" s="89" t="s">
        <v>64</v>
      </c>
      <c r="C27" s="91" t="s">
        <v>63</v>
      </c>
      <c r="D27" s="87"/>
      <c r="E27" s="87"/>
      <c r="F27" s="87"/>
      <c r="G27" s="8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49">
        <f t="shared" si="0"/>
        <v>0</v>
      </c>
      <c r="AQ27" s="92"/>
    </row>
    <row r="28" spans="1:43" s="84" customFormat="1">
      <c r="A28" s="90" t="s">
        <v>163</v>
      </c>
      <c r="B28" s="89" t="s">
        <v>58</v>
      </c>
      <c r="C28" s="91" t="s">
        <v>57</v>
      </c>
      <c r="D28" s="87"/>
      <c r="E28" s="87"/>
      <c r="F28" s="87"/>
      <c r="G28" s="8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49">
        <f t="shared" si="0"/>
        <v>0</v>
      </c>
    </row>
    <row r="29" spans="1:43" s="84" customFormat="1">
      <c r="A29" s="90" t="s">
        <v>162</v>
      </c>
      <c r="B29" s="89" t="s">
        <v>161</v>
      </c>
      <c r="C29" s="88" t="s">
        <v>74</v>
      </c>
      <c r="D29" s="87"/>
      <c r="E29" s="87"/>
      <c r="F29" s="87"/>
      <c r="G29" s="8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49">
        <f t="shared" si="0"/>
        <v>0</v>
      </c>
    </row>
    <row r="30" spans="1:43">
      <c r="A30" s="62" t="s">
        <v>160</v>
      </c>
      <c r="B30" s="61" t="s">
        <v>218</v>
      </c>
      <c r="C30" s="65" t="s">
        <v>159</v>
      </c>
      <c r="D30" s="63"/>
      <c r="E30" s="63"/>
      <c r="F30" s="63"/>
      <c r="G30" s="63"/>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49">
        <f t="shared" si="0"/>
        <v>0</v>
      </c>
    </row>
    <row r="31" spans="1:43">
      <c r="A31" s="62" t="s">
        <v>158</v>
      </c>
      <c r="B31" s="61" t="s">
        <v>157</v>
      </c>
      <c r="C31" s="64" t="s">
        <v>32</v>
      </c>
      <c r="D31" s="63"/>
      <c r="E31" s="63"/>
      <c r="F31" s="63"/>
      <c r="G31" s="63"/>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49">
        <f t="shared" si="0"/>
        <v>0</v>
      </c>
    </row>
    <row r="32" spans="1:43">
      <c r="A32" s="62" t="s">
        <v>156</v>
      </c>
      <c r="B32" s="61" t="s">
        <v>155</v>
      </c>
      <c r="C32" s="64" t="s">
        <v>17</v>
      </c>
      <c r="D32" s="63"/>
      <c r="E32" s="63"/>
      <c r="F32" s="63"/>
      <c r="G32" s="63"/>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49">
        <f t="shared" si="0"/>
        <v>0</v>
      </c>
    </row>
    <row r="33" spans="1:42">
      <c r="A33" s="60" t="s">
        <v>91</v>
      </c>
      <c r="B33" s="59" t="s">
        <v>147</v>
      </c>
      <c r="C33" s="58" t="s">
        <v>29</v>
      </c>
      <c r="D33" s="57"/>
      <c r="E33" s="57"/>
      <c r="F33" s="57"/>
      <c r="G33" s="57"/>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49">
        <f t="shared" si="0"/>
        <v>0</v>
      </c>
    </row>
    <row r="34" spans="1:42">
      <c r="A34" s="62" t="s">
        <v>154</v>
      </c>
      <c r="B34" s="61" t="s">
        <v>153</v>
      </c>
      <c r="C34" s="58" t="s">
        <v>11</v>
      </c>
      <c r="D34" s="57"/>
      <c r="E34" s="57"/>
      <c r="F34" s="57"/>
      <c r="G34" s="57"/>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49">
        <f t="shared" si="0"/>
        <v>0</v>
      </c>
      <c r="AP34" s="83"/>
    </row>
    <row r="35" spans="1:42">
      <c r="A35" s="62" t="s">
        <v>152</v>
      </c>
      <c r="B35" s="61" t="s">
        <v>151</v>
      </c>
      <c r="C35" s="58" t="s">
        <v>14</v>
      </c>
      <c r="D35" s="57"/>
      <c r="E35" s="57"/>
      <c r="F35" s="57"/>
      <c r="G35" s="57"/>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49">
        <f t="shared" si="0"/>
        <v>0</v>
      </c>
      <c r="AP35" s="66"/>
    </row>
    <row r="36" spans="1:42">
      <c r="A36" s="60" t="s">
        <v>85</v>
      </c>
      <c r="B36" s="59" t="s">
        <v>9</v>
      </c>
      <c r="C36" s="58" t="s">
        <v>8</v>
      </c>
      <c r="D36" s="57"/>
      <c r="E36" s="57"/>
      <c r="F36" s="57"/>
      <c r="G36" s="57"/>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49">
        <f t="shared" si="0"/>
        <v>0</v>
      </c>
    </row>
    <row r="37" spans="1:42">
      <c r="A37" s="55" t="s">
        <v>150</v>
      </c>
      <c r="B37" s="54" t="s">
        <v>149</v>
      </c>
      <c r="C37" s="53" t="s">
        <v>148</v>
      </c>
      <c r="D37" s="52"/>
      <c r="E37" s="52"/>
      <c r="F37" s="52"/>
      <c r="G37" s="52"/>
      <c r="H37" s="51"/>
      <c r="I37" s="51" t="e">
        <f>'Danh muc 2022'!#REF!</f>
        <v>#REF!</v>
      </c>
      <c r="J37" s="51"/>
      <c r="K37" s="51"/>
      <c r="L37" s="51"/>
      <c r="M37" s="51"/>
      <c r="N37" s="51"/>
      <c r="O37" s="51"/>
      <c r="P37" s="51"/>
      <c r="Q37" s="51" t="e">
        <f>'Danh muc 2022'!#REF!</f>
        <v>#REF!</v>
      </c>
      <c r="R37" s="51"/>
      <c r="S37" s="51"/>
      <c r="T37" s="51"/>
      <c r="U37" s="51"/>
      <c r="V37" s="51"/>
      <c r="W37" s="51"/>
      <c r="X37" s="51"/>
      <c r="Y37" s="51"/>
      <c r="Z37" s="51"/>
      <c r="AA37" s="51"/>
      <c r="AB37" s="51"/>
      <c r="AC37" s="51"/>
      <c r="AD37" s="51"/>
      <c r="AE37" s="51"/>
      <c r="AF37" s="51"/>
      <c r="AG37" s="51"/>
      <c r="AH37" s="51"/>
      <c r="AI37" s="51"/>
      <c r="AJ37" s="51"/>
      <c r="AK37" s="51"/>
      <c r="AL37" s="51"/>
      <c r="AM37" s="51"/>
      <c r="AN37" s="51"/>
      <c r="AO37" s="49" t="e">
        <f t="shared" si="0"/>
        <v>#REF!</v>
      </c>
    </row>
    <row r="38" spans="1:42" s="47" customFormat="1">
      <c r="D38" s="50">
        <f t="shared" ref="D38:AF38" si="1">SUM(D3:D37)</f>
        <v>0</v>
      </c>
      <c r="E38" s="50">
        <f t="shared" si="1"/>
        <v>0</v>
      </c>
      <c r="F38" s="50">
        <f t="shared" si="1"/>
        <v>0</v>
      </c>
      <c r="G38" s="50">
        <f t="shared" si="1"/>
        <v>0</v>
      </c>
      <c r="H38" s="50">
        <f t="shared" si="1"/>
        <v>0</v>
      </c>
      <c r="I38" s="50" t="e">
        <f t="shared" si="1"/>
        <v>#REF!</v>
      </c>
      <c r="J38" s="50">
        <f t="shared" si="1"/>
        <v>0</v>
      </c>
      <c r="K38" s="50">
        <f t="shared" si="1"/>
        <v>0</v>
      </c>
      <c r="L38" s="50">
        <f t="shared" si="1"/>
        <v>0</v>
      </c>
      <c r="M38" s="50">
        <f t="shared" si="1"/>
        <v>0</v>
      </c>
      <c r="N38" s="50">
        <f t="shared" si="1"/>
        <v>0</v>
      </c>
      <c r="O38" s="50">
        <f t="shared" si="1"/>
        <v>0</v>
      </c>
      <c r="P38" s="50">
        <f t="shared" si="1"/>
        <v>0</v>
      </c>
      <c r="Q38" s="50" t="e">
        <f t="shared" si="1"/>
        <v>#REF!</v>
      </c>
      <c r="R38" s="50">
        <f t="shared" si="1"/>
        <v>0</v>
      </c>
      <c r="S38" s="50">
        <f t="shared" si="1"/>
        <v>0</v>
      </c>
      <c r="T38" s="50">
        <f t="shared" si="1"/>
        <v>0</v>
      </c>
      <c r="U38" s="50">
        <f t="shared" si="1"/>
        <v>0</v>
      </c>
      <c r="V38" s="50">
        <f t="shared" si="1"/>
        <v>0</v>
      </c>
      <c r="W38" s="50" t="e">
        <f t="shared" si="1"/>
        <v>#REF!</v>
      </c>
      <c r="X38" s="50">
        <f t="shared" si="1"/>
        <v>0</v>
      </c>
      <c r="Y38" s="50">
        <f t="shared" si="1"/>
        <v>0</v>
      </c>
      <c r="Z38" s="50">
        <f t="shared" si="1"/>
        <v>0</v>
      </c>
      <c r="AA38" s="50">
        <f t="shared" si="1"/>
        <v>0</v>
      </c>
      <c r="AB38" s="50">
        <f t="shared" si="1"/>
        <v>0</v>
      </c>
      <c r="AC38" s="50">
        <f t="shared" si="1"/>
        <v>0</v>
      </c>
      <c r="AD38" s="50">
        <f t="shared" si="1"/>
        <v>0</v>
      </c>
      <c r="AE38" s="50">
        <f t="shared" si="1"/>
        <v>0</v>
      </c>
      <c r="AF38" s="50">
        <f t="shared" si="1"/>
        <v>0</v>
      </c>
      <c r="AG38" s="50">
        <f t="shared" ref="AG38:AN38" si="2">SUM(AG3:AG37)</f>
        <v>0</v>
      </c>
      <c r="AH38" s="50">
        <f t="shared" si="2"/>
        <v>0</v>
      </c>
      <c r="AI38" s="50">
        <f t="shared" si="2"/>
        <v>0</v>
      </c>
      <c r="AJ38" s="50">
        <f t="shared" si="2"/>
        <v>0</v>
      </c>
      <c r="AK38" s="50">
        <f t="shared" si="2"/>
        <v>0</v>
      </c>
      <c r="AL38" s="50">
        <f t="shared" si="2"/>
        <v>0</v>
      </c>
      <c r="AM38" s="50">
        <f t="shared" si="2"/>
        <v>0</v>
      </c>
      <c r="AN38" s="50">
        <f t="shared" si="2"/>
        <v>0</v>
      </c>
      <c r="AO38" s="49" t="e">
        <f t="shared" si="0"/>
        <v>#REF!</v>
      </c>
    </row>
    <row r="39" spans="1:42" s="47" customFormat="1">
      <c r="AE39" s="48"/>
      <c r="AN39" s="82"/>
    </row>
    <row r="40" spans="1:42" s="47" customFormat="1">
      <c r="J40" s="48" t="e">
        <f>SUM(I12:I36)</f>
        <v>#REF!</v>
      </c>
      <c r="AG40" s="48"/>
      <c r="AN40" s="82"/>
    </row>
    <row r="41" spans="1:42" s="47" customFormat="1">
      <c r="AN41" s="82"/>
    </row>
    <row r="42" spans="1:42" s="47" customFormat="1">
      <c r="AN42" s="82"/>
    </row>
    <row r="43" spans="1:42" s="47" customFormat="1">
      <c r="AN43" s="82"/>
    </row>
    <row r="44" spans="1:42" s="47" customFormat="1">
      <c r="AN44" s="82"/>
    </row>
    <row r="45" spans="1:42" s="47" customFormat="1">
      <c r="AN45" s="82"/>
    </row>
    <row r="46" spans="1:42" s="47" customFormat="1">
      <c r="AN46" s="82"/>
    </row>
    <row r="47" spans="1:42" s="47" customFormat="1">
      <c r="AN47" s="82"/>
    </row>
    <row r="48" spans="1:42" s="47" customFormat="1">
      <c r="AN48" s="82"/>
    </row>
    <row r="49" spans="40:40" s="47" customFormat="1">
      <c r="AN49" s="82"/>
    </row>
    <row r="50" spans="40:40" s="47" customFormat="1">
      <c r="AN50" s="82"/>
    </row>
    <row r="51" spans="40:40" s="47" customFormat="1">
      <c r="AN51" s="82"/>
    </row>
    <row r="52" spans="40:40" s="47" customFormat="1">
      <c r="AN52" s="82"/>
    </row>
    <row r="53" spans="40:40" s="47" customFormat="1">
      <c r="AN53" s="82"/>
    </row>
    <row r="54" spans="40:40" s="47" customFormat="1">
      <c r="AN54" s="82"/>
    </row>
    <row r="55" spans="40:40" s="47" customFormat="1">
      <c r="AN55" s="82"/>
    </row>
    <row r="56" spans="40:40" s="47" customFormat="1">
      <c r="AN56" s="82"/>
    </row>
    <row r="57" spans="40:40" s="47" customFormat="1">
      <c r="AN57" s="82"/>
    </row>
    <row r="58" spans="40:40" s="47" customFormat="1">
      <c r="AN58" s="82"/>
    </row>
    <row r="59" spans="40:40" s="47" customFormat="1">
      <c r="AN59" s="82"/>
    </row>
    <row r="60" spans="40:40" s="47" customFormat="1">
      <c r="AN60" s="82"/>
    </row>
    <row r="61" spans="40:40" s="47" customFormat="1">
      <c r="AN61" s="82"/>
    </row>
    <row r="62" spans="40:40" s="47" customFormat="1">
      <c r="AN62" s="82"/>
    </row>
    <row r="63" spans="40:40" s="47" customFormat="1">
      <c r="AN63" s="82"/>
    </row>
    <row r="64" spans="40:40" s="47" customFormat="1">
      <c r="AN64" s="82"/>
    </row>
    <row r="65" spans="40:40" s="47" customFormat="1">
      <c r="AN65" s="82"/>
    </row>
    <row r="66" spans="40:40" s="47" customFormat="1">
      <c r="AN66" s="82"/>
    </row>
    <row r="67" spans="40:40" s="47" customFormat="1">
      <c r="AN67" s="82"/>
    </row>
    <row r="68" spans="40:40" s="47" customFormat="1">
      <c r="AN68" s="82"/>
    </row>
    <row r="69" spans="40:40" s="47" customFormat="1">
      <c r="AN69" s="82"/>
    </row>
    <row r="70" spans="40:40" s="47" customFormat="1">
      <c r="AN70" s="82"/>
    </row>
    <row r="71" spans="40:40" s="47" customFormat="1">
      <c r="AN71" s="82"/>
    </row>
    <row r="72" spans="40:40" s="47" customFormat="1">
      <c r="AN72" s="82"/>
    </row>
    <row r="73" spans="40:40" s="47" customFormat="1">
      <c r="AN73" s="82"/>
    </row>
    <row r="74" spans="40:40" s="47" customFormat="1">
      <c r="AN74" s="82"/>
    </row>
    <row r="75" spans="40:40" s="47" customFormat="1">
      <c r="AN75" s="82"/>
    </row>
    <row r="76" spans="40:40" s="47" customFormat="1">
      <c r="AN76" s="82"/>
    </row>
    <row r="77" spans="40:40" s="47" customFormat="1">
      <c r="AN77" s="82"/>
    </row>
    <row r="78" spans="40:40" s="47" customFormat="1">
      <c r="AN78" s="82"/>
    </row>
    <row r="79" spans="40:40" s="47" customFormat="1">
      <c r="AN79" s="82"/>
    </row>
    <row r="80" spans="40:40" s="47" customFormat="1">
      <c r="AN80" s="82"/>
    </row>
    <row r="81" spans="40:40" s="47" customFormat="1">
      <c r="AN81" s="82"/>
    </row>
    <row r="82" spans="40:40" s="47" customFormat="1">
      <c r="AN82" s="82"/>
    </row>
    <row r="83" spans="40:40" s="47" customFormat="1">
      <c r="AN83" s="82"/>
    </row>
    <row r="84" spans="40:40" s="47" customFormat="1">
      <c r="AN84" s="82"/>
    </row>
    <row r="85" spans="40:40" s="47" customFormat="1">
      <c r="AN85" s="82"/>
    </row>
    <row r="86" spans="40:40" s="47" customFormat="1">
      <c r="AN86" s="82"/>
    </row>
    <row r="87" spans="40:40" s="47" customFormat="1">
      <c r="AN87" s="82"/>
    </row>
    <row r="88" spans="40:40" s="47" customFormat="1">
      <c r="AN88" s="82"/>
    </row>
    <row r="89" spans="40:40" s="47" customFormat="1">
      <c r="AN89" s="82"/>
    </row>
    <row r="90" spans="40:40" s="47" customFormat="1">
      <c r="AN90" s="82"/>
    </row>
    <row r="91" spans="40:40" s="47" customFormat="1">
      <c r="AN91" s="82"/>
    </row>
    <row r="92" spans="40:40" s="47" customFormat="1">
      <c r="AN92" s="82"/>
    </row>
    <row r="93" spans="40:40" s="47" customFormat="1">
      <c r="AN93" s="82"/>
    </row>
    <row r="94" spans="40:40" s="47" customFormat="1">
      <c r="AN94" s="82"/>
    </row>
    <row r="95" spans="40:40" s="47" customFormat="1">
      <c r="AN95" s="82"/>
    </row>
    <row r="96" spans="40:40" s="47" customFormat="1">
      <c r="AN96" s="82"/>
    </row>
    <row r="97" spans="40:40" s="47" customFormat="1">
      <c r="AN97" s="82"/>
    </row>
    <row r="98" spans="40:40" s="47" customFormat="1">
      <c r="AN98" s="82"/>
    </row>
    <row r="99" spans="40:40" s="47" customFormat="1">
      <c r="AN99" s="82"/>
    </row>
    <row r="100" spans="40:40" s="47" customFormat="1">
      <c r="AN100" s="82"/>
    </row>
    <row r="101" spans="40:40" s="47" customFormat="1">
      <c r="AN101" s="82"/>
    </row>
    <row r="102" spans="40:40" s="47" customFormat="1">
      <c r="AN102" s="82"/>
    </row>
    <row r="103" spans="40:40" s="47" customFormat="1">
      <c r="AN103" s="82"/>
    </row>
    <row r="104" spans="40:40" s="47" customFormat="1">
      <c r="AN104" s="82"/>
    </row>
    <row r="105" spans="40:40" s="47" customFormat="1">
      <c r="AN105" s="82"/>
    </row>
    <row r="106" spans="40:40" s="47" customFormat="1">
      <c r="AN106" s="82"/>
    </row>
    <row r="107" spans="40:40" s="47" customFormat="1">
      <c r="AN107" s="82"/>
    </row>
    <row r="108" spans="40:40" s="47" customFormat="1">
      <c r="AN108" s="82"/>
    </row>
    <row r="109" spans="40:40" s="47" customFormat="1">
      <c r="AN109" s="82"/>
    </row>
    <row r="110" spans="40:40" s="47" customFormat="1">
      <c r="AN110" s="82"/>
    </row>
    <row r="111" spans="40:40" s="47" customFormat="1">
      <c r="AN111" s="82"/>
    </row>
    <row r="112" spans="40:40" s="47" customFormat="1">
      <c r="AN112" s="82"/>
    </row>
    <row r="113" spans="40:40" s="47" customFormat="1">
      <c r="AN113" s="82"/>
    </row>
    <row r="114" spans="40:40" s="47" customFormat="1">
      <c r="AN114" s="82"/>
    </row>
    <row r="115" spans="40:40" s="47" customFormat="1">
      <c r="AN115" s="82"/>
    </row>
    <row r="116" spans="40:40" s="47" customFormat="1">
      <c r="AN116" s="82"/>
    </row>
    <row r="117" spans="40:40" s="47" customFormat="1">
      <c r="AN117" s="82"/>
    </row>
    <row r="118" spans="40:40" s="47" customFormat="1">
      <c r="AN118" s="82"/>
    </row>
    <row r="119" spans="40:40" s="47" customFormat="1">
      <c r="AN119" s="82"/>
    </row>
    <row r="120" spans="40:40" s="47" customFormat="1">
      <c r="AN120" s="82"/>
    </row>
    <row r="121" spans="40:40" s="47" customFormat="1">
      <c r="AN121" s="82"/>
    </row>
    <row r="122" spans="40:40" s="47" customFormat="1">
      <c r="AN122" s="82"/>
    </row>
    <row r="123" spans="40:40" s="47" customFormat="1">
      <c r="AN123" s="82"/>
    </row>
    <row r="124" spans="40:40" s="47" customFormat="1">
      <c r="AN124" s="82"/>
    </row>
    <row r="125" spans="40:40" s="47" customFormat="1">
      <c r="AN125" s="82"/>
    </row>
    <row r="126" spans="40:40" s="47" customFormat="1">
      <c r="AN126" s="82"/>
    </row>
    <row r="127" spans="40:40" s="47" customFormat="1">
      <c r="AN127" s="82"/>
    </row>
    <row r="128" spans="40:40" s="47" customFormat="1">
      <c r="AN128" s="82"/>
    </row>
    <row r="129" spans="40:40" s="47" customFormat="1">
      <c r="AN129" s="82"/>
    </row>
    <row r="130" spans="40:40" s="47" customFormat="1">
      <c r="AN130" s="82"/>
    </row>
    <row r="131" spans="40:40" s="47" customFormat="1">
      <c r="AN131" s="82"/>
    </row>
    <row r="132" spans="40:40" s="47" customFormat="1">
      <c r="AN132" s="82"/>
    </row>
    <row r="133" spans="40:40" s="47" customFormat="1">
      <c r="AN133" s="82"/>
    </row>
    <row r="134" spans="40:40" s="47" customFormat="1">
      <c r="AN134" s="82"/>
    </row>
    <row r="135" spans="40:40" s="47" customFormat="1">
      <c r="AN135" s="82"/>
    </row>
    <row r="136" spans="40:40" s="47" customFormat="1">
      <c r="AN136" s="82"/>
    </row>
    <row r="137" spans="40:40" s="47" customFormat="1">
      <c r="AN137" s="82"/>
    </row>
    <row r="138" spans="40:40" s="47" customFormat="1">
      <c r="AN138" s="82"/>
    </row>
    <row r="139" spans="40:40" s="47" customFormat="1">
      <c r="AN139" s="82"/>
    </row>
    <row r="140" spans="40:40" s="47" customFormat="1">
      <c r="AN140" s="82"/>
    </row>
    <row r="141" spans="40:40" s="47" customFormat="1">
      <c r="AN141" s="82"/>
    </row>
    <row r="142" spans="40:40" s="47" customFormat="1">
      <c r="AN142" s="82"/>
    </row>
    <row r="143" spans="40:40" s="47" customFormat="1">
      <c r="AN143" s="82"/>
    </row>
    <row r="144" spans="40:40" s="47" customFormat="1">
      <c r="AN144" s="82"/>
    </row>
    <row r="145" spans="4:40" s="47" customFormat="1">
      <c r="AN145" s="82"/>
    </row>
    <row r="146" spans="4:40" s="47" customFormat="1">
      <c r="AN146" s="82"/>
    </row>
    <row r="147" spans="4:40" s="47" customFormat="1">
      <c r="AN147" s="82"/>
    </row>
    <row r="148" spans="4:40">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row>
    <row r="149" spans="4:40">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row>
    <row r="150" spans="4:40">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row>
    <row r="151" spans="4:40">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row>
    <row r="152" spans="4:40">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row>
    <row r="153" spans="4:40">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row>
    <row r="154" spans="4:40">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row>
    <row r="155" spans="4:40">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row>
    <row r="156" spans="4:40">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row>
    <row r="157" spans="4:40">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row>
    <row r="158" spans="4:40">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row>
    <row r="159" spans="4:40">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row>
    <row r="160" spans="4:40">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row>
    <row r="161" spans="4:39">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row>
    <row r="162" spans="4:39">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row>
    <row r="163" spans="4:39">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row>
    <row r="164" spans="4:39">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row>
    <row r="165" spans="4:39">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row>
    <row r="166" spans="4:39">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row>
    <row r="167" spans="4:39">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row>
    <row r="168" spans="4:39">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row>
    <row r="169" spans="4:39">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row>
    <row r="170" spans="4:39">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row>
    <row r="171" spans="4:39">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row>
    <row r="172" spans="4:39">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row>
    <row r="173" spans="4:39">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row>
    <row r="174" spans="4:39">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row>
    <row r="175" spans="4:39">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row>
    <row r="176" spans="4:39">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row>
    <row r="177" spans="4:39">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row>
    <row r="178" spans="4:39">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row>
    <row r="179" spans="4:39">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row>
    <row r="180" spans="4:39">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row>
    <row r="181" spans="4:39">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row>
    <row r="182" spans="4:39">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row>
    <row r="183" spans="4:39">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row>
    <row r="184" spans="4:39">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row>
    <row r="185" spans="4:39">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row>
    <row r="186" spans="4:39">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row>
    <row r="187" spans="4:39">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row>
    <row r="188" spans="4:39">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row>
    <row r="189" spans="4:39">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row>
    <row r="190" spans="4:39">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row>
    <row r="191" spans="4:39">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row>
    <row r="192" spans="4:39">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row>
    <row r="193" spans="4:39">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row>
    <row r="194" spans="4:39">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row>
    <row r="195" spans="4:39">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row>
    <row r="196" spans="4:39">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row>
    <row r="197" spans="4:39">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row>
    <row r="198" spans="4:39">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row>
    <row r="199" spans="4:39">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row>
    <row r="200" spans="4:39">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row>
    <row r="201" spans="4:39">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row>
    <row r="202" spans="4:39">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row>
    <row r="203" spans="4:39">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row>
    <row r="204" spans="4:39">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row>
    <row r="205" spans="4:39">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row>
    <row r="206" spans="4:39">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row>
    <row r="207" spans="4:39">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row>
    <row r="208" spans="4:39">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row>
    <row r="209" spans="4:39">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row>
    <row r="210" spans="4:39">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row>
    <row r="211" spans="4:39">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row>
    <row r="212" spans="4:39">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row>
    <row r="213" spans="4:39">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row>
    <row r="214" spans="4:39">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row>
    <row r="215" spans="4:39">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row>
    <row r="216" spans="4:39">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row>
    <row r="217" spans="4:39">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row>
    <row r="218" spans="4:39">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row>
    <row r="219" spans="4:39">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row>
    <row r="220" spans="4:39">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row>
    <row r="221" spans="4:39">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row>
    <row r="222" spans="4:39">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row>
    <row r="223" spans="4:39">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row>
    <row r="224" spans="4:39">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row>
    <row r="225" spans="4:39">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row>
    <row r="226" spans="4:39">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row>
    <row r="227" spans="4:39">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row>
    <row r="228" spans="4:39">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row>
    <row r="229" spans="4:39">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row>
    <row r="230" spans="4:39">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row>
    <row r="231" spans="4:39">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row>
    <row r="232" spans="4:39">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row>
    <row r="233" spans="4:39">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row>
    <row r="234" spans="4:39">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row>
    <row r="235" spans="4:39">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row>
    <row r="236" spans="4:39">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row>
    <row r="237" spans="4:39">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row>
    <row r="238" spans="4:39">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row>
    <row r="239" spans="4:39">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row>
    <row r="240" spans="4:39">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row>
    <row r="241" spans="4:39">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row>
  </sheetData>
  <mergeCells count="4">
    <mergeCell ref="A1:A2"/>
    <mergeCell ref="B1:B2"/>
    <mergeCell ref="C1:C2"/>
    <mergeCell ref="D1:AN1"/>
  </mergeCells>
  <pageMargins left="0.75" right="0.75" top="1" bottom="1" header="0.5" footer="0.5"/>
  <pageSetup orientation="portrait"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241"/>
  <sheetViews>
    <sheetView zoomScale="81" zoomScaleNormal="81" workbookViewId="0">
      <pane xSplit="2" ySplit="3" topLeftCell="C4" activePane="bottomRight" state="frozen"/>
      <selection activeCell="D103" sqref="D4:D103"/>
      <selection pane="topRight" activeCell="D103" sqref="D4:D103"/>
      <selection pane="bottomLeft" activeCell="D103" sqref="D4:D103"/>
      <selection pane="bottomRight" activeCell="AP22" sqref="AP22"/>
    </sheetView>
  </sheetViews>
  <sheetFormatPr defaultColWidth="9.140625" defaultRowHeight="12.75"/>
  <cols>
    <col min="1" max="1" width="8.5703125" style="45" customWidth="1"/>
    <col min="2" max="2" width="32.42578125" style="45" customWidth="1"/>
    <col min="3" max="3" width="5.85546875" style="45" customWidth="1"/>
    <col min="4" max="40" width="5.85546875" style="46" customWidth="1"/>
    <col min="41" max="16384" width="9.140625" style="45"/>
  </cols>
  <sheetData>
    <row r="1" spans="1:43" ht="27" customHeight="1">
      <c r="A1" s="1510" t="s">
        <v>215</v>
      </c>
      <c r="B1" s="1512" t="s">
        <v>214</v>
      </c>
      <c r="C1" s="1514" t="s">
        <v>143</v>
      </c>
      <c r="D1" s="1516"/>
      <c r="E1" s="1516"/>
      <c r="F1" s="1516"/>
      <c r="G1" s="1516"/>
      <c r="H1" s="1516"/>
      <c r="I1" s="1516"/>
      <c r="J1" s="1516"/>
      <c r="K1" s="1516"/>
      <c r="L1" s="1516"/>
      <c r="M1" s="1516"/>
      <c r="N1" s="1516"/>
      <c r="O1" s="1516"/>
      <c r="P1" s="1516"/>
      <c r="Q1" s="1516"/>
      <c r="R1" s="1516"/>
      <c r="S1" s="1516"/>
      <c r="T1" s="1516"/>
      <c r="U1" s="1516"/>
      <c r="V1" s="1516"/>
      <c r="W1" s="1516"/>
      <c r="X1" s="1516"/>
      <c r="Y1" s="1516"/>
      <c r="Z1" s="1516"/>
      <c r="AA1" s="1516"/>
      <c r="AB1" s="1516"/>
      <c r="AC1" s="1516"/>
      <c r="AD1" s="1516"/>
      <c r="AE1" s="1516"/>
      <c r="AF1" s="1516"/>
      <c r="AG1" s="1516"/>
      <c r="AH1" s="1516"/>
      <c r="AI1" s="1516"/>
      <c r="AJ1" s="1516"/>
      <c r="AK1" s="1516"/>
      <c r="AL1" s="1516"/>
      <c r="AM1" s="1516"/>
      <c r="AN1" s="1516"/>
      <c r="AO1" s="81"/>
      <c r="AQ1" s="80"/>
    </row>
    <row r="2" spans="1:43" s="76" customFormat="1" ht="27" customHeight="1">
      <c r="A2" s="1511"/>
      <c r="B2" s="1513"/>
      <c r="C2" s="1515"/>
      <c r="D2" s="79" t="s">
        <v>212</v>
      </c>
      <c r="E2" s="79" t="s">
        <v>211</v>
      </c>
      <c r="F2" s="79" t="s">
        <v>116</v>
      </c>
      <c r="G2" s="79" t="s">
        <v>119</v>
      </c>
      <c r="H2" s="78" t="s">
        <v>104</v>
      </c>
      <c r="I2" s="78" t="s">
        <v>45</v>
      </c>
      <c r="J2" s="78" t="s">
        <v>42</v>
      </c>
      <c r="K2" s="78" t="s">
        <v>99</v>
      </c>
      <c r="L2" s="78" t="s">
        <v>96</v>
      </c>
      <c r="M2" s="78" t="s">
        <v>182</v>
      </c>
      <c r="N2" s="78" t="s">
        <v>210</v>
      </c>
      <c r="O2" s="78" t="s">
        <v>95</v>
      </c>
      <c r="P2" s="78" t="s">
        <v>86</v>
      </c>
      <c r="Q2" s="78" t="s">
        <v>89</v>
      </c>
      <c r="R2" s="78" t="s">
        <v>213</v>
      </c>
      <c r="S2" s="78" t="s">
        <v>26</v>
      </c>
      <c r="T2" s="78" t="s">
        <v>20</v>
      </c>
      <c r="U2" s="78" t="s">
        <v>23</v>
      </c>
      <c r="V2" s="78" t="s">
        <v>78</v>
      </c>
      <c r="W2" s="78" t="s">
        <v>76</v>
      </c>
      <c r="X2" s="78" t="s">
        <v>74</v>
      </c>
      <c r="Y2" s="78" t="s">
        <v>71</v>
      </c>
      <c r="Z2" s="78" t="s">
        <v>69</v>
      </c>
      <c r="AA2" s="78" t="s">
        <v>67</v>
      </c>
      <c r="AB2" s="78" t="s">
        <v>65</v>
      </c>
      <c r="AC2" s="78" t="s">
        <v>63</v>
      </c>
      <c r="AD2" s="78" t="s">
        <v>57</v>
      </c>
      <c r="AE2" s="78" t="s">
        <v>54</v>
      </c>
      <c r="AF2" s="78" t="s">
        <v>54</v>
      </c>
      <c r="AG2" s="78" t="s">
        <v>48</v>
      </c>
      <c r="AH2" s="78" t="s">
        <v>32</v>
      </c>
      <c r="AI2" s="78" t="s">
        <v>17</v>
      </c>
      <c r="AJ2" s="78" t="s">
        <v>29</v>
      </c>
      <c r="AK2" s="78" t="s">
        <v>14</v>
      </c>
      <c r="AL2" s="78" t="s">
        <v>11</v>
      </c>
      <c r="AM2" s="78" t="s">
        <v>8</v>
      </c>
      <c r="AN2" s="78" t="s">
        <v>6</v>
      </c>
      <c r="AO2" s="77" t="s">
        <v>217</v>
      </c>
    </row>
    <row r="3" spans="1:43" ht="18" customHeight="1">
      <c r="A3" s="70" t="s">
        <v>209</v>
      </c>
      <c r="B3" s="73" t="s">
        <v>208</v>
      </c>
      <c r="C3" s="72" t="s">
        <v>122</v>
      </c>
      <c r="D3" s="71"/>
      <c r="E3" s="71"/>
      <c r="F3" s="71"/>
      <c r="G3" s="71"/>
      <c r="H3" s="56"/>
      <c r="I3" s="56"/>
      <c r="J3" s="56"/>
      <c r="K3" s="56"/>
      <c r="L3" s="56"/>
      <c r="M3" s="56"/>
      <c r="N3" s="56"/>
      <c r="O3" s="56"/>
      <c r="P3" s="56"/>
      <c r="Q3" s="56"/>
      <c r="R3" s="56"/>
      <c r="S3" s="56"/>
      <c r="T3" s="56"/>
      <c r="U3" s="56"/>
      <c r="V3" s="56" t="e">
        <f>'Danh muc 2022'!#REF!</f>
        <v>#REF!</v>
      </c>
      <c r="W3" s="56">
        <f>'Danh muc 2022'!H52+'Danh muc 2022'!H53</f>
        <v>0.51</v>
      </c>
      <c r="X3" s="56"/>
      <c r="Y3" s="56"/>
      <c r="Z3" s="56"/>
      <c r="AA3" s="56"/>
      <c r="AB3" s="56"/>
      <c r="AC3" s="56"/>
      <c r="AD3" s="56"/>
      <c r="AE3" s="56"/>
      <c r="AF3" s="56"/>
      <c r="AG3" s="56"/>
      <c r="AH3" s="56"/>
      <c r="AI3" s="56"/>
      <c r="AJ3" s="56"/>
      <c r="AK3" s="56"/>
      <c r="AL3" s="56"/>
      <c r="AM3" s="56"/>
      <c r="AN3" s="56"/>
      <c r="AO3" s="49" t="e">
        <f>SUM(D3:AN3)</f>
        <v>#REF!</v>
      </c>
    </row>
    <row r="4" spans="1:43" ht="13.5" customHeight="1">
      <c r="A4" s="70" t="s">
        <v>216</v>
      </c>
      <c r="B4" s="73" t="s">
        <v>207</v>
      </c>
      <c r="C4" s="72" t="s">
        <v>206</v>
      </c>
      <c r="D4" s="71"/>
      <c r="E4" s="71"/>
      <c r="F4" s="71"/>
      <c r="G4" s="71"/>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49">
        <f t="shared" ref="AO4:AO38" si="0">SUM(D4:AN4)</f>
        <v>0</v>
      </c>
      <c r="AP4" s="66"/>
    </row>
    <row r="5" spans="1:43" ht="13.5" customHeight="1">
      <c r="A5" s="70" t="s">
        <v>205</v>
      </c>
      <c r="B5" s="73" t="s">
        <v>204</v>
      </c>
      <c r="C5" s="75" t="s">
        <v>203</v>
      </c>
      <c r="D5" s="71"/>
      <c r="E5" s="71"/>
      <c r="F5" s="71"/>
      <c r="G5" s="71"/>
      <c r="H5" s="56"/>
      <c r="I5" s="56"/>
      <c r="J5" s="56"/>
      <c r="K5" s="56"/>
      <c r="L5" s="56"/>
      <c r="M5" s="56"/>
      <c r="N5" s="56"/>
      <c r="O5" s="56"/>
      <c r="P5" s="56"/>
      <c r="Q5" s="56"/>
      <c r="R5" s="56"/>
      <c r="S5" s="56"/>
      <c r="T5" s="56"/>
      <c r="U5" s="56"/>
      <c r="V5" s="56"/>
      <c r="W5" s="56">
        <f>'Danh muc 2022'!J52</f>
        <v>0.2</v>
      </c>
      <c r="X5" s="56"/>
      <c r="Y5" s="56"/>
      <c r="Z5" s="56"/>
      <c r="AA5" s="56"/>
      <c r="AB5" s="56"/>
      <c r="AC5" s="56"/>
      <c r="AD5" s="56"/>
      <c r="AE5" s="56"/>
      <c r="AF5" s="56"/>
      <c r="AG5" s="56"/>
      <c r="AH5" s="56"/>
      <c r="AI5" s="56"/>
      <c r="AJ5" s="56"/>
      <c r="AK5" s="56"/>
      <c r="AL5" s="56"/>
      <c r="AM5" s="56"/>
      <c r="AN5" s="56"/>
      <c r="AO5" s="49">
        <f t="shared" si="0"/>
        <v>0.2</v>
      </c>
    </row>
    <row r="6" spans="1:43" ht="13.5" customHeight="1">
      <c r="A6" s="70" t="s">
        <v>202</v>
      </c>
      <c r="B6" s="73" t="s">
        <v>201</v>
      </c>
      <c r="C6" s="72" t="s">
        <v>116</v>
      </c>
      <c r="D6" s="71"/>
      <c r="E6" s="71"/>
      <c r="F6" s="71"/>
      <c r="G6" s="71"/>
      <c r="H6" s="56"/>
      <c r="I6" s="56"/>
      <c r="J6" s="56"/>
      <c r="K6" s="56"/>
      <c r="L6" s="56"/>
      <c r="M6" s="56"/>
      <c r="N6" s="56"/>
      <c r="O6" s="56"/>
      <c r="P6" s="56"/>
      <c r="Q6" s="56"/>
      <c r="R6" s="56"/>
      <c r="S6" s="56"/>
      <c r="T6" s="56"/>
      <c r="U6" s="56"/>
      <c r="V6" s="56"/>
      <c r="W6" s="56">
        <f>'Danh muc 2022'!L52</f>
        <v>0.1</v>
      </c>
      <c r="X6" s="56"/>
      <c r="Y6" s="56"/>
      <c r="Z6" s="56"/>
      <c r="AA6" s="56"/>
      <c r="AB6" s="56"/>
      <c r="AC6" s="56"/>
      <c r="AD6" s="56"/>
      <c r="AE6" s="56"/>
      <c r="AF6" s="56"/>
      <c r="AG6" s="56"/>
      <c r="AH6" s="56"/>
      <c r="AI6" s="56"/>
      <c r="AJ6" s="56"/>
      <c r="AK6" s="56"/>
      <c r="AL6" s="56"/>
      <c r="AM6" s="56"/>
      <c r="AN6" s="56"/>
      <c r="AO6" s="49">
        <f t="shared" si="0"/>
        <v>0.1</v>
      </c>
    </row>
    <row r="7" spans="1:43" ht="13.5" customHeight="1">
      <c r="A7" s="70">
        <v>1.1299999999999999</v>
      </c>
      <c r="B7" s="73" t="s">
        <v>200</v>
      </c>
      <c r="C7" s="72" t="s">
        <v>199</v>
      </c>
      <c r="D7" s="71"/>
      <c r="E7" s="71"/>
      <c r="F7" s="71"/>
      <c r="G7" s="71"/>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49">
        <f t="shared" si="0"/>
        <v>0</v>
      </c>
    </row>
    <row r="8" spans="1:43" ht="13.5" customHeight="1">
      <c r="A8" s="70" t="s">
        <v>198</v>
      </c>
      <c r="B8" s="73" t="s">
        <v>197</v>
      </c>
      <c r="C8" s="72" t="s">
        <v>196</v>
      </c>
      <c r="D8" s="71"/>
      <c r="E8" s="71"/>
      <c r="F8" s="71"/>
      <c r="G8" s="71"/>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49">
        <f t="shared" si="0"/>
        <v>0</v>
      </c>
    </row>
    <row r="9" spans="1:43" ht="13.5" customHeight="1">
      <c r="A9" s="70" t="s">
        <v>195</v>
      </c>
      <c r="B9" s="73" t="s">
        <v>194</v>
      </c>
      <c r="C9" s="72" t="s">
        <v>193</v>
      </c>
      <c r="D9" s="71"/>
      <c r="E9" s="71"/>
      <c r="F9" s="71"/>
      <c r="G9" s="71"/>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49">
        <f t="shared" si="0"/>
        <v>0</v>
      </c>
    </row>
    <row r="10" spans="1:43" ht="13.5" customHeight="1">
      <c r="A10" s="70" t="s">
        <v>192</v>
      </c>
      <c r="B10" s="73" t="s">
        <v>191</v>
      </c>
      <c r="C10" s="72" t="s">
        <v>190</v>
      </c>
      <c r="D10" s="71"/>
      <c r="E10" s="71"/>
      <c r="F10" s="71"/>
      <c r="G10" s="71"/>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49">
        <f t="shared" si="0"/>
        <v>0</v>
      </c>
      <c r="AP10" s="93"/>
    </row>
    <row r="11" spans="1:43" ht="13.5" customHeight="1">
      <c r="A11" s="70" t="s">
        <v>118</v>
      </c>
      <c r="B11" s="69" t="s">
        <v>189</v>
      </c>
      <c r="C11" s="68" t="s">
        <v>107</v>
      </c>
      <c r="D11" s="67"/>
      <c r="E11" s="67"/>
      <c r="F11" s="67"/>
      <c r="G11" s="67"/>
      <c r="H11" s="56"/>
      <c r="I11" s="56"/>
      <c r="J11" s="56"/>
      <c r="K11" s="56"/>
      <c r="L11" s="56"/>
      <c r="M11" s="56"/>
      <c r="N11" s="56"/>
      <c r="O11" s="56"/>
      <c r="P11" s="56"/>
      <c r="Q11" s="56"/>
      <c r="R11" s="56"/>
      <c r="S11" s="56"/>
      <c r="T11" s="56"/>
      <c r="U11" s="56"/>
      <c r="V11" s="56"/>
      <c r="W11" s="56">
        <f>'Danh muc 2022'!K49+'Danh muc 2022'!K52</f>
        <v>0.31</v>
      </c>
      <c r="X11" s="56"/>
      <c r="Y11" s="56"/>
      <c r="Z11" s="56"/>
      <c r="AA11" s="56"/>
      <c r="AB11" s="56"/>
      <c r="AC11" s="56"/>
      <c r="AD11" s="56"/>
      <c r="AE11" s="56"/>
      <c r="AF11" s="56"/>
      <c r="AG11" s="56"/>
      <c r="AH11" s="56"/>
      <c r="AI11" s="56"/>
      <c r="AJ11" s="56"/>
      <c r="AK11" s="56"/>
      <c r="AL11" s="56"/>
      <c r="AM11" s="56"/>
      <c r="AN11" s="56"/>
      <c r="AO11" s="49">
        <f t="shared" si="0"/>
        <v>0.31</v>
      </c>
    </row>
    <row r="12" spans="1:43" s="84" customFormat="1" ht="13.5" customHeight="1">
      <c r="A12" s="90" t="s">
        <v>188</v>
      </c>
      <c r="B12" s="89" t="s">
        <v>187</v>
      </c>
      <c r="C12" s="88" t="s">
        <v>45</v>
      </c>
      <c r="D12" s="87"/>
      <c r="E12" s="87"/>
      <c r="F12" s="87"/>
      <c r="G12" s="87"/>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5">
        <f t="shared" si="0"/>
        <v>0</v>
      </c>
      <c r="AP12" s="92"/>
    </row>
    <row r="13" spans="1:43">
      <c r="A13" s="62" t="s">
        <v>186</v>
      </c>
      <c r="B13" s="61" t="s">
        <v>185</v>
      </c>
      <c r="C13" s="65" t="s">
        <v>42</v>
      </c>
      <c r="D13" s="63"/>
      <c r="E13" s="63"/>
      <c r="F13" s="63"/>
      <c r="G13" s="63"/>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49">
        <f t="shared" si="0"/>
        <v>0</v>
      </c>
    </row>
    <row r="14" spans="1:43">
      <c r="A14" s="62" t="s">
        <v>184</v>
      </c>
      <c r="B14" s="61" t="s">
        <v>183</v>
      </c>
      <c r="C14" s="64" t="s">
        <v>182</v>
      </c>
      <c r="D14" s="63"/>
      <c r="E14" s="63"/>
      <c r="F14" s="63"/>
      <c r="G14" s="63"/>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49">
        <f t="shared" si="0"/>
        <v>0</v>
      </c>
    </row>
    <row r="15" spans="1:43">
      <c r="A15" s="62" t="s">
        <v>181</v>
      </c>
      <c r="B15" s="61" t="s">
        <v>180</v>
      </c>
      <c r="C15" s="65" t="s">
        <v>99</v>
      </c>
      <c r="D15" s="63"/>
      <c r="E15" s="63"/>
      <c r="F15" s="63"/>
      <c r="G15" s="63"/>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49">
        <f t="shared" si="0"/>
        <v>0</v>
      </c>
    </row>
    <row r="16" spans="1:43">
      <c r="A16" s="62" t="s">
        <v>179</v>
      </c>
      <c r="B16" s="61" t="s">
        <v>178</v>
      </c>
      <c r="C16" s="65" t="s">
        <v>96</v>
      </c>
      <c r="D16" s="63"/>
      <c r="E16" s="63"/>
      <c r="F16" s="63"/>
      <c r="G16" s="63"/>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49">
        <f t="shared" si="0"/>
        <v>0</v>
      </c>
    </row>
    <row r="17" spans="1:43">
      <c r="A17" s="62" t="s">
        <v>177</v>
      </c>
      <c r="B17" s="61" t="s">
        <v>176</v>
      </c>
      <c r="C17" s="64" t="s">
        <v>95</v>
      </c>
      <c r="D17" s="63"/>
      <c r="E17" s="63"/>
      <c r="F17" s="63"/>
      <c r="G17" s="63"/>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49">
        <f t="shared" si="0"/>
        <v>0</v>
      </c>
    </row>
    <row r="18" spans="1:43">
      <c r="A18" s="62"/>
      <c r="B18" s="61"/>
      <c r="C18" s="64"/>
      <c r="D18" s="63"/>
      <c r="E18" s="63"/>
      <c r="F18" s="63"/>
      <c r="G18" s="63"/>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49"/>
    </row>
    <row r="19" spans="1:43">
      <c r="A19" s="62" t="s">
        <v>175</v>
      </c>
      <c r="B19" s="61" t="s">
        <v>174</v>
      </c>
      <c r="C19" s="65" t="s">
        <v>86</v>
      </c>
      <c r="D19" s="63"/>
      <c r="E19" s="63"/>
      <c r="F19" s="63"/>
      <c r="G19" s="63"/>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49">
        <f t="shared" si="0"/>
        <v>0</v>
      </c>
    </row>
    <row r="20" spans="1:43">
      <c r="A20" s="62" t="s">
        <v>173</v>
      </c>
      <c r="B20" s="61" t="s">
        <v>172</v>
      </c>
      <c r="C20" s="64" t="s">
        <v>83</v>
      </c>
      <c r="D20" s="63"/>
      <c r="E20" s="63"/>
      <c r="F20" s="63"/>
      <c r="G20" s="63"/>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49">
        <f t="shared" si="0"/>
        <v>0</v>
      </c>
    </row>
    <row r="21" spans="1:43">
      <c r="A21" s="62" t="s">
        <v>171</v>
      </c>
      <c r="B21" s="61" t="s">
        <v>170</v>
      </c>
      <c r="C21" s="64" t="s">
        <v>26</v>
      </c>
      <c r="D21" s="63"/>
      <c r="E21" s="63"/>
      <c r="F21" s="63"/>
      <c r="G21" s="6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49">
        <f t="shared" si="0"/>
        <v>0</v>
      </c>
      <c r="AP21" s="66">
        <f>SUM(AO12:AO36)</f>
        <v>0.1</v>
      </c>
    </row>
    <row r="22" spans="1:43" s="84" customFormat="1">
      <c r="A22" s="90" t="s">
        <v>169</v>
      </c>
      <c r="B22" s="89" t="s">
        <v>79</v>
      </c>
      <c r="C22" s="91" t="s">
        <v>78</v>
      </c>
      <c r="D22" s="87"/>
      <c r="E22" s="87"/>
      <c r="F22" s="87"/>
      <c r="G22" s="87"/>
      <c r="H22" s="86"/>
      <c r="I22" s="86"/>
      <c r="J22" s="86"/>
      <c r="K22" s="86"/>
      <c r="L22" s="86"/>
      <c r="M22" s="86"/>
      <c r="N22" s="86"/>
      <c r="O22" s="86"/>
      <c r="P22" s="86"/>
      <c r="Q22" s="86"/>
      <c r="R22" s="86"/>
      <c r="S22" s="86"/>
      <c r="T22" s="86"/>
      <c r="U22" s="86"/>
      <c r="V22" s="86"/>
      <c r="W22" s="86">
        <f>'Danh muc 2022'!W52</f>
        <v>0.05</v>
      </c>
      <c r="X22" s="86"/>
      <c r="Y22" s="86"/>
      <c r="Z22" s="86"/>
      <c r="AA22" s="86"/>
      <c r="AB22" s="86"/>
      <c r="AC22" s="86"/>
      <c r="AD22" s="86"/>
      <c r="AE22" s="86"/>
      <c r="AF22" s="86"/>
      <c r="AG22" s="86"/>
      <c r="AH22" s="86"/>
      <c r="AI22" s="86"/>
      <c r="AJ22" s="86"/>
      <c r="AK22" s="86"/>
      <c r="AL22" s="86"/>
      <c r="AM22" s="86"/>
      <c r="AN22" s="86"/>
      <c r="AO22" s="49">
        <f t="shared" si="0"/>
        <v>0.05</v>
      </c>
      <c r="AQ22" s="92"/>
    </row>
    <row r="23" spans="1:43" s="84" customFormat="1">
      <c r="A23" s="90" t="s">
        <v>168</v>
      </c>
      <c r="B23" s="89" t="s">
        <v>77</v>
      </c>
      <c r="C23" s="91" t="s">
        <v>76</v>
      </c>
      <c r="D23" s="87"/>
      <c r="E23" s="87"/>
      <c r="F23" s="87"/>
      <c r="G23" s="87"/>
      <c r="H23" s="86"/>
      <c r="I23" s="86"/>
      <c r="J23" s="86"/>
      <c r="K23" s="86"/>
      <c r="L23" s="86"/>
      <c r="M23" s="86"/>
      <c r="N23" s="86"/>
      <c r="O23" s="86"/>
      <c r="P23" s="86"/>
      <c r="Q23" s="86"/>
      <c r="R23" s="86"/>
      <c r="S23" s="86"/>
      <c r="T23" s="86"/>
      <c r="U23" s="86"/>
      <c r="V23" s="86"/>
      <c r="W23" s="86">
        <f>'Danh muc 2022'!X52</f>
        <v>0.05</v>
      </c>
      <c r="X23" s="86"/>
      <c r="Y23" s="86"/>
      <c r="Z23" s="86"/>
      <c r="AA23" s="86"/>
      <c r="AB23" s="86"/>
      <c r="AC23" s="86"/>
      <c r="AD23" s="86"/>
      <c r="AE23" s="86"/>
      <c r="AF23" s="86"/>
      <c r="AG23" s="86"/>
      <c r="AH23" s="86"/>
      <c r="AI23" s="86"/>
      <c r="AJ23" s="86"/>
      <c r="AK23" s="86"/>
      <c r="AL23" s="86"/>
      <c r="AM23" s="86"/>
      <c r="AN23" s="86"/>
      <c r="AO23" s="49">
        <f t="shared" si="0"/>
        <v>0.05</v>
      </c>
    </row>
    <row r="24" spans="1:43" s="84" customFormat="1">
      <c r="A24" s="90" t="s">
        <v>167</v>
      </c>
      <c r="B24" s="89" t="s">
        <v>70</v>
      </c>
      <c r="C24" s="91" t="s">
        <v>69</v>
      </c>
      <c r="D24" s="87"/>
      <c r="E24" s="87"/>
      <c r="F24" s="87"/>
      <c r="G24" s="8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49">
        <f t="shared" si="0"/>
        <v>0</v>
      </c>
    </row>
    <row r="25" spans="1:43" s="84" customFormat="1">
      <c r="A25" s="90" t="s">
        <v>166</v>
      </c>
      <c r="B25" s="89" t="s">
        <v>68</v>
      </c>
      <c r="C25" s="91" t="s">
        <v>67</v>
      </c>
      <c r="D25" s="87"/>
      <c r="E25" s="87"/>
      <c r="F25" s="87"/>
      <c r="G25" s="8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49">
        <f t="shared" si="0"/>
        <v>0</v>
      </c>
    </row>
    <row r="26" spans="1:43" s="84" customFormat="1">
      <c r="A26" s="90" t="s">
        <v>165</v>
      </c>
      <c r="B26" s="89" t="s">
        <v>66</v>
      </c>
      <c r="C26" s="91" t="s">
        <v>65</v>
      </c>
      <c r="D26" s="87"/>
      <c r="E26" s="87"/>
      <c r="F26" s="87"/>
      <c r="G26" s="8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49">
        <f t="shared" si="0"/>
        <v>0</v>
      </c>
    </row>
    <row r="27" spans="1:43" s="84" customFormat="1">
      <c r="A27" s="90" t="s">
        <v>164</v>
      </c>
      <c r="B27" s="89" t="s">
        <v>64</v>
      </c>
      <c r="C27" s="91" t="s">
        <v>63</v>
      </c>
      <c r="D27" s="87"/>
      <c r="E27" s="87"/>
      <c r="F27" s="87"/>
      <c r="G27" s="8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49">
        <f t="shared" si="0"/>
        <v>0</v>
      </c>
      <c r="AQ27" s="92"/>
    </row>
    <row r="28" spans="1:43" s="84" customFormat="1">
      <c r="A28" s="90" t="s">
        <v>163</v>
      </c>
      <c r="B28" s="89" t="s">
        <v>58</v>
      </c>
      <c r="C28" s="91" t="s">
        <v>57</v>
      </c>
      <c r="D28" s="87"/>
      <c r="E28" s="87"/>
      <c r="F28" s="87"/>
      <c r="G28" s="8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49">
        <f t="shared" si="0"/>
        <v>0</v>
      </c>
    </row>
    <row r="29" spans="1:43" s="84" customFormat="1">
      <c r="A29" s="90" t="s">
        <v>162</v>
      </c>
      <c r="B29" s="89" t="s">
        <v>161</v>
      </c>
      <c r="C29" s="88" t="s">
        <v>74</v>
      </c>
      <c r="D29" s="87"/>
      <c r="E29" s="87"/>
      <c r="F29" s="87"/>
      <c r="G29" s="8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49">
        <f t="shared" si="0"/>
        <v>0</v>
      </c>
    </row>
    <row r="30" spans="1:43">
      <c r="A30" s="62" t="s">
        <v>160</v>
      </c>
      <c r="B30" s="61" t="s">
        <v>218</v>
      </c>
      <c r="C30" s="65" t="s">
        <v>159</v>
      </c>
      <c r="D30" s="63"/>
      <c r="E30" s="63"/>
      <c r="F30" s="63"/>
      <c r="G30" s="63"/>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49">
        <f t="shared" si="0"/>
        <v>0</v>
      </c>
    </row>
    <row r="31" spans="1:43">
      <c r="A31" s="62" t="s">
        <v>158</v>
      </c>
      <c r="B31" s="61" t="s">
        <v>157</v>
      </c>
      <c r="C31" s="64" t="s">
        <v>32</v>
      </c>
      <c r="D31" s="63"/>
      <c r="E31" s="63"/>
      <c r="F31" s="63"/>
      <c r="G31" s="63"/>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49">
        <f t="shared" si="0"/>
        <v>0</v>
      </c>
    </row>
    <row r="32" spans="1:43">
      <c r="A32" s="62" t="s">
        <v>156</v>
      </c>
      <c r="B32" s="61" t="s">
        <v>155</v>
      </c>
      <c r="C32" s="64" t="s">
        <v>17</v>
      </c>
      <c r="D32" s="63"/>
      <c r="E32" s="63"/>
      <c r="F32" s="63"/>
      <c r="G32" s="63"/>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49">
        <f t="shared" si="0"/>
        <v>0</v>
      </c>
    </row>
    <row r="33" spans="1:42">
      <c r="A33" s="60" t="s">
        <v>91</v>
      </c>
      <c r="B33" s="59" t="s">
        <v>147</v>
      </c>
      <c r="C33" s="58" t="s">
        <v>29</v>
      </c>
      <c r="D33" s="57"/>
      <c r="E33" s="57"/>
      <c r="F33" s="57"/>
      <c r="G33" s="57"/>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49">
        <f t="shared" si="0"/>
        <v>0</v>
      </c>
    </row>
    <row r="34" spans="1:42">
      <c r="A34" s="62" t="s">
        <v>154</v>
      </c>
      <c r="B34" s="61" t="s">
        <v>153</v>
      </c>
      <c r="C34" s="58" t="s">
        <v>11</v>
      </c>
      <c r="D34" s="57"/>
      <c r="E34" s="57"/>
      <c r="F34" s="57"/>
      <c r="G34" s="57"/>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49">
        <f t="shared" si="0"/>
        <v>0</v>
      </c>
      <c r="AP34" s="83"/>
    </row>
    <row r="35" spans="1:42">
      <c r="A35" s="62" t="s">
        <v>152</v>
      </c>
      <c r="B35" s="61" t="s">
        <v>151</v>
      </c>
      <c r="C35" s="58" t="s">
        <v>14</v>
      </c>
      <c r="D35" s="57"/>
      <c r="E35" s="57"/>
      <c r="F35" s="57"/>
      <c r="G35" s="57"/>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49">
        <f t="shared" si="0"/>
        <v>0</v>
      </c>
      <c r="AP35" s="66"/>
    </row>
    <row r="36" spans="1:42">
      <c r="A36" s="60" t="s">
        <v>85</v>
      </c>
      <c r="B36" s="59" t="s">
        <v>9</v>
      </c>
      <c r="C36" s="58" t="s">
        <v>8</v>
      </c>
      <c r="D36" s="57"/>
      <c r="E36" s="57"/>
      <c r="F36" s="57"/>
      <c r="G36" s="57"/>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49">
        <f t="shared" si="0"/>
        <v>0</v>
      </c>
    </row>
    <row r="37" spans="1:42">
      <c r="A37" s="55" t="s">
        <v>150</v>
      </c>
      <c r="B37" s="54" t="s">
        <v>149</v>
      </c>
      <c r="C37" s="53" t="s">
        <v>148</v>
      </c>
      <c r="D37" s="52"/>
      <c r="E37" s="52"/>
      <c r="F37" s="52"/>
      <c r="G37" s="52"/>
      <c r="H37" s="51"/>
      <c r="I37" s="51"/>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49">
        <f t="shared" si="0"/>
        <v>0</v>
      </c>
    </row>
    <row r="38" spans="1:42" s="47" customFormat="1">
      <c r="D38" s="50">
        <f t="shared" ref="D38:AG38" si="1">SUM(D3:D37)</f>
        <v>0</v>
      </c>
      <c r="E38" s="50">
        <f t="shared" si="1"/>
        <v>0</v>
      </c>
      <c r="F38" s="50">
        <f t="shared" si="1"/>
        <v>0</v>
      </c>
      <c r="G38" s="50">
        <f t="shared" si="1"/>
        <v>0</v>
      </c>
      <c r="H38" s="50">
        <f t="shared" si="1"/>
        <v>0</v>
      </c>
      <c r="I38" s="50">
        <f t="shared" si="1"/>
        <v>0</v>
      </c>
      <c r="J38" s="50">
        <f t="shared" si="1"/>
        <v>0</v>
      </c>
      <c r="K38" s="50">
        <f t="shared" si="1"/>
        <v>0</v>
      </c>
      <c r="L38" s="50">
        <f t="shared" si="1"/>
        <v>0</v>
      </c>
      <c r="M38" s="50">
        <f t="shared" si="1"/>
        <v>0</v>
      </c>
      <c r="N38" s="50">
        <f t="shared" si="1"/>
        <v>0</v>
      </c>
      <c r="O38" s="50">
        <f t="shared" si="1"/>
        <v>0</v>
      </c>
      <c r="P38" s="50">
        <f t="shared" si="1"/>
        <v>0</v>
      </c>
      <c r="Q38" s="50">
        <f t="shared" si="1"/>
        <v>0</v>
      </c>
      <c r="R38" s="50">
        <f t="shared" si="1"/>
        <v>0</v>
      </c>
      <c r="S38" s="50">
        <f t="shared" si="1"/>
        <v>0</v>
      </c>
      <c r="T38" s="50">
        <f t="shared" si="1"/>
        <v>0</v>
      </c>
      <c r="U38" s="50">
        <f t="shared" si="1"/>
        <v>0</v>
      </c>
      <c r="V38" s="50" t="e">
        <f t="shared" si="1"/>
        <v>#REF!</v>
      </c>
      <c r="W38" s="50">
        <f t="shared" si="1"/>
        <v>1.22</v>
      </c>
      <c r="X38" s="50">
        <f t="shared" si="1"/>
        <v>0</v>
      </c>
      <c r="Y38" s="50">
        <f t="shared" si="1"/>
        <v>0</v>
      </c>
      <c r="Z38" s="50">
        <f t="shared" si="1"/>
        <v>0</v>
      </c>
      <c r="AA38" s="50">
        <f t="shared" si="1"/>
        <v>0</v>
      </c>
      <c r="AB38" s="50">
        <f t="shared" si="1"/>
        <v>0</v>
      </c>
      <c r="AC38" s="50">
        <f t="shared" si="1"/>
        <v>0</v>
      </c>
      <c r="AD38" s="50">
        <f t="shared" si="1"/>
        <v>0</v>
      </c>
      <c r="AE38" s="50">
        <f t="shared" si="1"/>
        <v>0</v>
      </c>
      <c r="AF38" s="50">
        <f t="shared" si="1"/>
        <v>0</v>
      </c>
      <c r="AG38" s="50">
        <f t="shared" si="1"/>
        <v>0</v>
      </c>
      <c r="AH38" s="50">
        <f t="shared" ref="AH38:AN38" si="2">SUM(AH3:AH37)</f>
        <v>0</v>
      </c>
      <c r="AI38" s="50">
        <f t="shared" si="2"/>
        <v>0</v>
      </c>
      <c r="AJ38" s="50">
        <f t="shared" si="2"/>
        <v>0</v>
      </c>
      <c r="AK38" s="50">
        <f t="shared" si="2"/>
        <v>0</v>
      </c>
      <c r="AL38" s="50">
        <f t="shared" si="2"/>
        <v>0</v>
      </c>
      <c r="AM38" s="50">
        <f t="shared" si="2"/>
        <v>0</v>
      </c>
      <c r="AN38" s="50">
        <f t="shared" si="2"/>
        <v>0</v>
      </c>
      <c r="AO38" s="49" t="e">
        <f t="shared" si="0"/>
        <v>#REF!</v>
      </c>
    </row>
    <row r="39" spans="1:42" s="47" customFormat="1">
      <c r="AE39" s="48"/>
      <c r="AN39" s="82"/>
    </row>
    <row r="40" spans="1:42" s="47" customFormat="1">
      <c r="J40" s="48">
        <f>SUM(I12:I36)</f>
        <v>0</v>
      </c>
      <c r="AG40" s="48"/>
      <c r="AN40" s="82"/>
    </row>
    <row r="41" spans="1:42" s="47" customFormat="1">
      <c r="AN41" s="82"/>
    </row>
    <row r="42" spans="1:42" s="47" customFormat="1">
      <c r="AN42" s="82"/>
    </row>
    <row r="43" spans="1:42" s="47" customFormat="1">
      <c r="AN43" s="82"/>
    </row>
    <row r="44" spans="1:42" s="47" customFormat="1">
      <c r="AN44" s="82"/>
    </row>
    <row r="45" spans="1:42" s="47" customFormat="1">
      <c r="AN45" s="82"/>
    </row>
    <row r="46" spans="1:42" s="47" customFormat="1">
      <c r="AN46" s="82"/>
    </row>
    <row r="47" spans="1:42" s="47" customFormat="1">
      <c r="AN47" s="82"/>
    </row>
    <row r="48" spans="1:42" s="47" customFormat="1">
      <c r="AN48" s="82"/>
    </row>
    <row r="49" spans="40:40" s="47" customFormat="1">
      <c r="AN49" s="82"/>
    </row>
    <row r="50" spans="40:40" s="47" customFormat="1">
      <c r="AN50" s="82"/>
    </row>
    <row r="51" spans="40:40" s="47" customFormat="1">
      <c r="AN51" s="82"/>
    </row>
    <row r="52" spans="40:40" s="47" customFormat="1">
      <c r="AN52" s="82"/>
    </row>
    <row r="53" spans="40:40" s="47" customFormat="1">
      <c r="AN53" s="82"/>
    </row>
    <row r="54" spans="40:40" s="47" customFormat="1">
      <c r="AN54" s="82"/>
    </row>
    <row r="55" spans="40:40" s="47" customFormat="1">
      <c r="AN55" s="82"/>
    </row>
    <row r="56" spans="40:40" s="47" customFormat="1">
      <c r="AN56" s="82"/>
    </row>
    <row r="57" spans="40:40" s="47" customFormat="1">
      <c r="AN57" s="82"/>
    </row>
    <row r="58" spans="40:40" s="47" customFormat="1">
      <c r="AN58" s="82"/>
    </row>
    <row r="59" spans="40:40" s="47" customFormat="1">
      <c r="AN59" s="82"/>
    </row>
    <row r="60" spans="40:40" s="47" customFormat="1">
      <c r="AN60" s="82"/>
    </row>
    <row r="61" spans="40:40" s="47" customFormat="1">
      <c r="AN61" s="82"/>
    </row>
    <row r="62" spans="40:40" s="47" customFormat="1">
      <c r="AN62" s="82"/>
    </row>
    <row r="63" spans="40:40" s="47" customFormat="1">
      <c r="AN63" s="82"/>
    </row>
    <row r="64" spans="40:40" s="47" customFormat="1">
      <c r="AN64" s="82"/>
    </row>
    <row r="65" spans="40:40" s="47" customFormat="1">
      <c r="AN65" s="82"/>
    </row>
    <row r="66" spans="40:40" s="47" customFormat="1">
      <c r="AN66" s="82"/>
    </row>
    <row r="67" spans="40:40" s="47" customFormat="1">
      <c r="AN67" s="82"/>
    </row>
    <row r="68" spans="40:40" s="47" customFormat="1">
      <c r="AN68" s="82"/>
    </row>
    <row r="69" spans="40:40" s="47" customFormat="1">
      <c r="AN69" s="82"/>
    </row>
    <row r="70" spans="40:40" s="47" customFormat="1">
      <c r="AN70" s="82"/>
    </row>
    <row r="71" spans="40:40" s="47" customFormat="1">
      <c r="AN71" s="82"/>
    </row>
    <row r="72" spans="40:40" s="47" customFormat="1">
      <c r="AN72" s="82"/>
    </row>
    <row r="73" spans="40:40" s="47" customFormat="1">
      <c r="AN73" s="82"/>
    </row>
    <row r="74" spans="40:40" s="47" customFormat="1">
      <c r="AN74" s="82"/>
    </row>
    <row r="75" spans="40:40" s="47" customFormat="1">
      <c r="AN75" s="82"/>
    </row>
    <row r="76" spans="40:40" s="47" customFormat="1">
      <c r="AN76" s="82"/>
    </row>
    <row r="77" spans="40:40" s="47" customFormat="1">
      <c r="AN77" s="82"/>
    </row>
    <row r="78" spans="40:40" s="47" customFormat="1">
      <c r="AN78" s="82"/>
    </row>
    <row r="79" spans="40:40" s="47" customFormat="1">
      <c r="AN79" s="82"/>
    </row>
    <row r="80" spans="40:40" s="47" customFormat="1">
      <c r="AN80" s="82"/>
    </row>
    <row r="81" spans="40:40" s="47" customFormat="1">
      <c r="AN81" s="82"/>
    </row>
    <row r="82" spans="40:40" s="47" customFormat="1">
      <c r="AN82" s="82"/>
    </row>
    <row r="83" spans="40:40" s="47" customFormat="1">
      <c r="AN83" s="82"/>
    </row>
    <row r="84" spans="40:40" s="47" customFormat="1">
      <c r="AN84" s="82"/>
    </row>
    <row r="85" spans="40:40" s="47" customFormat="1">
      <c r="AN85" s="82"/>
    </row>
    <row r="86" spans="40:40" s="47" customFormat="1">
      <c r="AN86" s="82"/>
    </row>
    <row r="87" spans="40:40" s="47" customFormat="1">
      <c r="AN87" s="82"/>
    </row>
    <row r="88" spans="40:40" s="47" customFormat="1">
      <c r="AN88" s="82"/>
    </row>
    <row r="89" spans="40:40" s="47" customFormat="1">
      <c r="AN89" s="82"/>
    </row>
    <row r="90" spans="40:40" s="47" customFormat="1">
      <c r="AN90" s="82"/>
    </row>
    <row r="91" spans="40:40" s="47" customFormat="1">
      <c r="AN91" s="82"/>
    </row>
    <row r="92" spans="40:40" s="47" customFormat="1">
      <c r="AN92" s="82"/>
    </row>
    <row r="93" spans="40:40" s="47" customFormat="1">
      <c r="AN93" s="82"/>
    </row>
    <row r="94" spans="40:40" s="47" customFormat="1">
      <c r="AN94" s="82"/>
    </row>
    <row r="95" spans="40:40" s="47" customFormat="1">
      <c r="AN95" s="82"/>
    </row>
    <row r="96" spans="40:40" s="47" customFormat="1">
      <c r="AN96" s="82"/>
    </row>
    <row r="97" spans="40:40" s="47" customFormat="1">
      <c r="AN97" s="82"/>
    </row>
    <row r="98" spans="40:40" s="47" customFormat="1">
      <c r="AN98" s="82"/>
    </row>
    <row r="99" spans="40:40" s="47" customFormat="1">
      <c r="AN99" s="82"/>
    </row>
    <row r="100" spans="40:40" s="47" customFormat="1">
      <c r="AN100" s="82"/>
    </row>
    <row r="101" spans="40:40" s="47" customFormat="1">
      <c r="AN101" s="82"/>
    </row>
    <row r="102" spans="40:40" s="47" customFormat="1">
      <c r="AN102" s="82"/>
    </row>
    <row r="103" spans="40:40" s="47" customFormat="1">
      <c r="AN103" s="82"/>
    </row>
    <row r="104" spans="40:40" s="47" customFormat="1">
      <c r="AN104" s="82"/>
    </row>
    <row r="105" spans="40:40" s="47" customFormat="1">
      <c r="AN105" s="82"/>
    </row>
    <row r="106" spans="40:40" s="47" customFormat="1">
      <c r="AN106" s="82"/>
    </row>
    <row r="107" spans="40:40" s="47" customFormat="1">
      <c r="AN107" s="82"/>
    </row>
    <row r="108" spans="40:40" s="47" customFormat="1">
      <c r="AN108" s="82"/>
    </row>
    <row r="109" spans="40:40" s="47" customFormat="1">
      <c r="AN109" s="82"/>
    </row>
    <row r="110" spans="40:40" s="47" customFormat="1">
      <c r="AN110" s="82"/>
    </row>
    <row r="111" spans="40:40" s="47" customFormat="1">
      <c r="AN111" s="82"/>
    </row>
    <row r="112" spans="40:40" s="47" customFormat="1">
      <c r="AN112" s="82"/>
    </row>
    <row r="113" spans="40:40" s="47" customFormat="1">
      <c r="AN113" s="82"/>
    </row>
    <row r="114" spans="40:40" s="47" customFormat="1">
      <c r="AN114" s="82"/>
    </row>
    <row r="115" spans="40:40" s="47" customFormat="1">
      <c r="AN115" s="82"/>
    </row>
    <row r="116" spans="40:40" s="47" customFormat="1">
      <c r="AN116" s="82"/>
    </row>
    <row r="117" spans="40:40" s="47" customFormat="1">
      <c r="AN117" s="82"/>
    </row>
    <row r="118" spans="40:40" s="47" customFormat="1">
      <c r="AN118" s="82"/>
    </row>
    <row r="119" spans="40:40" s="47" customFormat="1">
      <c r="AN119" s="82"/>
    </row>
    <row r="120" spans="40:40" s="47" customFormat="1">
      <c r="AN120" s="82"/>
    </row>
    <row r="121" spans="40:40" s="47" customFormat="1">
      <c r="AN121" s="82"/>
    </row>
    <row r="122" spans="40:40" s="47" customFormat="1">
      <c r="AN122" s="82"/>
    </row>
    <row r="123" spans="40:40" s="47" customFormat="1">
      <c r="AN123" s="82"/>
    </row>
    <row r="124" spans="40:40" s="47" customFormat="1">
      <c r="AN124" s="82"/>
    </row>
    <row r="125" spans="40:40" s="47" customFormat="1">
      <c r="AN125" s="82"/>
    </row>
    <row r="126" spans="40:40" s="47" customFormat="1">
      <c r="AN126" s="82"/>
    </row>
    <row r="127" spans="40:40" s="47" customFormat="1">
      <c r="AN127" s="82"/>
    </row>
    <row r="128" spans="40:40" s="47" customFormat="1">
      <c r="AN128" s="82"/>
    </row>
    <row r="129" spans="40:40" s="47" customFormat="1">
      <c r="AN129" s="82"/>
    </row>
    <row r="130" spans="40:40" s="47" customFormat="1">
      <c r="AN130" s="82"/>
    </row>
    <row r="131" spans="40:40" s="47" customFormat="1">
      <c r="AN131" s="82"/>
    </row>
    <row r="132" spans="40:40" s="47" customFormat="1">
      <c r="AN132" s="82"/>
    </row>
    <row r="133" spans="40:40" s="47" customFormat="1">
      <c r="AN133" s="82"/>
    </row>
    <row r="134" spans="40:40" s="47" customFormat="1">
      <c r="AN134" s="82"/>
    </row>
    <row r="135" spans="40:40" s="47" customFormat="1">
      <c r="AN135" s="82"/>
    </row>
    <row r="136" spans="40:40" s="47" customFormat="1">
      <c r="AN136" s="82"/>
    </row>
    <row r="137" spans="40:40" s="47" customFormat="1">
      <c r="AN137" s="82"/>
    </row>
    <row r="138" spans="40:40" s="47" customFormat="1">
      <c r="AN138" s="82"/>
    </row>
    <row r="139" spans="40:40" s="47" customFormat="1">
      <c r="AN139" s="82"/>
    </row>
    <row r="140" spans="40:40" s="47" customFormat="1">
      <c r="AN140" s="82"/>
    </row>
    <row r="141" spans="40:40" s="47" customFormat="1">
      <c r="AN141" s="82"/>
    </row>
    <row r="142" spans="40:40" s="47" customFormat="1">
      <c r="AN142" s="82"/>
    </row>
    <row r="143" spans="40:40" s="47" customFormat="1">
      <c r="AN143" s="82"/>
    </row>
    <row r="144" spans="40:40" s="47" customFormat="1">
      <c r="AN144" s="82"/>
    </row>
    <row r="145" spans="4:40" s="47" customFormat="1">
      <c r="AN145" s="82"/>
    </row>
    <row r="146" spans="4:40" s="47" customFormat="1">
      <c r="AN146" s="82"/>
    </row>
    <row r="147" spans="4:40" s="47" customFormat="1">
      <c r="AN147" s="82"/>
    </row>
    <row r="148" spans="4:40">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row>
    <row r="149" spans="4:40">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row>
    <row r="150" spans="4:40">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row>
    <row r="151" spans="4:40">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row>
    <row r="152" spans="4:40">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row>
    <row r="153" spans="4:40">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row>
    <row r="154" spans="4:40">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row>
    <row r="155" spans="4:40">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row>
    <row r="156" spans="4:40">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row>
    <row r="157" spans="4:40">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row>
    <row r="158" spans="4:40">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row>
    <row r="159" spans="4:40">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row>
    <row r="160" spans="4:40">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row>
    <row r="161" spans="4:39">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row>
    <row r="162" spans="4:39">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row>
    <row r="163" spans="4:39">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row>
    <row r="164" spans="4:39">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row>
    <row r="165" spans="4:39">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row>
    <row r="166" spans="4:39">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row>
    <row r="167" spans="4:39">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row>
    <row r="168" spans="4:39">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row>
    <row r="169" spans="4:39">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row>
    <row r="170" spans="4:39">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row>
    <row r="171" spans="4:39">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row>
    <row r="172" spans="4:39">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row>
    <row r="173" spans="4:39">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row>
    <row r="174" spans="4:39">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row>
    <row r="175" spans="4:39">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row>
    <row r="176" spans="4:39">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row>
    <row r="177" spans="4:39">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row>
    <row r="178" spans="4:39">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row>
    <row r="179" spans="4:39">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row>
    <row r="180" spans="4:39">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row>
    <row r="181" spans="4:39">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row>
    <row r="182" spans="4:39">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row>
    <row r="183" spans="4:39">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row>
    <row r="184" spans="4:39">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row>
    <row r="185" spans="4:39">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row>
    <row r="186" spans="4:39">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row>
    <row r="187" spans="4:39">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row>
    <row r="188" spans="4:39">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row>
    <row r="189" spans="4:39">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row>
    <row r="190" spans="4:39">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row>
    <row r="191" spans="4:39">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row>
    <row r="192" spans="4:39">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row>
    <row r="193" spans="4:39">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row>
    <row r="194" spans="4:39">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row>
    <row r="195" spans="4:39">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row>
    <row r="196" spans="4:39">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row>
    <row r="197" spans="4:39">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row>
    <row r="198" spans="4:39">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row>
    <row r="199" spans="4:39">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row>
    <row r="200" spans="4:39">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row>
    <row r="201" spans="4:39">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row>
    <row r="202" spans="4:39">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row>
    <row r="203" spans="4:39">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row>
    <row r="204" spans="4:39">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row>
    <row r="205" spans="4:39">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row>
    <row r="206" spans="4:39">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row>
    <row r="207" spans="4:39">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row>
    <row r="208" spans="4:39">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row>
    <row r="209" spans="4:39">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row>
    <row r="210" spans="4:39">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row>
    <row r="211" spans="4:39">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row>
    <row r="212" spans="4:39">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row>
    <row r="213" spans="4:39">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row>
    <row r="214" spans="4:39">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row>
    <row r="215" spans="4:39">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row>
    <row r="216" spans="4:39">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row>
    <row r="217" spans="4:39">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row>
    <row r="218" spans="4:39">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row>
    <row r="219" spans="4:39">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row>
    <row r="220" spans="4:39">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row>
    <row r="221" spans="4:39">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row>
    <row r="222" spans="4:39">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row>
    <row r="223" spans="4:39">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row>
    <row r="224" spans="4:39">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row>
    <row r="225" spans="4:39">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row>
    <row r="226" spans="4:39">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row>
    <row r="227" spans="4:39">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row>
    <row r="228" spans="4:39">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row>
    <row r="229" spans="4:39">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row>
    <row r="230" spans="4:39">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row>
    <row r="231" spans="4:39">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row>
    <row r="232" spans="4:39">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row>
    <row r="233" spans="4:39">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row>
    <row r="234" spans="4:39">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row>
    <row r="235" spans="4:39">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row>
    <row r="236" spans="4:39">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row>
    <row r="237" spans="4:39">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row>
    <row r="238" spans="4:39">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row>
    <row r="239" spans="4:39">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row>
    <row r="240" spans="4:39">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row>
    <row r="241" spans="4:39">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row>
  </sheetData>
  <mergeCells count="4">
    <mergeCell ref="A1:A2"/>
    <mergeCell ref="B1:B2"/>
    <mergeCell ref="C1:C2"/>
    <mergeCell ref="D1:AN1"/>
  </mergeCells>
  <pageMargins left="0.75" right="0.75" top="1" bottom="1" header="0.5" footer="0.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241"/>
  <sheetViews>
    <sheetView zoomScale="73" zoomScaleNormal="73" workbookViewId="0">
      <pane xSplit="2" ySplit="3" topLeftCell="D4" activePane="bottomRight" state="frozen"/>
      <selection activeCell="D103" sqref="D4:D103"/>
      <selection pane="topRight" activeCell="D103" sqref="D4:D103"/>
      <selection pane="bottomLeft" activeCell="D103" sqref="D4:D103"/>
      <selection pane="bottomRight" activeCell="I4" sqref="I4"/>
    </sheetView>
  </sheetViews>
  <sheetFormatPr defaultColWidth="9.140625" defaultRowHeight="12.75"/>
  <cols>
    <col min="1" max="1" width="8.5703125" style="45" customWidth="1"/>
    <col min="2" max="2" width="32.42578125" style="45" customWidth="1"/>
    <col min="3" max="3" width="5.85546875" style="45" customWidth="1"/>
    <col min="4" max="40" width="5.85546875" style="46" customWidth="1"/>
    <col min="41" max="16384" width="9.140625" style="45"/>
  </cols>
  <sheetData>
    <row r="1" spans="1:43" ht="27" customHeight="1">
      <c r="A1" s="1510" t="s">
        <v>215</v>
      </c>
      <c r="B1" s="1512" t="s">
        <v>214</v>
      </c>
      <c r="C1" s="1514" t="s">
        <v>143</v>
      </c>
      <c r="D1" s="1516"/>
      <c r="E1" s="1516"/>
      <c r="F1" s="1516"/>
      <c r="G1" s="1516"/>
      <c r="H1" s="1516"/>
      <c r="I1" s="1516"/>
      <c r="J1" s="1516"/>
      <c r="K1" s="1516"/>
      <c r="L1" s="1516"/>
      <c r="M1" s="1516"/>
      <c r="N1" s="1516"/>
      <c r="O1" s="1516"/>
      <c r="P1" s="1516"/>
      <c r="Q1" s="1516"/>
      <c r="R1" s="1516"/>
      <c r="S1" s="1516"/>
      <c r="T1" s="1516"/>
      <c r="U1" s="1516"/>
      <c r="V1" s="1516"/>
      <c r="W1" s="1516"/>
      <c r="X1" s="1516"/>
      <c r="Y1" s="1516"/>
      <c r="Z1" s="1516"/>
      <c r="AA1" s="1516"/>
      <c r="AB1" s="1516"/>
      <c r="AC1" s="1516"/>
      <c r="AD1" s="1516"/>
      <c r="AE1" s="1516"/>
      <c r="AF1" s="1516"/>
      <c r="AG1" s="1516"/>
      <c r="AH1" s="1516"/>
      <c r="AI1" s="1516"/>
      <c r="AJ1" s="1516"/>
      <c r="AK1" s="1516"/>
      <c r="AL1" s="1516"/>
      <c r="AM1" s="1516"/>
      <c r="AN1" s="1516"/>
      <c r="AO1" s="81"/>
      <c r="AQ1" s="80"/>
    </row>
    <row r="2" spans="1:43" s="76" customFormat="1" ht="27" customHeight="1">
      <c r="A2" s="1511"/>
      <c r="B2" s="1513"/>
      <c r="C2" s="1515"/>
      <c r="D2" s="79" t="s">
        <v>212</v>
      </c>
      <c r="E2" s="79" t="s">
        <v>211</v>
      </c>
      <c r="F2" s="79" t="s">
        <v>116</v>
      </c>
      <c r="G2" s="79" t="s">
        <v>119</v>
      </c>
      <c r="H2" s="78" t="s">
        <v>104</v>
      </c>
      <c r="I2" s="78" t="s">
        <v>45</v>
      </c>
      <c r="J2" s="78" t="s">
        <v>42</v>
      </c>
      <c r="K2" s="78" t="s">
        <v>99</v>
      </c>
      <c r="L2" s="78" t="s">
        <v>96</v>
      </c>
      <c r="M2" s="78" t="s">
        <v>182</v>
      </c>
      <c r="N2" s="78" t="s">
        <v>210</v>
      </c>
      <c r="O2" s="78" t="s">
        <v>95</v>
      </c>
      <c r="P2" s="78" t="s">
        <v>86</v>
      </c>
      <c r="Q2" s="78" t="s">
        <v>89</v>
      </c>
      <c r="R2" s="78" t="s">
        <v>213</v>
      </c>
      <c r="S2" s="78" t="s">
        <v>26</v>
      </c>
      <c r="T2" s="78" t="s">
        <v>20</v>
      </c>
      <c r="U2" s="78" t="s">
        <v>23</v>
      </c>
      <c r="V2" s="78" t="s">
        <v>78</v>
      </c>
      <c r="W2" s="78" t="s">
        <v>76</v>
      </c>
      <c r="X2" s="78" t="s">
        <v>74</v>
      </c>
      <c r="Y2" s="78" t="s">
        <v>71</v>
      </c>
      <c r="Z2" s="78" t="s">
        <v>69</v>
      </c>
      <c r="AA2" s="78" t="s">
        <v>67</v>
      </c>
      <c r="AB2" s="78" t="s">
        <v>65</v>
      </c>
      <c r="AC2" s="78" t="s">
        <v>63</v>
      </c>
      <c r="AD2" s="78" t="s">
        <v>57</v>
      </c>
      <c r="AE2" s="78" t="s">
        <v>54</v>
      </c>
      <c r="AF2" s="78" t="s">
        <v>54</v>
      </c>
      <c r="AG2" s="78" t="s">
        <v>48</v>
      </c>
      <c r="AH2" s="78" t="s">
        <v>32</v>
      </c>
      <c r="AI2" s="78" t="s">
        <v>17</v>
      </c>
      <c r="AJ2" s="78" t="s">
        <v>29</v>
      </c>
      <c r="AK2" s="78" t="s">
        <v>14</v>
      </c>
      <c r="AL2" s="78" t="s">
        <v>11</v>
      </c>
      <c r="AM2" s="78" t="s">
        <v>8</v>
      </c>
      <c r="AN2" s="78" t="s">
        <v>6</v>
      </c>
      <c r="AO2" s="77" t="s">
        <v>217</v>
      </c>
    </row>
    <row r="3" spans="1:43" ht="18" customHeight="1">
      <c r="A3" s="70" t="s">
        <v>209</v>
      </c>
      <c r="B3" s="73" t="s">
        <v>208</v>
      </c>
      <c r="C3" s="72" t="s">
        <v>122</v>
      </c>
      <c r="D3" s="71"/>
      <c r="E3" s="71"/>
      <c r="F3" s="71"/>
      <c r="G3" s="71"/>
      <c r="H3" s="56"/>
      <c r="I3" s="56" t="e">
        <f>'Danh muc 2022'!#REF!</f>
        <v>#REF!</v>
      </c>
      <c r="J3" s="56"/>
      <c r="K3" s="56"/>
      <c r="L3" s="56"/>
      <c r="M3" s="56"/>
      <c r="N3" s="56"/>
      <c r="O3" s="56"/>
      <c r="P3" s="56"/>
      <c r="Q3" s="56" t="e">
        <f>'Danh muc 2022'!H123+'Danh muc 2022'!#REF!+'Danh muc 2022'!#REF!</f>
        <v>#REF!</v>
      </c>
      <c r="R3" s="56"/>
      <c r="S3" s="56"/>
      <c r="T3" s="56"/>
      <c r="U3" s="56"/>
      <c r="V3" s="56" t="e">
        <f>'Danh muc 2022'!#REF!+'Danh muc 2022'!H33</f>
        <v>#REF!</v>
      </c>
      <c r="W3" s="56">
        <f>'Danh muc 2022'!H50</f>
        <v>0.39</v>
      </c>
      <c r="X3" s="56"/>
      <c r="Y3" s="56"/>
      <c r="Z3" s="56"/>
      <c r="AA3" s="56">
        <f>'Danh muc 2022'!H104</f>
        <v>0.25</v>
      </c>
      <c r="AB3" s="56"/>
      <c r="AC3" s="56"/>
      <c r="AD3" s="56"/>
      <c r="AE3" s="56"/>
      <c r="AF3" s="56"/>
      <c r="AG3" s="56"/>
      <c r="AH3" s="56"/>
      <c r="AI3" s="56"/>
      <c r="AJ3" s="56"/>
      <c r="AK3" s="56"/>
      <c r="AL3" s="56"/>
      <c r="AM3" s="56"/>
      <c r="AN3" s="56"/>
      <c r="AO3" s="49" t="e">
        <f>SUM(D3:AN3)</f>
        <v>#REF!</v>
      </c>
    </row>
    <row r="4" spans="1:43" ht="13.5" customHeight="1">
      <c r="A4" s="70" t="s">
        <v>216</v>
      </c>
      <c r="B4" s="73" t="s">
        <v>207</v>
      </c>
      <c r="C4" s="72" t="s">
        <v>206</v>
      </c>
      <c r="D4" s="71"/>
      <c r="E4" s="71"/>
      <c r="F4" s="71"/>
      <c r="G4" s="71"/>
      <c r="H4" s="56"/>
      <c r="I4" s="56"/>
      <c r="J4" s="56"/>
      <c r="K4" s="56"/>
      <c r="L4" s="56"/>
      <c r="M4" s="56"/>
      <c r="N4" s="56"/>
      <c r="O4" s="56"/>
      <c r="P4" s="56"/>
      <c r="Q4" s="56"/>
      <c r="R4" s="56"/>
      <c r="S4" s="56"/>
      <c r="T4" s="56"/>
      <c r="U4" s="56"/>
      <c r="V4" s="56" t="e">
        <f>'Danh muc 2022'!#REF!</f>
        <v>#REF!</v>
      </c>
      <c r="W4" s="56"/>
      <c r="X4" s="56"/>
      <c r="Y4" s="56"/>
      <c r="Z4" s="56"/>
      <c r="AA4" s="56"/>
      <c r="AB4" s="56"/>
      <c r="AC4" s="56"/>
      <c r="AD4" s="56"/>
      <c r="AE4" s="56"/>
      <c r="AF4" s="56"/>
      <c r="AG4" s="56"/>
      <c r="AH4" s="56"/>
      <c r="AI4" s="56"/>
      <c r="AJ4" s="56"/>
      <c r="AK4" s="56"/>
      <c r="AL4" s="56"/>
      <c r="AM4" s="56"/>
      <c r="AN4" s="56"/>
      <c r="AO4" s="49" t="e">
        <f t="shared" ref="AO4:AO38" si="0">SUM(D4:AN4)</f>
        <v>#REF!</v>
      </c>
      <c r="AP4" s="66"/>
    </row>
    <row r="5" spans="1:43" ht="13.5" customHeight="1">
      <c r="A5" s="70" t="s">
        <v>205</v>
      </c>
      <c r="B5" s="73" t="s">
        <v>204</v>
      </c>
      <c r="C5" s="75" t="s">
        <v>203</v>
      </c>
      <c r="D5" s="71"/>
      <c r="E5" s="71"/>
      <c r="F5" s="71"/>
      <c r="G5" s="71"/>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49">
        <f t="shared" si="0"/>
        <v>0</v>
      </c>
    </row>
    <row r="6" spans="1:43" ht="13.5" customHeight="1">
      <c r="A6" s="70" t="s">
        <v>202</v>
      </c>
      <c r="B6" s="73" t="s">
        <v>201</v>
      </c>
      <c r="C6" s="72" t="s">
        <v>116</v>
      </c>
      <c r="D6" s="71"/>
      <c r="E6" s="71"/>
      <c r="F6" s="71"/>
      <c r="G6" s="71"/>
      <c r="H6" s="56"/>
      <c r="I6" s="56" t="e">
        <f>'Danh muc 2022'!#REF!</f>
        <v>#REF!</v>
      </c>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49" t="e">
        <f t="shared" si="0"/>
        <v>#REF!</v>
      </c>
      <c r="AP6" s="93" t="e">
        <f>#REF!-'NINH HAI'!AO3-'NINH HAI'!AO4-'NINH HAI'!AO6-'NINH HAI'!AO11</f>
        <v>#REF!</v>
      </c>
    </row>
    <row r="7" spans="1:43" ht="13.5" customHeight="1">
      <c r="A7" s="70">
        <v>1.1299999999999999</v>
      </c>
      <c r="B7" s="73" t="s">
        <v>200</v>
      </c>
      <c r="C7" s="72" t="s">
        <v>199</v>
      </c>
      <c r="D7" s="71"/>
      <c r="E7" s="71"/>
      <c r="F7" s="71"/>
      <c r="G7" s="71"/>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49">
        <f t="shared" si="0"/>
        <v>0</v>
      </c>
    </row>
    <row r="8" spans="1:43" ht="13.5" customHeight="1">
      <c r="A8" s="70" t="s">
        <v>198</v>
      </c>
      <c r="B8" s="73" t="s">
        <v>197</v>
      </c>
      <c r="C8" s="72" t="s">
        <v>196</v>
      </c>
      <c r="D8" s="71"/>
      <c r="E8" s="71"/>
      <c r="F8" s="71"/>
      <c r="G8" s="71"/>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49">
        <f t="shared" si="0"/>
        <v>0</v>
      </c>
    </row>
    <row r="9" spans="1:43" ht="13.5" customHeight="1">
      <c r="A9" s="70" t="s">
        <v>195</v>
      </c>
      <c r="B9" s="73" t="s">
        <v>194</v>
      </c>
      <c r="C9" s="72" t="s">
        <v>193</v>
      </c>
      <c r="D9" s="71"/>
      <c r="E9" s="71"/>
      <c r="F9" s="71"/>
      <c r="G9" s="71"/>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49">
        <f t="shared" si="0"/>
        <v>0</v>
      </c>
    </row>
    <row r="10" spans="1:43" ht="13.5" customHeight="1">
      <c r="A10" s="70" t="s">
        <v>192</v>
      </c>
      <c r="B10" s="73" t="s">
        <v>191</v>
      </c>
      <c r="C10" s="72" t="s">
        <v>190</v>
      </c>
      <c r="D10" s="71"/>
      <c r="E10" s="71"/>
      <c r="F10" s="71"/>
      <c r="G10" s="71"/>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49">
        <f t="shared" si="0"/>
        <v>0</v>
      </c>
      <c r="AP10" s="93"/>
    </row>
    <row r="11" spans="1:43" ht="13.5" customHeight="1">
      <c r="A11" s="70" t="s">
        <v>118</v>
      </c>
      <c r="B11" s="69" t="s">
        <v>189</v>
      </c>
      <c r="C11" s="68" t="s">
        <v>107</v>
      </c>
      <c r="D11" s="67"/>
      <c r="E11" s="67"/>
      <c r="F11" s="67"/>
      <c r="G11" s="67"/>
      <c r="H11" s="56"/>
      <c r="I11" s="56" t="e">
        <f>'Danh muc 2022'!#REF!</f>
        <v>#REF!</v>
      </c>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49" t="e">
        <f t="shared" si="0"/>
        <v>#REF!</v>
      </c>
    </row>
    <row r="12" spans="1:43" s="84" customFormat="1" ht="13.5" customHeight="1">
      <c r="A12" s="90" t="s">
        <v>188</v>
      </c>
      <c r="B12" s="89" t="s">
        <v>187</v>
      </c>
      <c r="C12" s="88" t="s">
        <v>45</v>
      </c>
      <c r="D12" s="87"/>
      <c r="E12" s="87"/>
      <c r="F12" s="87"/>
      <c r="G12" s="87"/>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5">
        <f t="shared" si="0"/>
        <v>0</v>
      </c>
      <c r="AP12" s="92"/>
    </row>
    <row r="13" spans="1:43">
      <c r="A13" s="62" t="s">
        <v>186</v>
      </c>
      <c r="B13" s="61" t="s">
        <v>185</v>
      </c>
      <c r="C13" s="65" t="s">
        <v>42</v>
      </c>
      <c r="D13" s="63"/>
      <c r="E13" s="63"/>
      <c r="F13" s="63"/>
      <c r="G13" s="63"/>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49">
        <f t="shared" si="0"/>
        <v>0</v>
      </c>
    </row>
    <row r="14" spans="1:43">
      <c r="A14" s="62" t="s">
        <v>184</v>
      </c>
      <c r="B14" s="61" t="s">
        <v>183</v>
      </c>
      <c r="C14" s="64" t="s">
        <v>182</v>
      </c>
      <c r="D14" s="63"/>
      <c r="E14" s="63"/>
      <c r="F14" s="63"/>
      <c r="G14" s="63"/>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49">
        <f t="shared" si="0"/>
        <v>0</v>
      </c>
    </row>
    <row r="15" spans="1:43">
      <c r="A15" s="62" t="s">
        <v>181</v>
      </c>
      <c r="B15" s="61" t="s">
        <v>180</v>
      </c>
      <c r="C15" s="65" t="s">
        <v>99</v>
      </c>
      <c r="D15" s="63"/>
      <c r="E15" s="63"/>
      <c r="F15" s="63"/>
      <c r="G15" s="63"/>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49">
        <f t="shared" si="0"/>
        <v>0</v>
      </c>
    </row>
    <row r="16" spans="1:43">
      <c r="A16" s="62" t="s">
        <v>179</v>
      </c>
      <c r="B16" s="61" t="s">
        <v>178</v>
      </c>
      <c r="C16" s="65" t="s">
        <v>96</v>
      </c>
      <c r="D16" s="63"/>
      <c r="E16" s="63"/>
      <c r="F16" s="63"/>
      <c r="G16" s="63"/>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49">
        <f t="shared" si="0"/>
        <v>0</v>
      </c>
    </row>
    <row r="17" spans="1:43">
      <c r="A17" s="62" t="s">
        <v>177</v>
      </c>
      <c r="B17" s="61" t="s">
        <v>176</v>
      </c>
      <c r="C17" s="64" t="s">
        <v>95</v>
      </c>
      <c r="D17" s="63"/>
      <c r="E17" s="63"/>
      <c r="F17" s="63"/>
      <c r="G17" s="63"/>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49">
        <f t="shared" si="0"/>
        <v>0</v>
      </c>
    </row>
    <row r="18" spans="1:43">
      <c r="A18" s="62"/>
      <c r="B18" s="61"/>
      <c r="C18" s="64"/>
      <c r="D18" s="63"/>
      <c r="E18" s="63"/>
      <c r="F18" s="63"/>
      <c r="G18" s="63"/>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49">
        <f t="shared" si="0"/>
        <v>0</v>
      </c>
      <c r="AP18" s="93" t="e">
        <f>SUM(AO12:AO36)</f>
        <v>#REF!</v>
      </c>
    </row>
    <row r="19" spans="1:43">
      <c r="A19" s="62" t="s">
        <v>175</v>
      </c>
      <c r="B19" s="61" t="s">
        <v>174</v>
      </c>
      <c r="C19" s="65" t="s">
        <v>86</v>
      </c>
      <c r="D19" s="63"/>
      <c r="E19" s="63"/>
      <c r="F19" s="63"/>
      <c r="G19" s="63"/>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49">
        <f t="shared" si="0"/>
        <v>0</v>
      </c>
    </row>
    <row r="20" spans="1:43">
      <c r="A20" s="62" t="s">
        <v>173</v>
      </c>
      <c r="B20" s="61" t="s">
        <v>172</v>
      </c>
      <c r="C20" s="64" t="s">
        <v>83</v>
      </c>
      <c r="D20" s="63"/>
      <c r="E20" s="63"/>
      <c r="F20" s="63"/>
      <c r="G20" s="63"/>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49">
        <f t="shared" si="0"/>
        <v>0</v>
      </c>
    </row>
    <row r="21" spans="1:43">
      <c r="A21" s="62" t="s">
        <v>171</v>
      </c>
      <c r="B21" s="61" t="s">
        <v>170</v>
      </c>
      <c r="C21" s="64" t="s">
        <v>26</v>
      </c>
      <c r="D21" s="63"/>
      <c r="E21" s="63"/>
      <c r="F21" s="63"/>
      <c r="G21" s="6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49">
        <f t="shared" si="0"/>
        <v>0</v>
      </c>
    </row>
    <row r="22" spans="1:43" s="84" customFormat="1">
      <c r="A22" s="90" t="s">
        <v>169</v>
      </c>
      <c r="B22" s="89" t="s">
        <v>79</v>
      </c>
      <c r="C22" s="91" t="s">
        <v>78</v>
      </c>
      <c r="D22" s="87"/>
      <c r="E22" s="87"/>
      <c r="F22" s="87"/>
      <c r="G22" s="87"/>
      <c r="H22" s="86"/>
      <c r="I22" s="86"/>
      <c r="J22" s="86"/>
      <c r="K22" s="86"/>
      <c r="L22" s="86"/>
      <c r="M22" s="86"/>
      <c r="N22" s="86"/>
      <c r="O22" s="86"/>
      <c r="P22" s="86"/>
      <c r="Q22" s="86" t="e">
        <f>'Danh muc 2022'!W123+'Danh muc 2022'!#REF!+'Danh muc 2022'!#REF!</f>
        <v>#REF!</v>
      </c>
      <c r="R22" s="86"/>
      <c r="S22" s="86"/>
      <c r="T22" s="86"/>
      <c r="U22" s="86"/>
      <c r="V22" s="86"/>
      <c r="W22" s="86">
        <f>'Danh muc 2022'!W50</f>
        <v>0.03</v>
      </c>
      <c r="X22" s="86"/>
      <c r="Y22" s="86"/>
      <c r="Z22" s="86"/>
      <c r="AA22" s="86"/>
      <c r="AB22" s="86"/>
      <c r="AC22" s="86"/>
      <c r="AD22" s="86"/>
      <c r="AE22" s="86"/>
      <c r="AF22" s="86"/>
      <c r="AG22" s="86"/>
      <c r="AH22" s="86"/>
      <c r="AI22" s="86"/>
      <c r="AJ22" s="86"/>
      <c r="AK22" s="86"/>
      <c r="AL22" s="86"/>
      <c r="AM22" s="86"/>
      <c r="AN22" s="86"/>
      <c r="AO22" s="49" t="e">
        <f t="shared" si="0"/>
        <v>#REF!</v>
      </c>
      <c r="AQ22" s="92"/>
    </row>
    <row r="23" spans="1:43" s="84" customFormat="1">
      <c r="A23" s="90" t="s">
        <v>168</v>
      </c>
      <c r="B23" s="89" t="s">
        <v>77</v>
      </c>
      <c r="C23" s="91" t="s">
        <v>76</v>
      </c>
      <c r="D23" s="87"/>
      <c r="E23" s="87"/>
      <c r="F23" s="87"/>
      <c r="G23" s="87"/>
      <c r="H23" s="86"/>
      <c r="I23" s="86"/>
      <c r="J23" s="86"/>
      <c r="K23" s="86"/>
      <c r="L23" s="86"/>
      <c r="M23" s="86"/>
      <c r="N23" s="86"/>
      <c r="O23" s="86"/>
      <c r="P23" s="86"/>
      <c r="Q23" s="86">
        <f>'Danh muc 2022'!X123</f>
        <v>0.1</v>
      </c>
      <c r="R23" s="86"/>
      <c r="S23" s="86"/>
      <c r="T23" s="86"/>
      <c r="U23" s="86"/>
      <c r="V23" s="86"/>
      <c r="W23" s="86">
        <f>'Danh muc 2022'!X50</f>
        <v>0.03</v>
      </c>
      <c r="X23" s="86"/>
      <c r="Y23" s="86"/>
      <c r="Z23" s="86"/>
      <c r="AA23" s="86"/>
      <c r="AB23" s="86"/>
      <c r="AC23" s="86"/>
      <c r="AD23" s="86"/>
      <c r="AE23" s="86"/>
      <c r="AF23" s="86"/>
      <c r="AG23" s="86"/>
      <c r="AH23" s="86"/>
      <c r="AI23" s="86"/>
      <c r="AJ23" s="86"/>
      <c r="AK23" s="86"/>
      <c r="AL23" s="86"/>
      <c r="AM23" s="86"/>
      <c r="AN23" s="86"/>
      <c r="AO23" s="49">
        <f t="shared" si="0"/>
        <v>0.13</v>
      </c>
    </row>
    <row r="24" spans="1:43" s="84" customFormat="1">
      <c r="A24" s="90" t="s">
        <v>167</v>
      </c>
      <c r="B24" s="89" t="s">
        <v>70</v>
      </c>
      <c r="C24" s="91" t="s">
        <v>69</v>
      </c>
      <c r="D24" s="87"/>
      <c r="E24" s="87"/>
      <c r="F24" s="87"/>
      <c r="G24" s="8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49">
        <f t="shared" si="0"/>
        <v>0</v>
      </c>
    </row>
    <row r="25" spans="1:43" s="84" customFormat="1">
      <c r="A25" s="90" t="s">
        <v>166</v>
      </c>
      <c r="B25" s="89" t="s">
        <v>68</v>
      </c>
      <c r="C25" s="91" t="s">
        <v>67</v>
      </c>
      <c r="D25" s="87"/>
      <c r="E25" s="87"/>
      <c r="F25" s="87"/>
      <c r="G25" s="8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49">
        <f t="shared" si="0"/>
        <v>0</v>
      </c>
    </row>
    <row r="26" spans="1:43" s="84" customFormat="1">
      <c r="A26" s="90" t="s">
        <v>165</v>
      </c>
      <c r="B26" s="89" t="s">
        <v>66</v>
      </c>
      <c r="C26" s="91" t="s">
        <v>65</v>
      </c>
      <c r="D26" s="87"/>
      <c r="E26" s="87"/>
      <c r="F26" s="87"/>
      <c r="G26" s="8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49">
        <f t="shared" si="0"/>
        <v>0</v>
      </c>
    </row>
    <row r="27" spans="1:43" s="84" customFormat="1">
      <c r="A27" s="90" t="s">
        <v>164</v>
      </c>
      <c r="B27" s="89" t="s">
        <v>64</v>
      </c>
      <c r="C27" s="91" t="s">
        <v>63</v>
      </c>
      <c r="D27" s="87"/>
      <c r="E27" s="87"/>
      <c r="F27" s="87"/>
      <c r="G27" s="8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49">
        <f t="shared" si="0"/>
        <v>0</v>
      </c>
      <c r="AQ27" s="92"/>
    </row>
    <row r="28" spans="1:43" s="84" customFormat="1">
      <c r="A28" s="90" t="s">
        <v>163</v>
      </c>
      <c r="B28" s="89" t="s">
        <v>58</v>
      </c>
      <c r="C28" s="91" t="s">
        <v>57</v>
      </c>
      <c r="D28" s="87"/>
      <c r="E28" s="87"/>
      <c r="F28" s="87"/>
      <c r="G28" s="8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49">
        <f t="shared" si="0"/>
        <v>0</v>
      </c>
    </row>
    <row r="29" spans="1:43" s="84" customFormat="1">
      <c r="A29" s="90" t="s">
        <v>162</v>
      </c>
      <c r="B29" s="89" t="s">
        <v>161</v>
      </c>
      <c r="C29" s="88" t="s">
        <v>74</v>
      </c>
      <c r="D29" s="87"/>
      <c r="E29" s="87"/>
      <c r="F29" s="87"/>
      <c r="G29" s="8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49">
        <f t="shared" si="0"/>
        <v>0</v>
      </c>
    </row>
    <row r="30" spans="1:43">
      <c r="A30" s="62" t="s">
        <v>160</v>
      </c>
      <c r="B30" s="61" t="s">
        <v>218</v>
      </c>
      <c r="C30" s="65" t="s">
        <v>159</v>
      </c>
      <c r="D30" s="63"/>
      <c r="E30" s="63"/>
      <c r="F30" s="63"/>
      <c r="G30" s="63"/>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49">
        <f t="shared" si="0"/>
        <v>0</v>
      </c>
    </row>
    <row r="31" spans="1:43">
      <c r="A31" s="62" t="s">
        <v>158</v>
      </c>
      <c r="B31" s="61" t="s">
        <v>157</v>
      </c>
      <c r="C31" s="64" t="s">
        <v>32</v>
      </c>
      <c r="D31" s="63"/>
      <c r="E31" s="63"/>
      <c r="F31" s="63"/>
      <c r="G31" s="63"/>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49">
        <f t="shared" si="0"/>
        <v>0</v>
      </c>
    </row>
    <row r="32" spans="1:43">
      <c r="A32" s="62" t="s">
        <v>156</v>
      </c>
      <c r="B32" s="61" t="s">
        <v>155</v>
      </c>
      <c r="C32" s="64" t="s">
        <v>17</v>
      </c>
      <c r="D32" s="63"/>
      <c r="E32" s="63"/>
      <c r="F32" s="63"/>
      <c r="G32" s="63"/>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49">
        <f t="shared" si="0"/>
        <v>0</v>
      </c>
    </row>
    <row r="33" spans="1:42">
      <c r="A33" s="60" t="s">
        <v>91</v>
      </c>
      <c r="B33" s="59" t="s">
        <v>147</v>
      </c>
      <c r="C33" s="58" t="s">
        <v>29</v>
      </c>
      <c r="D33" s="57"/>
      <c r="E33" s="57"/>
      <c r="F33" s="57"/>
      <c r="G33" s="57"/>
      <c r="H33" s="56"/>
      <c r="I33" s="56"/>
      <c r="J33" s="56"/>
      <c r="K33" s="56"/>
      <c r="L33" s="56"/>
      <c r="M33" s="56"/>
      <c r="N33" s="56"/>
      <c r="O33" s="56"/>
      <c r="P33" s="56"/>
      <c r="Q33" s="56">
        <f>'Danh muc 2022'!O123</f>
        <v>0</v>
      </c>
      <c r="R33" s="56"/>
      <c r="S33" s="56"/>
      <c r="T33" s="56"/>
      <c r="U33" s="56"/>
      <c r="V33" s="56"/>
      <c r="W33" s="56"/>
      <c r="X33" s="56"/>
      <c r="Y33" s="56"/>
      <c r="Z33" s="56"/>
      <c r="AA33" s="56"/>
      <c r="AB33" s="56"/>
      <c r="AC33" s="56"/>
      <c r="AD33" s="56"/>
      <c r="AE33" s="56"/>
      <c r="AF33" s="56"/>
      <c r="AG33" s="56"/>
      <c r="AH33" s="56"/>
      <c r="AI33" s="56"/>
      <c r="AJ33" s="56"/>
      <c r="AK33" s="56"/>
      <c r="AL33" s="56"/>
      <c r="AM33" s="56"/>
      <c r="AN33" s="56"/>
      <c r="AO33" s="49">
        <f t="shared" si="0"/>
        <v>0</v>
      </c>
    </row>
    <row r="34" spans="1:42">
      <c r="A34" s="62" t="s">
        <v>154</v>
      </c>
      <c r="B34" s="61" t="s">
        <v>153</v>
      </c>
      <c r="C34" s="58" t="s">
        <v>11</v>
      </c>
      <c r="D34" s="57"/>
      <c r="E34" s="57"/>
      <c r="F34" s="57"/>
      <c r="G34" s="57"/>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49">
        <f t="shared" si="0"/>
        <v>0</v>
      </c>
      <c r="AP34" s="83"/>
    </row>
    <row r="35" spans="1:42">
      <c r="A35" s="62" t="s">
        <v>152</v>
      </c>
      <c r="B35" s="61" t="s">
        <v>151</v>
      </c>
      <c r="C35" s="58" t="s">
        <v>14</v>
      </c>
      <c r="D35" s="57"/>
      <c r="E35" s="57"/>
      <c r="F35" s="57"/>
      <c r="G35" s="57"/>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49">
        <f t="shared" si="0"/>
        <v>0</v>
      </c>
      <c r="AP35" s="66"/>
    </row>
    <row r="36" spans="1:42">
      <c r="A36" s="60" t="s">
        <v>85</v>
      </c>
      <c r="B36" s="59" t="s">
        <v>9</v>
      </c>
      <c r="C36" s="58" t="s">
        <v>8</v>
      </c>
      <c r="D36" s="57"/>
      <c r="E36" s="57"/>
      <c r="F36" s="57"/>
      <c r="G36" s="57"/>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49">
        <f t="shared" si="0"/>
        <v>0</v>
      </c>
    </row>
    <row r="37" spans="1:42">
      <c r="A37" s="55" t="s">
        <v>150</v>
      </c>
      <c r="B37" s="54" t="s">
        <v>149</v>
      </c>
      <c r="C37" s="53" t="s">
        <v>148</v>
      </c>
      <c r="D37" s="52"/>
      <c r="E37" s="52"/>
      <c r="F37" s="52"/>
      <c r="G37" s="52"/>
      <c r="H37" s="51"/>
      <c r="I37" s="51"/>
      <c r="J37" s="51"/>
      <c r="K37" s="51"/>
      <c r="L37" s="51"/>
      <c r="M37" s="51"/>
      <c r="N37" s="51"/>
      <c r="O37" s="51"/>
      <c r="P37" s="51"/>
      <c r="Q37" s="51" t="e">
        <f>'Danh muc 2022'!#REF!+'Danh muc 2022'!AD123</f>
        <v>#REF!</v>
      </c>
      <c r="R37" s="51"/>
      <c r="S37" s="51"/>
      <c r="T37" s="51"/>
      <c r="U37" s="51"/>
      <c r="V37" s="51"/>
      <c r="W37" s="51">
        <f>'Danh muc 2022'!AD50</f>
        <v>0.2</v>
      </c>
      <c r="X37" s="51"/>
      <c r="Y37" s="51"/>
      <c r="Z37" s="51"/>
      <c r="AA37" s="51"/>
      <c r="AB37" s="51"/>
      <c r="AC37" s="51"/>
      <c r="AD37" s="51"/>
      <c r="AE37" s="51"/>
      <c r="AF37" s="51"/>
      <c r="AG37" s="51"/>
      <c r="AH37" s="51"/>
      <c r="AI37" s="51"/>
      <c r="AJ37" s="51"/>
      <c r="AK37" s="51"/>
      <c r="AL37" s="51"/>
      <c r="AM37" s="51"/>
      <c r="AN37" s="51"/>
      <c r="AO37" s="49" t="e">
        <f t="shared" si="0"/>
        <v>#REF!</v>
      </c>
    </row>
    <row r="38" spans="1:42" s="47" customFormat="1">
      <c r="D38" s="50">
        <f t="shared" ref="D38:AF38" si="1">SUM(D3:D37)</f>
        <v>0</v>
      </c>
      <c r="E38" s="50">
        <f t="shared" si="1"/>
        <v>0</v>
      </c>
      <c r="F38" s="50">
        <f t="shared" si="1"/>
        <v>0</v>
      </c>
      <c r="G38" s="50">
        <f t="shared" si="1"/>
        <v>0</v>
      </c>
      <c r="H38" s="50">
        <f t="shared" si="1"/>
        <v>0</v>
      </c>
      <c r="I38" s="50" t="e">
        <f t="shared" si="1"/>
        <v>#REF!</v>
      </c>
      <c r="J38" s="50">
        <f t="shared" si="1"/>
        <v>0</v>
      </c>
      <c r="K38" s="50">
        <f t="shared" si="1"/>
        <v>0</v>
      </c>
      <c r="L38" s="50">
        <f t="shared" si="1"/>
        <v>0</v>
      </c>
      <c r="M38" s="50">
        <f t="shared" si="1"/>
        <v>0</v>
      </c>
      <c r="N38" s="50">
        <f t="shared" si="1"/>
        <v>0</v>
      </c>
      <c r="O38" s="50">
        <f t="shared" si="1"/>
        <v>0</v>
      </c>
      <c r="P38" s="50">
        <f t="shared" si="1"/>
        <v>0</v>
      </c>
      <c r="Q38" s="50" t="e">
        <f t="shared" si="1"/>
        <v>#REF!</v>
      </c>
      <c r="R38" s="50">
        <f t="shared" si="1"/>
        <v>0</v>
      </c>
      <c r="S38" s="50">
        <f t="shared" si="1"/>
        <v>0</v>
      </c>
      <c r="T38" s="50">
        <f t="shared" si="1"/>
        <v>0</v>
      </c>
      <c r="U38" s="50">
        <f t="shared" si="1"/>
        <v>0</v>
      </c>
      <c r="V38" s="50" t="e">
        <f t="shared" si="1"/>
        <v>#REF!</v>
      </c>
      <c r="W38" s="50">
        <f t="shared" si="1"/>
        <v>0.65000000000000013</v>
      </c>
      <c r="X38" s="50">
        <f t="shared" si="1"/>
        <v>0</v>
      </c>
      <c r="Y38" s="50">
        <f t="shared" si="1"/>
        <v>0</v>
      </c>
      <c r="Z38" s="50">
        <f t="shared" si="1"/>
        <v>0</v>
      </c>
      <c r="AA38" s="50">
        <f t="shared" si="1"/>
        <v>0.25</v>
      </c>
      <c r="AB38" s="50">
        <f t="shared" si="1"/>
        <v>0</v>
      </c>
      <c r="AC38" s="50">
        <f t="shared" si="1"/>
        <v>0</v>
      </c>
      <c r="AD38" s="50">
        <f t="shared" si="1"/>
        <v>0</v>
      </c>
      <c r="AE38" s="50">
        <f t="shared" si="1"/>
        <v>0</v>
      </c>
      <c r="AF38" s="50">
        <f t="shared" si="1"/>
        <v>0</v>
      </c>
      <c r="AG38" s="50">
        <f t="shared" ref="AG38:AN38" si="2">SUM(AG3:AG37)</f>
        <v>0</v>
      </c>
      <c r="AH38" s="50">
        <f t="shared" si="2"/>
        <v>0</v>
      </c>
      <c r="AI38" s="50">
        <f t="shared" si="2"/>
        <v>0</v>
      </c>
      <c r="AJ38" s="50">
        <f t="shared" si="2"/>
        <v>0</v>
      </c>
      <c r="AK38" s="50">
        <f t="shared" si="2"/>
        <v>0</v>
      </c>
      <c r="AL38" s="50">
        <f t="shared" si="2"/>
        <v>0</v>
      </c>
      <c r="AM38" s="50">
        <f t="shared" si="2"/>
        <v>0</v>
      </c>
      <c r="AN38" s="50">
        <f t="shared" si="2"/>
        <v>0</v>
      </c>
      <c r="AO38" s="49" t="e">
        <f t="shared" si="0"/>
        <v>#REF!</v>
      </c>
    </row>
    <row r="39" spans="1:42" s="47" customFormat="1">
      <c r="AE39" s="48"/>
      <c r="AK39" s="48" t="e">
        <f>SUM(D38:AN38)</f>
        <v>#REF!</v>
      </c>
      <c r="AN39" s="82"/>
    </row>
    <row r="40" spans="1:42" s="47" customFormat="1">
      <c r="J40" s="48">
        <f>SUM(I12:I36)</f>
        <v>0</v>
      </c>
      <c r="AG40" s="48"/>
      <c r="AN40" s="82"/>
    </row>
    <row r="41" spans="1:42" s="47" customFormat="1">
      <c r="AN41" s="82"/>
    </row>
    <row r="42" spans="1:42" s="47" customFormat="1">
      <c r="AN42" s="82"/>
    </row>
    <row r="43" spans="1:42" s="47" customFormat="1">
      <c r="AN43" s="82"/>
    </row>
    <row r="44" spans="1:42" s="47" customFormat="1">
      <c r="AN44" s="82"/>
    </row>
    <row r="45" spans="1:42" s="47" customFormat="1">
      <c r="AN45" s="82"/>
    </row>
    <row r="46" spans="1:42" s="47" customFormat="1">
      <c r="AN46" s="82"/>
    </row>
    <row r="47" spans="1:42" s="47" customFormat="1">
      <c r="AN47" s="82"/>
    </row>
    <row r="48" spans="1:42" s="47" customFormat="1">
      <c r="AN48" s="82"/>
    </row>
    <row r="49" spans="40:40" s="47" customFormat="1">
      <c r="AN49" s="82"/>
    </row>
    <row r="50" spans="40:40" s="47" customFormat="1">
      <c r="AN50" s="82"/>
    </row>
    <row r="51" spans="40:40" s="47" customFormat="1">
      <c r="AN51" s="82"/>
    </row>
    <row r="52" spans="40:40" s="47" customFormat="1">
      <c r="AN52" s="82"/>
    </row>
    <row r="53" spans="40:40" s="47" customFormat="1">
      <c r="AN53" s="82"/>
    </row>
    <row r="54" spans="40:40" s="47" customFormat="1">
      <c r="AN54" s="82"/>
    </row>
    <row r="55" spans="40:40" s="47" customFormat="1">
      <c r="AN55" s="82"/>
    </row>
    <row r="56" spans="40:40" s="47" customFormat="1">
      <c r="AN56" s="82"/>
    </row>
    <row r="57" spans="40:40" s="47" customFormat="1">
      <c r="AN57" s="82"/>
    </row>
    <row r="58" spans="40:40" s="47" customFormat="1">
      <c r="AN58" s="82"/>
    </row>
    <row r="59" spans="40:40" s="47" customFormat="1">
      <c r="AN59" s="82"/>
    </row>
    <row r="60" spans="40:40" s="47" customFormat="1">
      <c r="AN60" s="82"/>
    </row>
    <row r="61" spans="40:40" s="47" customFormat="1">
      <c r="AN61" s="82"/>
    </row>
    <row r="62" spans="40:40" s="47" customFormat="1">
      <c r="AN62" s="82"/>
    </row>
    <row r="63" spans="40:40" s="47" customFormat="1">
      <c r="AN63" s="82"/>
    </row>
    <row r="64" spans="40:40" s="47" customFormat="1">
      <c r="AN64" s="82"/>
    </row>
    <row r="65" spans="40:40" s="47" customFormat="1">
      <c r="AN65" s="82"/>
    </row>
    <row r="66" spans="40:40" s="47" customFormat="1">
      <c r="AN66" s="82"/>
    </row>
    <row r="67" spans="40:40" s="47" customFormat="1">
      <c r="AN67" s="82"/>
    </row>
    <row r="68" spans="40:40" s="47" customFormat="1">
      <c r="AN68" s="82"/>
    </row>
    <row r="69" spans="40:40" s="47" customFormat="1">
      <c r="AN69" s="82"/>
    </row>
    <row r="70" spans="40:40" s="47" customFormat="1">
      <c r="AN70" s="82"/>
    </row>
    <row r="71" spans="40:40" s="47" customFormat="1">
      <c r="AN71" s="82"/>
    </row>
    <row r="72" spans="40:40" s="47" customFormat="1">
      <c r="AN72" s="82"/>
    </row>
    <row r="73" spans="40:40" s="47" customFormat="1">
      <c r="AN73" s="82"/>
    </row>
    <row r="74" spans="40:40" s="47" customFormat="1">
      <c r="AN74" s="82"/>
    </row>
    <row r="75" spans="40:40" s="47" customFormat="1">
      <c r="AN75" s="82"/>
    </row>
    <row r="76" spans="40:40" s="47" customFormat="1">
      <c r="AN76" s="82"/>
    </row>
    <row r="77" spans="40:40" s="47" customFormat="1">
      <c r="AN77" s="82"/>
    </row>
    <row r="78" spans="40:40" s="47" customFormat="1">
      <c r="AN78" s="82"/>
    </row>
    <row r="79" spans="40:40" s="47" customFormat="1">
      <c r="AN79" s="82"/>
    </row>
    <row r="80" spans="40:40" s="47" customFormat="1">
      <c r="AN80" s="82"/>
    </row>
    <row r="81" spans="40:40" s="47" customFormat="1">
      <c r="AN81" s="82"/>
    </row>
    <row r="82" spans="40:40" s="47" customFormat="1">
      <c r="AN82" s="82"/>
    </row>
    <row r="83" spans="40:40" s="47" customFormat="1">
      <c r="AN83" s="82"/>
    </row>
    <row r="84" spans="40:40" s="47" customFormat="1">
      <c r="AN84" s="82"/>
    </row>
    <row r="85" spans="40:40" s="47" customFormat="1">
      <c r="AN85" s="82"/>
    </row>
    <row r="86" spans="40:40" s="47" customFormat="1">
      <c r="AN86" s="82"/>
    </row>
    <row r="87" spans="40:40" s="47" customFormat="1">
      <c r="AN87" s="82"/>
    </row>
    <row r="88" spans="40:40" s="47" customFormat="1">
      <c r="AN88" s="82"/>
    </row>
    <row r="89" spans="40:40" s="47" customFormat="1">
      <c r="AN89" s="82"/>
    </row>
    <row r="90" spans="40:40" s="47" customFormat="1">
      <c r="AN90" s="82"/>
    </row>
    <row r="91" spans="40:40" s="47" customFormat="1">
      <c r="AN91" s="82"/>
    </row>
    <row r="92" spans="40:40" s="47" customFormat="1">
      <c r="AN92" s="82"/>
    </row>
    <row r="93" spans="40:40" s="47" customFormat="1">
      <c r="AN93" s="82"/>
    </row>
    <row r="94" spans="40:40" s="47" customFormat="1">
      <c r="AN94" s="82"/>
    </row>
    <row r="95" spans="40:40" s="47" customFormat="1">
      <c r="AN95" s="82"/>
    </row>
    <row r="96" spans="40:40" s="47" customFormat="1">
      <c r="AN96" s="82"/>
    </row>
    <row r="97" spans="40:40" s="47" customFormat="1">
      <c r="AN97" s="82"/>
    </row>
    <row r="98" spans="40:40" s="47" customFormat="1">
      <c r="AN98" s="82"/>
    </row>
    <row r="99" spans="40:40" s="47" customFormat="1">
      <c r="AN99" s="82"/>
    </row>
    <row r="100" spans="40:40" s="47" customFormat="1">
      <c r="AN100" s="82"/>
    </row>
    <row r="101" spans="40:40" s="47" customFormat="1">
      <c r="AN101" s="82"/>
    </row>
    <row r="102" spans="40:40" s="47" customFormat="1">
      <c r="AN102" s="82"/>
    </row>
    <row r="103" spans="40:40" s="47" customFormat="1">
      <c r="AN103" s="82"/>
    </row>
    <row r="104" spans="40:40" s="47" customFormat="1">
      <c r="AN104" s="82"/>
    </row>
    <row r="105" spans="40:40" s="47" customFormat="1">
      <c r="AN105" s="82"/>
    </row>
    <row r="106" spans="40:40" s="47" customFormat="1">
      <c r="AN106" s="82"/>
    </row>
    <row r="107" spans="40:40" s="47" customFormat="1">
      <c r="AN107" s="82"/>
    </row>
    <row r="108" spans="40:40" s="47" customFormat="1">
      <c r="AN108" s="82"/>
    </row>
    <row r="109" spans="40:40" s="47" customFormat="1">
      <c r="AN109" s="82"/>
    </row>
    <row r="110" spans="40:40" s="47" customFormat="1">
      <c r="AN110" s="82"/>
    </row>
    <row r="111" spans="40:40" s="47" customFormat="1">
      <c r="AN111" s="82"/>
    </row>
    <row r="112" spans="40:40" s="47" customFormat="1">
      <c r="AN112" s="82"/>
    </row>
    <row r="113" spans="40:40" s="47" customFormat="1">
      <c r="AN113" s="82"/>
    </row>
    <row r="114" spans="40:40" s="47" customFormat="1">
      <c r="AN114" s="82"/>
    </row>
    <row r="115" spans="40:40" s="47" customFormat="1">
      <c r="AN115" s="82"/>
    </row>
    <row r="116" spans="40:40" s="47" customFormat="1">
      <c r="AN116" s="82"/>
    </row>
    <row r="117" spans="40:40" s="47" customFormat="1">
      <c r="AN117" s="82"/>
    </row>
    <row r="118" spans="40:40" s="47" customFormat="1">
      <c r="AN118" s="82"/>
    </row>
    <row r="119" spans="40:40" s="47" customFormat="1">
      <c r="AN119" s="82"/>
    </row>
    <row r="120" spans="40:40" s="47" customFormat="1">
      <c r="AN120" s="82"/>
    </row>
    <row r="121" spans="40:40" s="47" customFormat="1">
      <c r="AN121" s="82"/>
    </row>
    <row r="122" spans="40:40" s="47" customFormat="1">
      <c r="AN122" s="82"/>
    </row>
    <row r="123" spans="40:40" s="47" customFormat="1">
      <c r="AN123" s="82"/>
    </row>
    <row r="124" spans="40:40" s="47" customFormat="1">
      <c r="AN124" s="82"/>
    </row>
    <row r="125" spans="40:40" s="47" customFormat="1">
      <c r="AN125" s="82"/>
    </row>
    <row r="126" spans="40:40" s="47" customFormat="1">
      <c r="AN126" s="82"/>
    </row>
    <row r="127" spans="40:40" s="47" customFormat="1">
      <c r="AN127" s="82"/>
    </row>
    <row r="128" spans="40:40" s="47" customFormat="1">
      <c r="AN128" s="82"/>
    </row>
    <row r="129" spans="40:40" s="47" customFormat="1">
      <c r="AN129" s="82"/>
    </row>
    <row r="130" spans="40:40" s="47" customFormat="1">
      <c r="AN130" s="82"/>
    </row>
    <row r="131" spans="40:40" s="47" customFormat="1">
      <c r="AN131" s="82"/>
    </row>
    <row r="132" spans="40:40" s="47" customFormat="1">
      <c r="AN132" s="82"/>
    </row>
    <row r="133" spans="40:40" s="47" customFormat="1">
      <c r="AN133" s="82"/>
    </row>
    <row r="134" spans="40:40" s="47" customFormat="1">
      <c r="AN134" s="82"/>
    </row>
    <row r="135" spans="40:40" s="47" customFormat="1">
      <c r="AN135" s="82"/>
    </row>
    <row r="136" spans="40:40" s="47" customFormat="1">
      <c r="AN136" s="82"/>
    </row>
    <row r="137" spans="40:40" s="47" customFormat="1">
      <c r="AN137" s="82"/>
    </row>
    <row r="138" spans="40:40" s="47" customFormat="1">
      <c r="AN138" s="82"/>
    </row>
    <row r="139" spans="40:40" s="47" customFormat="1">
      <c r="AN139" s="82"/>
    </row>
    <row r="140" spans="40:40" s="47" customFormat="1">
      <c r="AN140" s="82"/>
    </row>
    <row r="141" spans="40:40" s="47" customFormat="1">
      <c r="AN141" s="82"/>
    </row>
    <row r="142" spans="40:40" s="47" customFormat="1">
      <c r="AN142" s="82"/>
    </row>
    <row r="143" spans="40:40" s="47" customFormat="1">
      <c r="AN143" s="82"/>
    </row>
    <row r="144" spans="40:40" s="47" customFormat="1">
      <c r="AN144" s="82"/>
    </row>
    <row r="145" spans="4:40" s="47" customFormat="1">
      <c r="AN145" s="82"/>
    </row>
    <row r="146" spans="4:40" s="47" customFormat="1">
      <c r="AN146" s="82"/>
    </row>
    <row r="147" spans="4:40" s="47" customFormat="1">
      <c r="AN147" s="82"/>
    </row>
    <row r="148" spans="4:40">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row>
    <row r="149" spans="4:40">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row>
    <row r="150" spans="4:40">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row>
    <row r="151" spans="4:40">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row>
    <row r="152" spans="4:40">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row>
    <row r="153" spans="4:40">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row>
    <row r="154" spans="4:40">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row>
    <row r="155" spans="4:40">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row>
    <row r="156" spans="4:40">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row>
    <row r="157" spans="4:40">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row>
    <row r="158" spans="4:40">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row>
    <row r="159" spans="4:40">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row>
    <row r="160" spans="4:40">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row>
    <row r="161" spans="4:39">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row>
    <row r="162" spans="4:39">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row>
    <row r="163" spans="4:39">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row>
    <row r="164" spans="4:39">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row>
    <row r="165" spans="4:39">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row>
    <row r="166" spans="4:39">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row>
    <row r="167" spans="4:39">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row>
    <row r="168" spans="4:39">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row>
    <row r="169" spans="4:39">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row>
    <row r="170" spans="4:39">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row>
    <row r="171" spans="4:39">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row>
    <row r="172" spans="4:39">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row>
    <row r="173" spans="4:39">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row>
    <row r="174" spans="4:39">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row>
    <row r="175" spans="4:39">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row>
    <row r="176" spans="4:39">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row>
    <row r="177" spans="4:39">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row>
    <row r="178" spans="4:39">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row>
    <row r="179" spans="4:39">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row>
    <row r="180" spans="4:39">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row>
    <row r="181" spans="4:39">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row>
    <row r="182" spans="4:39">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row>
    <row r="183" spans="4:39">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row>
    <row r="184" spans="4:39">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row>
    <row r="185" spans="4:39">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row>
    <row r="186" spans="4:39">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row>
    <row r="187" spans="4:39">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row>
    <row r="188" spans="4:39">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row>
    <row r="189" spans="4:39">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row>
    <row r="190" spans="4:39">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row>
    <row r="191" spans="4:39">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row>
    <row r="192" spans="4:39">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row>
    <row r="193" spans="4:39">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row>
    <row r="194" spans="4:39">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row>
    <row r="195" spans="4:39">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row>
    <row r="196" spans="4:39">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row>
    <row r="197" spans="4:39">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row>
    <row r="198" spans="4:39">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row>
    <row r="199" spans="4:39">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row>
    <row r="200" spans="4:39">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row>
    <row r="201" spans="4:39">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row>
    <row r="202" spans="4:39">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row>
    <row r="203" spans="4:39">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row>
    <row r="204" spans="4:39">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row>
    <row r="205" spans="4:39">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row>
    <row r="206" spans="4:39">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row>
    <row r="207" spans="4:39">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row>
    <row r="208" spans="4:39">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row>
    <row r="209" spans="4:39">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row>
    <row r="210" spans="4:39">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row>
    <row r="211" spans="4:39">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row>
    <row r="212" spans="4:39">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row>
    <row r="213" spans="4:39">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row>
    <row r="214" spans="4:39">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row>
    <row r="215" spans="4:39">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row>
    <row r="216" spans="4:39">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row>
    <row r="217" spans="4:39">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row>
    <row r="218" spans="4:39">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row>
    <row r="219" spans="4:39">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row>
    <row r="220" spans="4:39">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row>
    <row r="221" spans="4:39">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row>
    <row r="222" spans="4:39">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row>
    <row r="223" spans="4:39">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row>
    <row r="224" spans="4:39">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row>
    <row r="225" spans="4:39">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row>
    <row r="226" spans="4:39">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row>
    <row r="227" spans="4:39">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row>
    <row r="228" spans="4:39">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row>
    <row r="229" spans="4:39">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row>
    <row r="230" spans="4:39">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row>
    <row r="231" spans="4:39">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row>
    <row r="232" spans="4:39">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row>
    <row r="233" spans="4:39">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row>
    <row r="234" spans="4:39">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row>
    <row r="235" spans="4:39">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row>
    <row r="236" spans="4:39">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row>
    <row r="237" spans="4:39">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row>
    <row r="238" spans="4:39">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row>
    <row r="239" spans="4:39">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row>
    <row r="240" spans="4:39">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row>
    <row r="241" spans="4:39">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row>
  </sheetData>
  <mergeCells count="4">
    <mergeCell ref="A1:A2"/>
    <mergeCell ref="B1:B2"/>
    <mergeCell ref="C1:C2"/>
    <mergeCell ref="D1:AN1"/>
  </mergeCell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38"/>
  <sheetViews>
    <sheetView workbookViewId="0">
      <pane ySplit="4" topLeftCell="A8" activePane="bottomLeft" state="frozen"/>
      <selection pane="bottomLeft" activeCell="H14" sqref="H14"/>
    </sheetView>
  </sheetViews>
  <sheetFormatPr defaultRowHeight="15"/>
  <cols>
    <col min="1" max="1" width="5.140625" style="438" customWidth="1"/>
    <col min="2" max="2" width="34.140625" style="363" customWidth="1"/>
    <col min="3" max="3" width="11.7109375" style="363" customWidth="1"/>
    <col min="4" max="4" width="10.140625" style="363" customWidth="1"/>
    <col min="5" max="5" width="6.28515625" style="363" customWidth="1"/>
    <col min="6" max="6" width="5.28515625" style="434" bestFit="1" customWidth="1"/>
    <col min="7" max="7" width="7.85546875" style="434" customWidth="1"/>
    <col min="8" max="8" width="7" style="434" customWidth="1"/>
    <col min="9" max="9" width="6.7109375" style="434" customWidth="1"/>
    <col min="10" max="10" width="5.42578125" style="434" customWidth="1"/>
    <col min="11" max="11" width="6.28515625" style="434" customWidth="1"/>
    <col min="12" max="12" width="6.42578125" style="434" customWidth="1"/>
    <col min="13" max="14" width="30.85546875" style="363" customWidth="1"/>
    <col min="15" max="260" width="8.85546875" style="363"/>
    <col min="261" max="261" width="5.140625" style="363" customWidth="1"/>
    <col min="262" max="262" width="12" style="363" customWidth="1"/>
    <col min="263" max="263" width="33.5703125" style="363" customWidth="1"/>
    <col min="264" max="264" width="12.28515625" style="363" customWidth="1"/>
    <col min="265" max="268" width="8.85546875" style="363"/>
    <col min="269" max="270" width="30.85546875" style="363" customWidth="1"/>
    <col min="271" max="516" width="8.85546875" style="363"/>
    <col min="517" max="517" width="5.140625" style="363" customWidth="1"/>
    <col min="518" max="518" width="12" style="363" customWidth="1"/>
    <col min="519" max="519" width="33.5703125" style="363" customWidth="1"/>
    <col min="520" max="520" width="12.28515625" style="363" customWidth="1"/>
    <col min="521" max="524" width="8.85546875" style="363"/>
    <col min="525" max="526" width="30.85546875" style="363" customWidth="1"/>
    <col min="527" max="772" width="8.85546875" style="363"/>
    <col min="773" max="773" width="5.140625" style="363" customWidth="1"/>
    <col min="774" max="774" width="12" style="363" customWidth="1"/>
    <col min="775" max="775" width="33.5703125" style="363" customWidth="1"/>
    <col min="776" max="776" width="12.28515625" style="363" customWidth="1"/>
    <col min="777" max="780" width="8.85546875" style="363"/>
    <col min="781" max="782" width="30.85546875" style="363" customWidth="1"/>
    <col min="783" max="1028" width="8.85546875" style="363"/>
    <col min="1029" max="1029" width="5.140625" style="363" customWidth="1"/>
    <col min="1030" max="1030" width="12" style="363" customWidth="1"/>
    <col min="1031" max="1031" width="33.5703125" style="363" customWidth="1"/>
    <col min="1032" max="1032" width="12.28515625" style="363" customWidth="1"/>
    <col min="1033" max="1036" width="8.85546875" style="363"/>
    <col min="1037" max="1038" width="30.85546875" style="363" customWidth="1"/>
    <col min="1039" max="1284" width="8.85546875" style="363"/>
    <col min="1285" max="1285" width="5.140625" style="363" customWidth="1"/>
    <col min="1286" max="1286" width="12" style="363" customWidth="1"/>
    <col min="1287" max="1287" width="33.5703125" style="363" customWidth="1"/>
    <col min="1288" max="1288" width="12.28515625" style="363" customWidth="1"/>
    <col min="1289" max="1292" width="8.85546875" style="363"/>
    <col min="1293" max="1294" width="30.85546875" style="363" customWidth="1"/>
    <col min="1295" max="1540" width="8.85546875" style="363"/>
    <col min="1541" max="1541" width="5.140625" style="363" customWidth="1"/>
    <col min="1542" max="1542" width="12" style="363" customWidth="1"/>
    <col min="1543" max="1543" width="33.5703125" style="363" customWidth="1"/>
    <col min="1544" max="1544" width="12.28515625" style="363" customWidth="1"/>
    <col min="1545" max="1548" width="8.85546875" style="363"/>
    <col min="1549" max="1550" width="30.85546875" style="363" customWidth="1"/>
    <col min="1551" max="1796" width="8.85546875" style="363"/>
    <col min="1797" max="1797" width="5.140625" style="363" customWidth="1"/>
    <col min="1798" max="1798" width="12" style="363" customWidth="1"/>
    <col min="1799" max="1799" width="33.5703125" style="363" customWidth="1"/>
    <col min="1800" max="1800" width="12.28515625" style="363" customWidth="1"/>
    <col min="1801" max="1804" width="8.85546875" style="363"/>
    <col min="1805" max="1806" width="30.85546875" style="363" customWidth="1"/>
    <col min="1807" max="2052" width="8.85546875" style="363"/>
    <col min="2053" max="2053" width="5.140625" style="363" customWidth="1"/>
    <col min="2054" max="2054" width="12" style="363" customWidth="1"/>
    <col min="2055" max="2055" width="33.5703125" style="363" customWidth="1"/>
    <col min="2056" max="2056" width="12.28515625" style="363" customWidth="1"/>
    <col min="2057" max="2060" width="8.85546875" style="363"/>
    <col min="2061" max="2062" width="30.85546875" style="363" customWidth="1"/>
    <col min="2063" max="2308" width="8.85546875" style="363"/>
    <col min="2309" max="2309" width="5.140625" style="363" customWidth="1"/>
    <col min="2310" max="2310" width="12" style="363" customWidth="1"/>
    <col min="2311" max="2311" width="33.5703125" style="363" customWidth="1"/>
    <col min="2312" max="2312" width="12.28515625" style="363" customWidth="1"/>
    <col min="2313" max="2316" width="8.85546875" style="363"/>
    <col min="2317" max="2318" width="30.85546875" style="363" customWidth="1"/>
    <col min="2319" max="2564" width="8.85546875" style="363"/>
    <col min="2565" max="2565" width="5.140625" style="363" customWidth="1"/>
    <col min="2566" max="2566" width="12" style="363" customWidth="1"/>
    <col min="2567" max="2567" width="33.5703125" style="363" customWidth="1"/>
    <col min="2568" max="2568" width="12.28515625" style="363" customWidth="1"/>
    <col min="2569" max="2572" width="8.85546875" style="363"/>
    <col min="2573" max="2574" width="30.85546875" style="363" customWidth="1"/>
    <col min="2575" max="2820" width="8.85546875" style="363"/>
    <col min="2821" max="2821" width="5.140625" style="363" customWidth="1"/>
    <col min="2822" max="2822" width="12" style="363" customWidth="1"/>
    <col min="2823" max="2823" width="33.5703125" style="363" customWidth="1"/>
    <col min="2824" max="2824" width="12.28515625" style="363" customWidth="1"/>
    <col min="2825" max="2828" width="8.85546875" style="363"/>
    <col min="2829" max="2830" width="30.85546875" style="363" customWidth="1"/>
    <col min="2831" max="3076" width="8.85546875" style="363"/>
    <col min="3077" max="3077" width="5.140625" style="363" customWidth="1"/>
    <col min="3078" max="3078" width="12" style="363" customWidth="1"/>
    <col min="3079" max="3079" width="33.5703125" style="363" customWidth="1"/>
    <col min="3080" max="3080" width="12.28515625" style="363" customWidth="1"/>
    <col min="3081" max="3084" width="8.85546875" style="363"/>
    <col min="3085" max="3086" width="30.85546875" style="363" customWidth="1"/>
    <col min="3087" max="3332" width="8.85546875" style="363"/>
    <col min="3333" max="3333" width="5.140625" style="363" customWidth="1"/>
    <col min="3334" max="3334" width="12" style="363" customWidth="1"/>
    <col min="3335" max="3335" width="33.5703125" style="363" customWidth="1"/>
    <col min="3336" max="3336" width="12.28515625" style="363" customWidth="1"/>
    <col min="3337" max="3340" width="8.85546875" style="363"/>
    <col min="3341" max="3342" width="30.85546875" style="363" customWidth="1"/>
    <col min="3343" max="3588" width="8.85546875" style="363"/>
    <col min="3589" max="3589" width="5.140625" style="363" customWidth="1"/>
    <col min="3590" max="3590" width="12" style="363" customWidth="1"/>
    <col min="3591" max="3591" width="33.5703125" style="363" customWidth="1"/>
    <col min="3592" max="3592" width="12.28515625" style="363" customWidth="1"/>
    <col min="3593" max="3596" width="8.85546875" style="363"/>
    <col min="3597" max="3598" width="30.85546875" style="363" customWidth="1"/>
    <col min="3599" max="3844" width="8.85546875" style="363"/>
    <col min="3845" max="3845" width="5.140625" style="363" customWidth="1"/>
    <col min="3846" max="3846" width="12" style="363" customWidth="1"/>
    <col min="3847" max="3847" width="33.5703125" style="363" customWidth="1"/>
    <col min="3848" max="3848" width="12.28515625" style="363" customWidth="1"/>
    <col min="3849" max="3852" width="8.85546875" style="363"/>
    <col min="3853" max="3854" width="30.85546875" style="363" customWidth="1"/>
    <col min="3855" max="4100" width="8.85546875" style="363"/>
    <col min="4101" max="4101" width="5.140625" style="363" customWidth="1"/>
    <col min="4102" max="4102" width="12" style="363" customWidth="1"/>
    <col min="4103" max="4103" width="33.5703125" style="363" customWidth="1"/>
    <col min="4104" max="4104" width="12.28515625" style="363" customWidth="1"/>
    <col min="4105" max="4108" width="8.85546875" style="363"/>
    <col min="4109" max="4110" width="30.85546875" style="363" customWidth="1"/>
    <col min="4111" max="4356" width="8.85546875" style="363"/>
    <col min="4357" max="4357" width="5.140625" style="363" customWidth="1"/>
    <col min="4358" max="4358" width="12" style="363" customWidth="1"/>
    <col min="4359" max="4359" width="33.5703125" style="363" customWidth="1"/>
    <col min="4360" max="4360" width="12.28515625" style="363" customWidth="1"/>
    <col min="4361" max="4364" width="8.85546875" style="363"/>
    <col min="4365" max="4366" width="30.85546875" style="363" customWidth="1"/>
    <col min="4367" max="4612" width="8.85546875" style="363"/>
    <col min="4613" max="4613" width="5.140625" style="363" customWidth="1"/>
    <col min="4614" max="4614" width="12" style="363" customWidth="1"/>
    <col min="4615" max="4615" width="33.5703125" style="363" customWidth="1"/>
    <col min="4616" max="4616" width="12.28515625" style="363" customWidth="1"/>
    <col min="4617" max="4620" width="8.85546875" style="363"/>
    <col min="4621" max="4622" width="30.85546875" style="363" customWidth="1"/>
    <col min="4623" max="4868" width="8.85546875" style="363"/>
    <col min="4869" max="4869" width="5.140625" style="363" customWidth="1"/>
    <col min="4870" max="4870" width="12" style="363" customWidth="1"/>
    <col min="4871" max="4871" width="33.5703125" style="363" customWidth="1"/>
    <col min="4872" max="4872" width="12.28515625" style="363" customWidth="1"/>
    <col min="4873" max="4876" width="8.85546875" style="363"/>
    <col min="4877" max="4878" width="30.85546875" style="363" customWidth="1"/>
    <col min="4879" max="5124" width="8.85546875" style="363"/>
    <col min="5125" max="5125" width="5.140625" style="363" customWidth="1"/>
    <col min="5126" max="5126" width="12" style="363" customWidth="1"/>
    <col min="5127" max="5127" width="33.5703125" style="363" customWidth="1"/>
    <col min="5128" max="5128" width="12.28515625" style="363" customWidth="1"/>
    <col min="5129" max="5132" width="8.85546875" style="363"/>
    <col min="5133" max="5134" width="30.85546875" style="363" customWidth="1"/>
    <col min="5135" max="5380" width="8.85546875" style="363"/>
    <col min="5381" max="5381" width="5.140625" style="363" customWidth="1"/>
    <col min="5382" max="5382" width="12" style="363" customWidth="1"/>
    <col min="5383" max="5383" width="33.5703125" style="363" customWidth="1"/>
    <col min="5384" max="5384" width="12.28515625" style="363" customWidth="1"/>
    <col min="5385" max="5388" width="8.85546875" style="363"/>
    <col min="5389" max="5390" width="30.85546875" style="363" customWidth="1"/>
    <col min="5391" max="5636" width="8.85546875" style="363"/>
    <col min="5637" max="5637" width="5.140625" style="363" customWidth="1"/>
    <col min="5638" max="5638" width="12" style="363" customWidth="1"/>
    <col min="5639" max="5639" width="33.5703125" style="363" customWidth="1"/>
    <col min="5640" max="5640" width="12.28515625" style="363" customWidth="1"/>
    <col min="5641" max="5644" width="8.85546875" style="363"/>
    <col min="5645" max="5646" width="30.85546875" style="363" customWidth="1"/>
    <col min="5647" max="5892" width="8.85546875" style="363"/>
    <col min="5893" max="5893" width="5.140625" style="363" customWidth="1"/>
    <col min="5894" max="5894" width="12" style="363" customWidth="1"/>
    <col min="5895" max="5895" width="33.5703125" style="363" customWidth="1"/>
    <col min="5896" max="5896" width="12.28515625" style="363" customWidth="1"/>
    <col min="5897" max="5900" width="8.85546875" style="363"/>
    <col min="5901" max="5902" width="30.85546875" style="363" customWidth="1"/>
    <col min="5903" max="6148" width="8.85546875" style="363"/>
    <col min="6149" max="6149" width="5.140625" style="363" customWidth="1"/>
    <col min="6150" max="6150" width="12" style="363" customWidth="1"/>
    <col min="6151" max="6151" width="33.5703125" style="363" customWidth="1"/>
    <col min="6152" max="6152" width="12.28515625" style="363" customWidth="1"/>
    <col min="6153" max="6156" width="8.85546875" style="363"/>
    <col min="6157" max="6158" width="30.85546875" style="363" customWidth="1"/>
    <col min="6159" max="6404" width="8.85546875" style="363"/>
    <col min="6405" max="6405" width="5.140625" style="363" customWidth="1"/>
    <col min="6406" max="6406" width="12" style="363" customWidth="1"/>
    <col min="6407" max="6407" width="33.5703125" style="363" customWidth="1"/>
    <col min="6408" max="6408" width="12.28515625" style="363" customWidth="1"/>
    <col min="6409" max="6412" width="8.85546875" style="363"/>
    <col min="6413" max="6414" width="30.85546875" style="363" customWidth="1"/>
    <col min="6415" max="6660" width="8.85546875" style="363"/>
    <col min="6661" max="6661" width="5.140625" style="363" customWidth="1"/>
    <col min="6662" max="6662" width="12" style="363" customWidth="1"/>
    <col min="6663" max="6663" width="33.5703125" style="363" customWidth="1"/>
    <col min="6664" max="6664" width="12.28515625" style="363" customWidth="1"/>
    <col min="6665" max="6668" width="8.85546875" style="363"/>
    <col min="6669" max="6670" width="30.85546875" style="363" customWidth="1"/>
    <col min="6671" max="6916" width="8.85546875" style="363"/>
    <col min="6917" max="6917" width="5.140625" style="363" customWidth="1"/>
    <col min="6918" max="6918" width="12" style="363" customWidth="1"/>
    <col min="6919" max="6919" width="33.5703125" style="363" customWidth="1"/>
    <col min="6920" max="6920" width="12.28515625" style="363" customWidth="1"/>
    <col min="6921" max="6924" width="8.85546875" style="363"/>
    <col min="6925" max="6926" width="30.85546875" style="363" customWidth="1"/>
    <col min="6927" max="7172" width="8.85546875" style="363"/>
    <col min="7173" max="7173" width="5.140625" style="363" customWidth="1"/>
    <col min="7174" max="7174" width="12" style="363" customWidth="1"/>
    <col min="7175" max="7175" width="33.5703125" style="363" customWidth="1"/>
    <col min="7176" max="7176" width="12.28515625" style="363" customWidth="1"/>
    <col min="7177" max="7180" width="8.85546875" style="363"/>
    <col min="7181" max="7182" width="30.85546875" style="363" customWidth="1"/>
    <col min="7183" max="7428" width="8.85546875" style="363"/>
    <col min="7429" max="7429" width="5.140625" style="363" customWidth="1"/>
    <col min="7430" max="7430" width="12" style="363" customWidth="1"/>
    <col min="7431" max="7431" width="33.5703125" style="363" customWidth="1"/>
    <col min="7432" max="7432" width="12.28515625" style="363" customWidth="1"/>
    <col min="7433" max="7436" width="8.85546875" style="363"/>
    <col min="7437" max="7438" width="30.85546875" style="363" customWidth="1"/>
    <col min="7439" max="7684" width="8.85546875" style="363"/>
    <col min="7685" max="7685" width="5.140625" style="363" customWidth="1"/>
    <col min="7686" max="7686" width="12" style="363" customWidth="1"/>
    <col min="7687" max="7687" width="33.5703125" style="363" customWidth="1"/>
    <col min="7688" max="7688" width="12.28515625" style="363" customWidth="1"/>
    <col min="7689" max="7692" width="8.85546875" style="363"/>
    <col min="7693" max="7694" width="30.85546875" style="363" customWidth="1"/>
    <col min="7695" max="7940" width="8.85546875" style="363"/>
    <col min="7941" max="7941" width="5.140625" style="363" customWidth="1"/>
    <col min="7942" max="7942" width="12" style="363" customWidth="1"/>
    <col min="7943" max="7943" width="33.5703125" style="363" customWidth="1"/>
    <col min="7944" max="7944" width="12.28515625" style="363" customWidth="1"/>
    <col min="7945" max="7948" width="8.85546875" style="363"/>
    <col min="7949" max="7950" width="30.85546875" style="363" customWidth="1"/>
    <col min="7951" max="8196" width="8.85546875" style="363"/>
    <col min="8197" max="8197" width="5.140625" style="363" customWidth="1"/>
    <col min="8198" max="8198" width="12" style="363" customWidth="1"/>
    <col min="8199" max="8199" width="33.5703125" style="363" customWidth="1"/>
    <col min="8200" max="8200" width="12.28515625" style="363" customWidth="1"/>
    <col min="8201" max="8204" width="8.85546875" style="363"/>
    <col min="8205" max="8206" width="30.85546875" style="363" customWidth="1"/>
    <col min="8207" max="8452" width="8.85546875" style="363"/>
    <col min="8453" max="8453" width="5.140625" style="363" customWidth="1"/>
    <col min="8454" max="8454" width="12" style="363" customWidth="1"/>
    <col min="8455" max="8455" width="33.5703125" style="363" customWidth="1"/>
    <col min="8456" max="8456" width="12.28515625" style="363" customWidth="1"/>
    <col min="8457" max="8460" width="8.85546875" style="363"/>
    <col min="8461" max="8462" width="30.85546875" style="363" customWidth="1"/>
    <col min="8463" max="8708" width="8.85546875" style="363"/>
    <col min="8709" max="8709" width="5.140625" style="363" customWidth="1"/>
    <col min="8710" max="8710" width="12" style="363" customWidth="1"/>
    <col min="8711" max="8711" width="33.5703125" style="363" customWidth="1"/>
    <col min="8712" max="8712" width="12.28515625" style="363" customWidth="1"/>
    <col min="8713" max="8716" width="8.85546875" style="363"/>
    <col min="8717" max="8718" width="30.85546875" style="363" customWidth="1"/>
    <col min="8719" max="8964" width="8.85546875" style="363"/>
    <col min="8965" max="8965" width="5.140625" style="363" customWidth="1"/>
    <col min="8966" max="8966" width="12" style="363" customWidth="1"/>
    <col min="8967" max="8967" width="33.5703125" style="363" customWidth="1"/>
    <col min="8968" max="8968" width="12.28515625" style="363" customWidth="1"/>
    <col min="8969" max="8972" width="8.85546875" style="363"/>
    <col min="8973" max="8974" width="30.85546875" style="363" customWidth="1"/>
    <col min="8975" max="9220" width="8.85546875" style="363"/>
    <col min="9221" max="9221" width="5.140625" style="363" customWidth="1"/>
    <col min="9222" max="9222" width="12" style="363" customWidth="1"/>
    <col min="9223" max="9223" width="33.5703125" style="363" customWidth="1"/>
    <col min="9224" max="9224" width="12.28515625" style="363" customWidth="1"/>
    <col min="9225" max="9228" width="8.85546875" style="363"/>
    <col min="9229" max="9230" width="30.85546875" style="363" customWidth="1"/>
    <col min="9231" max="9476" width="8.85546875" style="363"/>
    <col min="9477" max="9477" width="5.140625" style="363" customWidth="1"/>
    <col min="9478" max="9478" width="12" style="363" customWidth="1"/>
    <col min="9479" max="9479" width="33.5703125" style="363" customWidth="1"/>
    <col min="9480" max="9480" width="12.28515625" style="363" customWidth="1"/>
    <col min="9481" max="9484" width="8.85546875" style="363"/>
    <col min="9485" max="9486" width="30.85546875" style="363" customWidth="1"/>
    <col min="9487" max="9732" width="8.85546875" style="363"/>
    <col min="9733" max="9733" width="5.140625" style="363" customWidth="1"/>
    <col min="9734" max="9734" width="12" style="363" customWidth="1"/>
    <col min="9735" max="9735" width="33.5703125" style="363" customWidth="1"/>
    <col min="9736" max="9736" width="12.28515625" style="363" customWidth="1"/>
    <col min="9737" max="9740" width="8.85546875" style="363"/>
    <col min="9741" max="9742" width="30.85546875" style="363" customWidth="1"/>
    <col min="9743" max="9988" width="8.85546875" style="363"/>
    <col min="9989" max="9989" width="5.140625" style="363" customWidth="1"/>
    <col min="9990" max="9990" width="12" style="363" customWidth="1"/>
    <col min="9991" max="9991" width="33.5703125" style="363" customWidth="1"/>
    <col min="9992" max="9992" width="12.28515625" style="363" customWidth="1"/>
    <col min="9993" max="9996" width="8.85546875" style="363"/>
    <col min="9997" max="9998" width="30.85546875" style="363" customWidth="1"/>
    <col min="9999" max="10244" width="8.85546875" style="363"/>
    <col min="10245" max="10245" width="5.140625" style="363" customWidth="1"/>
    <col min="10246" max="10246" width="12" style="363" customWidth="1"/>
    <col min="10247" max="10247" width="33.5703125" style="363" customWidth="1"/>
    <col min="10248" max="10248" width="12.28515625" style="363" customWidth="1"/>
    <col min="10249" max="10252" width="8.85546875" style="363"/>
    <col min="10253" max="10254" width="30.85546875" style="363" customWidth="1"/>
    <col min="10255" max="10500" width="8.85546875" style="363"/>
    <col min="10501" max="10501" width="5.140625" style="363" customWidth="1"/>
    <col min="10502" max="10502" width="12" style="363" customWidth="1"/>
    <col min="10503" max="10503" width="33.5703125" style="363" customWidth="1"/>
    <col min="10504" max="10504" width="12.28515625" style="363" customWidth="1"/>
    <col min="10505" max="10508" width="8.85546875" style="363"/>
    <col min="10509" max="10510" width="30.85546875" style="363" customWidth="1"/>
    <col min="10511" max="10756" width="8.85546875" style="363"/>
    <col min="10757" max="10757" width="5.140625" style="363" customWidth="1"/>
    <col min="10758" max="10758" width="12" style="363" customWidth="1"/>
    <col min="10759" max="10759" width="33.5703125" style="363" customWidth="1"/>
    <col min="10760" max="10760" width="12.28515625" style="363" customWidth="1"/>
    <col min="10761" max="10764" width="8.85546875" style="363"/>
    <col min="10765" max="10766" width="30.85546875" style="363" customWidth="1"/>
    <col min="10767" max="11012" width="8.85546875" style="363"/>
    <col min="11013" max="11013" width="5.140625" style="363" customWidth="1"/>
    <col min="11014" max="11014" width="12" style="363" customWidth="1"/>
    <col min="11015" max="11015" width="33.5703125" style="363" customWidth="1"/>
    <col min="11016" max="11016" width="12.28515625" style="363" customWidth="1"/>
    <col min="11017" max="11020" width="8.85546875" style="363"/>
    <col min="11021" max="11022" width="30.85546875" style="363" customWidth="1"/>
    <col min="11023" max="11268" width="8.85546875" style="363"/>
    <col min="11269" max="11269" width="5.140625" style="363" customWidth="1"/>
    <col min="11270" max="11270" width="12" style="363" customWidth="1"/>
    <col min="11271" max="11271" width="33.5703125" style="363" customWidth="1"/>
    <col min="11272" max="11272" width="12.28515625" style="363" customWidth="1"/>
    <col min="11273" max="11276" width="8.85546875" style="363"/>
    <col min="11277" max="11278" width="30.85546875" style="363" customWidth="1"/>
    <col min="11279" max="11524" width="8.85546875" style="363"/>
    <col min="11525" max="11525" width="5.140625" style="363" customWidth="1"/>
    <col min="11526" max="11526" width="12" style="363" customWidth="1"/>
    <col min="11527" max="11527" width="33.5703125" style="363" customWidth="1"/>
    <col min="11528" max="11528" width="12.28515625" style="363" customWidth="1"/>
    <col min="11529" max="11532" width="8.85546875" style="363"/>
    <col min="11533" max="11534" width="30.85546875" style="363" customWidth="1"/>
    <col min="11535" max="11780" width="8.85546875" style="363"/>
    <col min="11781" max="11781" width="5.140625" style="363" customWidth="1"/>
    <col min="11782" max="11782" width="12" style="363" customWidth="1"/>
    <col min="11783" max="11783" width="33.5703125" style="363" customWidth="1"/>
    <col min="11784" max="11784" width="12.28515625" style="363" customWidth="1"/>
    <col min="11785" max="11788" width="8.85546875" style="363"/>
    <col min="11789" max="11790" width="30.85546875" style="363" customWidth="1"/>
    <col min="11791" max="12036" width="8.85546875" style="363"/>
    <col min="12037" max="12037" width="5.140625" style="363" customWidth="1"/>
    <col min="12038" max="12038" width="12" style="363" customWidth="1"/>
    <col min="12039" max="12039" width="33.5703125" style="363" customWidth="1"/>
    <col min="12040" max="12040" width="12.28515625" style="363" customWidth="1"/>
    <col min="12041" max="12044" width="8.85546875" style="363"/>
    <col min="12045" max="12046" width="30.85546875" style="363" customWidth="1"/>
    <col min="12047" max="12292" width="8.85546875" style="363"/>
    <col min="12293" max="12293" width="5.140625" style="363" customWidth="1"/>
    <col min="12294" max="12294" width="12" style="363" customWidth="1"/>
    <col min="12295" max="12295" width="33.5703125" style="363" customWidth="1"/>
    <col min="12296" max="12296" width="12.28515625" style="363" customWidth="1"/>
    <col min="12297" max="12300" width="8.85546875" style="363"/>
    <col min="12301" max="12302" width="30.85546875" style="363" customWidth="1"/>
    <col min="12303" max="12548" width="8.85546875" style="363"/>
    <col min="12549" max="12549" width="5.140625" style="363" customWidth="1"/>
    <col min="12550" max="12550" width="12" style="363" customWidth="1"/>
    <col min="12551" max="12551" width="33.5703125" style="363" customWidth="1"/>
    <col min="12552" max="12552" width="12.28515625" style="363" customWidth="1"/>
    <col min="12553" max="12556" width="8.85546875" style="363"/>
    <col min="12557" max="12558" width="30.85546875" style="363" customWidth="1"/>
    <col min="12559" max="12804" width="8.85546875" style="363"/>
    <col min="12805" max="12805" width="5.140625" style="363" customWidth="1"/>
    <col min="12806" max="12806" width="12" style="363" customWidth="1"/>
    <col min="12807" max="12807" width="33.5703125" style="363" customWidth="1"/>
    <col min="12808" max="12808" width="12.28515625" style="363" customWidth="1"/>
    <col min="12809" max="12812" width="8.85546875" style="363"/>
    <col min="12813" max="12814" width="30.85546875" style="363" customWidth="1"/>
    <col min="12815" max="13060" width="8.85546875" style="363"/>
    <col min="13061" max="13061" width="5.140625" style="363" customWidth="1"/>
    <col min="13062" max="13062" width="12" style="363" customWidth="1"/>
    <col min="13063" max="13063" width="33.5703125" style="363" customWidth="1"/>
    <col min="13064" max="13064" width="12.28515625" style="363" customWidth="1"/>
    <col min="13065" max="13068" width="8.85546875" style="363"/>
    <col min="13069" max="13070" width="30.85546875" style="363" customWidth="1"/>
    <col min="13071" max="13316" width="8.85546875" style="363"/>
    <col min="13317" max="13317" width="5.140625" style="363" customWidth="1"/>
    <col min="13318" max="13318" width="12" style="363" customWidth="1"/>
    <col min="13319" max="13319" width="33.5703125" style="363" customWidth="1"/>
    <col min="13320" max="13320" width="12.28515625" style="363" customWidth="1"/>
    <col min="13321" max="13324" width="8.85546875" style="363"/>
    <col min="13325" max="13326" width="30.85546875" style="363" customWidth="1"/>
    <col min="13327" max="13572" width="8.85546875" style="363"/>
    <col min="13573" max="13573" width="5.140625" style="363" customWidth="1"/>
    <col min="13574" max="13574" width="12" style="363" customWidth="1"/>
    <col min="13575" max="13575" width="33.5703125" style="363" customWidth="1"/>
    <col min="13576" max="13576" width="12.28515625" style="363" customWidth="1"/>
    <col min="13577" max="13580" width="8.85546875" style="363"/>
    <col min="13581" max="13582" width="30.85546875" style="363" customWidth="1"/>
    <col min="13583" max="13828" width="8.85546875" style="363"/>
    <col min="13829" max="13829" width="5.140625" style="363" customWidth="1"/>
    <col min="13830" max="13830" width="12" style="363" customWidth="1"/>
    <col min="13831" max="13831" width="33.5703125" style="363" customWidth="1"/>
    <col min="13832" max="13832" width="12.28515625" style="363" customWidth="1"/>
    <col min="13833" max="13836" width="8.85546875" style="363"/>
    <col min="13837" max="13838" width="30.85546875" style="363" customWidth="1"/>
    <col min="13839" max="14084" width="8.85546875" style="363"/>
    <col min="14085" max="14085" width="5.140625" style="363" customWidth="1"/>
    <col min="14086" max="14086" width="12" style="363" customWidth="1"/>
    <col min="14087" max="14087" width="33.5703125" style="363" customWidth="1"/>
    <col min="14088" max="14088" width="12.28515625" style="363" customWidth="1"/>
    <col min="14089" max="14092" width="8.85546875" style="363"/>
    <col min="14093" max="14094" width="30.85546875" style="363" customWidth="1"/>
    <col min="14095" max="14340" width="8.85546875" style="363"/>
    <col min="14341" max="14341" width="5.140625" style="363" customWidth="1"/>
    <col min="14342" max="14342" width="12" style="363" customWidth="1"/>
    <col min="14343" max="14343" width="33.5703125" style="363" customWidth="1"/>
    <col min="14344" max="14344" width="12.28515625" style="363" customWidth="1"/>
    <col min="14345" max="14348" width="8.85546875" style="363"/>
    <col min="14349" max="14350" width="30.85546875" style="363" customWidth="1"/>
    <col min="14351" max="14596" width="8.85546875" style="363"/>
    <col min="14597" max="14597" width="5.140625" style="363" customWidth="1"/>
    <col min="14598" max="14598" width="12" style="363" customWidth="1"/>
    <col min="14599" max="14599" width="33.5703125" style="363" customWidth="1"/>
    <col min="14600" max="14600" width="12.28515625" style="363" customWidth="1"/>
    <col min="14601" max="14604" width="8.85546875" style="363"/>
    <col min="14605" max="14606" width="30.85546875" style="363" customWidth="1"/>
    <col min="14607" max="14852" width="8.85546875" style="363"/>
    <col min="14853" max="14853" width="5.140625" style="363" customWidth="1"/>
    <col min="14854" max="14854" width="12" style="363" customWidth="1"/>
    <col min="14855" max="14855" width="33.5703125" style="363" customWidth="1"/>
    <col min="14856" max="14856" width="12.28515625" style="363" customWidth="1"/>
    <col min="14857" max="14860" width="8.85546875" style="363"/>
    <col min="14861" max="14862" width="30.85546875" style="363" customWidth="1"/>
    <col min="14863" max="15108" width="8.85546875" style="363"/>
    <col min="15109" max="15109" width="5.140625" style="363" customWidth="1"/>
    <col min="15110" max="15110" width="12" style="363" customWidth="1"/>
    <col min="15111" max="15111" width="33.5703125" style="363" customWidth="1"/>
    <col min="15112" max="15112" width="12.28515625" style="363" customWidth="1"/>
    <col min="15113" max="15116" width="8.85546875" style="363"/>
    <col min="15117" max="15118" width="30.85546875" style="363" customWidth="1"/>
    <col min="15119" max="15364" width="8.85546875" style="363"/>
    <col min="15365" max="15365" width="5.140625" style="363" customWidth="1"/>
    <col min="15366" max="15366" width="12" style="363" customWidth="1"/>
    <col min="15367" max="15367" width="33.5703125" style="363" customWidth="1"/>
    <col min="15368" max="15368" width="12.28515625" style="363" customWidth="1"/>
    <col min="15369" max="15372" width="8.85546875" style="363"/>
    <col min="15373" max="15374" width="30.85546875" style="363" customWidth="1"/>
    <col min="15375" max="15620" width="8.85546875" style="363"/>
    <col min="15621" max="15621" width="5.140625" style="363" customWidth="1"/>
    <col min="15622" max="15622" width="12" style="363" customWidth="1"/>
    <col min="15623" max="15623" width="33.5703125" style="363" customWidth="1"/>
    <col min="15624" max="15624" width="12.28515625" style="363" customWidth="1"/>
    <col min="15625" max="15628" width="8.85546875" style="363"/>
    <col min="15629" max="15630" width="30.85546875" style="363" customWidth="1"/>
    <col min="15631" max="15876" width="8.85546875" style="363"/>
    <col min="15877" max="15877" width="5.140625" style="363" customWidth="1"/>
    <col min="15878" max="15878" width="12" style="363" customWidth="1"/>
    <col min="15879" max="15879" width="33.5703125" style="363" customWidth="1"/>
    <col min="15880" max="15880" width="12.28515625" style="363" customWidth="1"/>
    <col min="15881" max="15884" width="8.85546875" style="363"/>
    <col min="15885" max="15886" width="30.85546875" style="363" customWidth="1"/>
    <col min="15887" max="16132" width="8.85546875" style="363"/>
    <col min="16133" max="16133" width="5.140625" style="363" customWidth="1"/>
    <col min="16134" max="16134" width="12" style="363" customWidth="1"/>
    <col min="16135" max="16135" width="33.5703125" style="363" customWidth="1"/>
    <col min="16136" max="16136" width="12.28515625" style="363" customWidth="1"/>
    <col min="16137" max="16140" width="8.85546875" style="363"/>
    <col min="16141" max="16142" width="30.85546875" style="363" customWidth="1"/>
    <col min="16143" max="16384" width="8.85546875" style="363"/>
  </cols>
  <sheetData>
    <row r="1" spans="1:14">
      <c r="A1" s="1279"/>
      <c r="B1" s="1279"/>
      <c r="C1" s="1279"/>
      <c r="D1" s="1279"/>
      <c r="E1" s="1279"/>
      <c r="F1" s="1279"/>
      <c r="G1" s="1279"/>
      <c r="H1" s="1279"/>
      <c r="I1" s="1279"/>
      <c r="J1" s="1279"/>
      <c r="K1" s="1279"/>
      <c r="L1" s="1279"/>
      <c r="M1" s="1279"/>
      <c r="N1" s="398"/>
    </row>
    <row r="3" spans="1:14" s="435" customFormat="1" ht="14.45" customHeight="1">
      <c r="A3" s="1260" t="s">
        <v>145</v>
      </c>
      <c r="B3" s="1260" t="s">
        <v>673</v>
      </c>
      <c r="C3" s="1260" t="s">
        <v>674</v>
      </c>
      <c r="D3" s="439" t="s">
        <v>675</v>
      </c>
      <c r="E3" s="440"/>
      <c r="F3" s="440"/>
      <c r="G3" s="440"/>
      <c r="H3" s="440"/>
      <c r="I3" s="440"/>
      <c r="J3" s="440"/>
      <c r="K3" s="440"/>
      <c r="L3" s="441"/>
      <c r="M3" s="406"/>
      <c r="N3" s="406"/>
    </row>
    <row r="4" spans="1:14" s="435" customFormat="1" ht="14.45" customHeight="1">
      <c r="A4" s="1261"/>
      <c r="B4" s="1261"/>
      <c r="C4" s="1261"/>
      <c r="D4" s="400" t="s">
        <v>217</v>
      </c>
      <c r="E4" s="400" t="s">
        <v>122</v>
      </c>
      <c r="F4" s="415" t="s">
        <v>206</v>
      </c>
      <c r="G4" s="415" t="s">
        <v>116</v>
      </c>
      <c r="H4" s="415" t="s">
        <v>107</v>
      </c>
      <c r="I4" s="415" t="s">
        <v>78</v>
      </c>
      <c r="J4" s="415" t="s">
        <v>76</v>
      </c>
      <c r="K4" s="415" t="s">
        <v>29</v>
      </c>
      <c r="L4" s="415" t="s">
        <v>6</v>
      </c>
      <c r="M4" s="410"/>
      <c r="N4" s="406"/>
    </row>
    <row r="5" spans="1:14" s="455" customFormat="1">
      <c r="A5" s="461">
        <v>1</v>
      </c>
      <c r="B5" s="460" t="s">
        <v>676</v>
      </c>
      <c r="C5" s="459" t="s">
        <v>666</v>
      </c>
      <c r="D5" s="458">
        <f>SUM(E5:L5)</f>
        <v>0.02</v>
      </c>
      <c r="E5" s="459"/>
      <c r="F5" s="458"/>
      <c r="G5" s="458">
        <v>0.02</v>
      </c>
      <c r="H5" s="458"/>
      <c r="I5" s="457"/>
      <c r="J5" s="457"/>
      <c r="K5" s="457"/>
      <c r="L5" s="457"/>
      <c r="M5" s="456"/>
      <c r="N5" s="450"/>
    </row>
    <row r="6" spans="1:14" s="452" customFormat="1">
      <c r="A6" s="459">
        <v>2</v>
      </c>
      <c r="B6" s="460" t="s">
        <v>676</v>
      </c>
      <c r="C6" s="459" t="s">
        <v>276</v>
      </c>
      <c r="D6" s="458">
        <f t="shared" ref="D6:D14" si="0">SUM(E6:L6)</f>
        <v>0.03</v>
      </c>
      <c r="E6" s="459"/>
      <c r="F6" s="458"/>
      <c r="G6" s="458">
        <v>0.01</v>
      </c>
      <c r="H6" s="458">
        <v>0.02</v>
      </c>
      <c r="I6" s="458"/>
      <c r="J6" s="458"/>
      <c r="K6" s="458"/>
      <c r="L6" s="458"/>
      <c r="M6" s="453"/>
      <c r="N6" s="459"/>
    </row>
    <row r="7" spans="1:14" s="452" customFormat="1">
      <c r="A7" s="461">
        <v>3</v>
      </c>
      <c r="B7" s="460" t="s">
        <v>676</v>
      </c>
      <c r="C7" s="459" t="s">
        <v>350</v>
      </c>
      <c r="D7" s="458">
        <f t="shared" si="0"/>
        <v>0.01</v>
      </c>
      <c r="E7" s="459"/>
      <c r="F7" s="458"/>
      <c r="G7" s="458">
        <v>0.01</v>
      </c>
      <c r="H7" s="458"/>
      <c r="I7" s="458"/>
      <c r="J7" s="458"/>
      <c r="K7" s="458"/>
      <c r="L7" s="458"/>
      <c r="M7" s="453"/>
      <c r="N7" s="459"/>
    </row>
    <row r="8" spans="1:14" s="452" customFormat="1">
      <c r="A8" s="459">
        <v>4</v>
      </c>
      <c r="B8" s="460" t="s">
        <v>676</v>
      </c>
      <c r="C8" s="461" t="s">
        <v>134</v>
      </c>
      <c r="D8" s="458">
        <f t="shared" si="0"/>
        <v>0.04</v>
      </c>
      <c r="E8" s="461"/>
      <c r="F8" s="449"/>
      <c r="G8" s="458">
        <v>0.01</v>
      </c>
      <c r="H8" s="458">
        <v>0.03</v>
      </c>
      <c r="I8" s="458"/>
      <c r="J8" s="458"/>
      <c r="K8" s="458"/>
      <c r="L8" s="458"/>
      <c r="M8" s="453"/>
      <c r="N8" s="459"/>
    </row>
    <row r="9" spans="1:14" s="446" customFormat="1" ht="75">
      <c r="A9" s="461">
        <v>5</v>
      </c>
      <c r="B9" s="448" t="s">
        <v>671</v>
      </c>
      <c r="C9" s="459" t="s">
        <v>411</v>
      </c>
      <c r="D9" s="458">
        <f t="shared" si="0"/>
        <v>3.2</v>
      </c>
      <c r="E9" s="448"/>
      <c r="F9" s="447">
        <f>0.23+2.97</f>
        <v>3.2</v>
      </c>
      <c r="G9" s="449"/>
      <c r="H9" s="449"/>
      <c r="I9" s="449"/>
      <c r="J9" s="449"/>
      <c r="K9" s="449"/>
      <c r="L9" s="449"/>
      <c r="M9" s="454"/>
      <c r="N9" s="459"/>
    </row>
    <row r="10" spans="1:14" s="451" customFormat="1" ht="75">
      <c r="A10" s="459">
        <v>6</v>
      </c>
      <c r="B10" s="448" t="s">
        <v>672</v>
      </c>
      <c r="C10" s="459" t="s">
        <v>138</v>
      </c>
      <c r="D10" s="458">
        <f t="shared" si="0"/>
        <v>0.15</v>
      </c>
      <c r="E10" s="448">
        <v>0.15</v>
      </c>
      <c r="F10" s="445"/>
      <c r="G10" s="445"/>
      <c r="H10" s="445"/>
      <c r="I10" s="445"/>
      <c r="J10" s="445"/>
      <c r="K10" s="445"/>
      <c r="L10" s="445"/>
    </row>
    <row r="11" spans="1:14" s="451" customFormat="1" ht="30">
      <c r="A11" s="461">
        <v>7</v>
      </c>
      <c r="B11" s="444" t="s">
        <v>667</v>
      </c>
      <c r="C11" s="459" t="s">
        <v>521</v>
      </c>
      <c r="D11" s="458">
        <f t="shared" si="0"/>
        <v>1</v>
      </c>
      <c r="E11" s="443">
        <v>0.85</v>
      </c>
      <c r="F11" s="445"/>
      <c r="G11" s="445"/>
      <c r="H11" s="445"/>
      <c r="I11" s="445">
        <v>0.05</v>
      </c>
      <c r="J11" s="445">
        <v>0.06</v>
      </c>
      <c r="K11" s="445"/>
      <c r="L11" s="445">
        <v>0.04</v>
      </c>
    </row>
    <row r="12" spans="1:14" s="451" customFormat="1" ht="45">
      <c r="A12" s="459">
        <v>8</v>
      </c>
      <c r="B12" s="444" t="s">
        <v>668</v>
      </c>
      <c r="C12" s="459" t="s">
        <v>521</v>
      </c>
      <c r="D12" s="458">
        <f t="shared" si="0"/>
        <v>0.87</v>
      </c>
      <c r="E12" s="443">
        <v>0.21</v>
      </c>
      <c r="F12" s="445"/>
      <c r="G12" s="445"/>
      <c r="H12" s="445"/>
      <c r="I12" s="445"/>
      <c r="J12" s="445"/>
      <c r="K12" s="445"/>
      <c r="L12" s="445">
        <v>0.66</v>
      </c>
    </row>
    <row r="13" spans="1:14" s="451" customFormat="1" ht="45">
      <c r="A13" s="461">
        <v>9</v>
      </c>
      <c r="B13" s="444" t="s">
        <v>669</v>
      </c>
      <c r="C13" s="459" t="s">
        <v>134</v>
      </c>
      <c r="D13" s="458">
        <f t="shared" si="0"/>
        <v>0.28000000000000003</v>
      </c>
      <c r="E13" s="443">
        <v>0.28000000000000003</v>
      </c>
      <c r="F13" s="445"/>
      <c r="G13" s="445"/>
      <c r="H13" s="445"/>
      <c r="I13" s="445"/>
      <c r="J13" s="445"/>
      <c r="K13" s="445"/>
      <c r="L13" s="445"/>
    </row>
    <row r="14" spans="1:14" ht="75">
      <c r="A14" s="401">
        <v>10</v>
      </c>
      <c r="B14" s="442" t="s">
        <v>670</v>
      </c>
      <c r="C14" s="401" t="s">
        <v>411</v>
      </c>
      <c r="D14" s="408">
        <f t="shared" si="0"/>
        <v>0.19</v>
      </c>
      <c r="E14" s="436"/>
      <c r="F14" s="437"/>
      <c r="G14" s="437"/>
      <c r="H14" s="437"/>
      <c r="I14" s="437">
        <v>0.09</v>
      </c>
      <c r="J14" s="437"/>
      <c r="K14" s="437">
        <v>0.02</v>
      </c>
      <c r="L14" s="437">
        <v>0.08</v>
      </c>
    </row>
    <row r="15" spans="1:14">
      <c r="E15" s="363">
        <f>SUM(E5:E14)</f>
        <v>1.49</v>
      </c>
      <c r="F15" s="363">
        <f t="shared" ref="F15:L15" si="1">SUM(F5:F14)</f>
        <v>3.2</v>
      </c>
      <c r="G15" s="363">
        <f t="shared" si="1"/>
        <v>0.05</v>
      </c>
      <c r="H15" s="363">
        <f t="shared" si="1"/>
        <v>0.05</v>
      </c>
      <c r="I15" s="363">
        <f t="shared" si="1"/>
        <v>0.14000000000000001</v>
      </c>
      <c r="J15" s="363">
        <f t="shared" si="1"/>
        <v>0.06</v>
      </c>
      <c r="K15" s="363">
        <f t="shared" si="1"/>
        <v>0.02</v>
      </c>
      <c r="L15" s="363">
        <f t="shared" si="1"/>
        <v>0.78</v>
      </c>
    </row>
    <row r="17" spans="1:35">
      <c r="E17" s="363">
        <f>E15+F15</f>
        <v>4.6900000000000004</v>
      </c>
    </row>
    <row r="19" spans="1:35">
      <c r="A19" s="1280"/>
      <c r="B19" s="1280"/>
      <c r="C19" s="1280"/>
      <c r="D19" s="417"/>
      <c r="E19" s="417"/>
      <c r="F19" s="418"/>
      <c r="G19" s="1283"/>
      <c r="H19" s="1283"/>
      <c r="I19" s="1256"/>
      <c r="J19" s="1256"/>
      <c r="K19" s="1256"/>
      <c r="L19" s="1256"/>
      <c r="M19" s="1256"/>
      <c r="N19" s="1256"/>
      <c r="O19" s="1256"/>
      <c r="P19" s="1256"/>
      <c r="Q19" s="1256"/>
      <c r="R19" s="1256"/>
      <c r="S19" s="1256"/>
      <c r="T19" s="1256"/>
      <c r="U19" s="1256"/>
      <c r="V19" s="1256"/>
      <c r="W19" s="1256"/>
      <c r="X19" s="1256"/>
      <c r="Y19" s="1256"/>
      <c r="Z19" s="1256"/>
      <c r="AA19" s="1256"/>
      <c r="AB19" s="1256"/>
      <c r="AC19" s="1256"/>
      <c r="AD19" s="1256"/>
      <c r="AE19" s="1257"/>
      <c r="AF19" s="1256"/>
    </row>
    <row r="20" spans="1:35">
      <c r="A20" s="1281"/>
      <c r="B20" s="1281"/>
      <c r="C20" s="1281"/>
      <c r="D20" s="419"/>
      <c r="E20" s="419"/>
      <c r="F20" s="420"/>
      <c r="G20" s="1258"/>
      <c r="H20" s="1258"/>
      <c r="I20" s="1267"/>
      <c r="J20" s="1258"/>
      <c r="K20" s="418"/>
      <c r="L20" s="1267"/>
      <c r="M20" s="1282"/>
      <c r="N20" s="1282"/>
      <c r="O20" s="1282"/>
      <c r="P20" s="1282"/>
      <c r="Q20" s="1282"/>
      <c r="R20" s="1282"/>
      <c r="S20" s="1282"/>
      <c r="T20" s="1282"/>
      <c r="U20" s="1260"/>
      <c r="V20" s="1260"/>
      <c r="W20" s="1262"/>
      <c r="X20" s="1263"/>
      <c r="Y20" s="1264"/>
      <c r="Z20" s="1262"/>
      <c r="AA20" s="1263"/>
      <c r="AB20" s="1263"/>
      <c r="AC20" s="1263"/>
      <c r="AD20" s="1264"/>
      <c r="AE20" s="1257"/>
      <c r="AF20" s="1256"/>
    </row>
    <row r="21" spans="1:35">
      <c r="A21" s="1282"/>
      <c r="B21" s="1282"/>
      <c r="C21" s="1282"/>
      <c r="D21" s="421"/>
      <c r="E21" s="421"/>
      <c r="F21" s="422"/>
      <c r="G21" s="1259"/>
      <c r="H21" s="1259"/>
      <c r="I21" s="1269"/>
      <c r="J21" s="1259"/>
      <c r="K21" s="422"/>
      <c r="L21" s="1269"/>
      <c r="M21" s="399"/>
      <c r="N21" s="399"/>
      <c r="O21" s="399"/>
      <c r="P21" s="399"/>
      <c r="Q21" s="399"/>
      <c r="R21" s="399"/>
      <c r="S21" s="399"/>
      <c r="T21" s="399"/>
      <c r="U21" s="1261"/>
      <c r="V21" s="1261"/>
      <c r="W21" s="399"/>
      <c r="X21" s="400"/>
      <c r="Y21" s="400"/>
      <c r="Z21" s="399"/>
      <c r="AA21" s="399"/>
      <c r="AB21" s="399"/>
      <c r="AC21" s="399"/>
      <c r="AD21" s="399"/>
      <c r="AE21" s="1257"/>
      <c r="AF21" s="1256"/>
    </row>
    <row r="22" spans="1:35">
      <c r="A22" s="423"/>
      <c r="B22" s="423"/>
      <c r="C22" s="423"/>
      <c r="D22" s="423"/>
      <c r="E22" s="423"/>
      <c r="F22" s="424"/>
      <c r="G22" s="424"/>
      <c r="H22" s="424"/>
      <c r="I22" s="424"/>
      <c r="J22" s="424"/>
      <c r="K22" s="424"/>
      <c r="L22" s="424"/>
      <c r="M22" s="425"/>
      <c r="N22" s="425"/>
      <c r="O22" s="425"/>
      <c r="P22" s="425"/>
      <c r="Q22" s="425"/>
      <c r="R22" s="425"/>
      <c r="S22" s="425"/>
      <c r="T22" s="425"/>
      <c r="U22" s="423"/>
      <c r="V22" s="425"/>
      <c r="W22" s="425"/>
      <c r="X22" s="425"/>
      <c r="Y22" s="425"/>
      <c r="Z22" s="425"/>
      <c r="AA22" s="425"/>
      <c r="AB22" s="425"/>
      <c r="AC22" s="425"/>
      <c r="AD22" s="425"/>
      <c r="AE22" s="401"/>
      <c r="AF22" s="423"/>
    </row>
    <row r="23" spans="1:35">
      <c r="A23" s="402"/>
      <c r="B23" s="401"/>
      <c r="C23" s="401"/>
      <c r="D23" s="426"/>
      <c r="E23" s="426"/>
      <c r="F23" s="427"/>
      <c r="G23" s="428"/>
      <c r="H23" s="409"/>
      <c r="I23" s="409"/>
      <c r="J23" s="428"/>
      <c r="K23" s="428"/>
      <c r="L23" s="409"/>
      <c r="M23" s="402"/>
      <c r="N23" s="402"/>
      <c r="O23" s="402"/>
      <c r="P23" s="402"/>
      <c r="Q23" s="402"/>
      <c r="R23" s="402"/>
      <c r="S23" s="402"/>
      <c r="T23" s="402"/>
      <c r="U23" s="401"/>
      <c r="V23" s="402"/>
      <c r="W23" s="402"/>
      <c r="X23" s="402"/>
      <c r="Y23" s="402"/>
      <c r="Z23" s="402"/>
      <c r="AA23" s="402"/>
      <c r="AB23" s="402"/>
      <c r="AC23" s="402"/>
      <c r="AD23" s="402"/>
      <c r="AE23" s="401"/>
      <c r="AF23" s="402"/>
    </row>
    <row r="24" spans="1:35">
      <c r="A24" s="402"/>
      <c r="B24" s="401"/>
      <c r="C24" s="401"/>
      <c r="D24" s="401"/>
      <c r="E24" s="401"/>
      <c r="F24" s="408"/>
      <c r="G24" s="409"/>
      <c r="H24" s="409"/>
      <c r="I24" s="409"/>
      <c r="J24" s="409"/>
      <c r="K24" s="409"/>
      <c r="L24" s="409"/>
      <c r="M24" s="402"/>
      <c r="N24" s="402"/>
      <c r="O24" s="402"/>
      <c r="P24" s="402"/>
      <c r="Q24" s="402"/>
      <c r="R24" s="402"/>
      <c r="S24" s="402"/>
      <c r="T24" s="402"/>
      <c r="U24" s="401"/>
      <c r="V24" s="402"/>
      <c r="W24" s="402"/>
      <c r="X24" s="402"/>
      <c r="Y24" s="402"/>
      <c r="Z24" s="402"/>
      <c r="AA24" s="402"/>
      <c r="AB24" s="402"/>
      <c r="AC24" s="402"/>
      <c r="AD24" s="402"/>
      <c r="AE24" s="401"/>
      <c r="AF24" s="402"/>
    </row>
    <row r="25" spans="1:35">
      <c r="A25" s="402"/>
      <c r="B25" s="401"/>
      <c r="C25" s="401"/>
      <c r="D25" s="401"/>
      <c r="E25" s="401"/>
      <c r="F25" s="408"/>
      <c r="G25" s="409"/>
      <c r="H25" s="409"/>
      <c r="I25" s="409"/>
      <c r="J25" s="409"/>
      <c r="K25" s="409"/>
      <c r="L25" s="409"/>
      <c r="M25" s="402"/>
      <c r="N25" s="402"/>
      <c r="O25" s="402"/>
      <c r="P25" s="402"/>
      <c r="Q25" s="402"/>
      <c r="R25" s="402"/>
      <c r="S25" s="402"/>
      <c r="T25" s="402"/>
      <c r="U25" s="401"/>
      <c r="V25" s="402"/>
      <c r="W25" s="402"/>
      <c r="X25" s="402"/>
      <c r="Y25" s="402"/>
      <c r="Z25" s="402"/>
      <c r="AA25" s="402"/>
      <c r="AB25" s="402"/>
      <c r="AC25" s="402"/>
      <c r="AD25" s="402"/>
      <c r="AE25" s="401"/>
      <c r="AF25" s="402"/>
    </row>
    <row r="26" spans="1:35">
      <c r="A26" s="402"/>
      <c r="B26" s="401"/>
      <c r="C26" s="401"/>
      <c r="D26" s="401"/>
      <c r="E26" s="401"/>
      <c r="F26" s="408"/>
      <c r="G26" s="409"/>
      <c r="H26" s="408"/>
      <c r="I26" s="409"/>
      <c r="J26" s="409"/>
      <c r="K26" s="409"/>
      <c r="L26" s="409"/>
      <c r="M26" s="402"/>
      <c r="N26" s="402"/>
      <c r="O26" s="402"/>
      <c r="P26" s="402"/>
      <c r="Q26" s="402"/>
      <c r="R26" s="402"/>
      <c r="S26" s="402"/>
      <c r="T26" s="402"/>
      <c r="U26" s="401"/>
      <c r="V26" s="402"/>
      <c r="W26" s="402"/>
      <c r="X26" s="402"/>
      <c r="Y26" s="402"/>
      <c r="Z26" s="402"/>
      <c r="AA26" s="402"/>
      <c r="AB26" s="402"/>
      <c r="AC26" s="402"/>
      <c r="AD26" s="402"/>
      <c r="AE26" s="401"/>
      <c r="AF26" s="402"/>
    </row>
    <row r="28" spans="1:35">
      <c r="A28" s="1260"/>
      <c r="B28" s="1260"/>
      <c r="C28" s="1260"/>
      <c r="D28" s="406"/>
      <c r="E28" s="406"/>
      <c r="F28" s="412"/>
      <c r="G28" s="1257"/>
      <c r="H28" s="1257"/>
      <c r="I28" s="1257"/>
      <c r="J28" s="1257"/>
      <c r="K28" s="1257"/>
      <c r="L28" s="1257"/>
      <c r="M28" s="1257"/>
      <c r="N28" s="1257"/>
      <c r="O28" s="1257"/>
      <c r="P28" s="1257"/>
      <c r="Q28" s="1257"/>
      <c r="R28" s="1257"/>
      <c r="S28" s="1257"/>
      <c r="T28" s="1257"/>
      <c r="U28" s="1257"/>
      <c r="V28" s="1257"/>
      <c r="W28" s="1257"/>
      <c r="X28" s="1257"/>
      <c r="Y28" s="1257"/>
      <c r="Z28" s="1257"/>
      <c r="AA28" s="1257"/>
      <c r="AB28" s="1257"/>
      <c r="AC28" s="1257"/>
      <c r="AD28" s="1257"/>
      <c r="AE28" s="1257"/>
      <c r="AF28" s="1257"/>
      <c r="AG28" s="1257"/>
      <c r="AH28" s="1260"/>
      <c r="AI28" s="1260"/>
    </row>
    <row r="29" spans="1:35">
      <c r="A29" s="1265"/>
      <c r="B29" s="1265"/>
      <c r="C29" s="1265"/>
      <c r="D29" s="411"/>
      <c r="E29" s="411"/>
      <c r="F29" s="413"/>
      <c r="G29" s="1266"/>
      <c r="H29" s="1266"/>
      <c r="I29" s="1267"/>
      <c r="J29" s="1270"/>
      <c r="K29" s="1271"/>
      <c r="L29" s="1271"/>
      <c r="M29" s="1271"/>
      <c r="N29" s="1271"/>
      <c r="O29" s="1271"/>
      <c r="P29" s="1271"/>
      <c r="Q29" s="1271"/>
      <c r="R29" s="1271"/>
      <c r="S29" s="1271"/>
      <c r="T29" s="1271"/>
      <c r="U29" s="1271"/>
      <c r="V29" s="1271"/>
      <c r="W29" s="1271"/>
      <c r="X29" s="1271"/>
      <c r="Y29" s="1271"/>
      <c r="Z29" s="1271"/>
      <c r="AA29" s="1271"/>
      <c r="AB29" s="1271"/>
      <c r="AC29" s="1272"/>
      <c r="AD29" s="1260"/>
      <c r="AE29" s="1260"/>
      <c r="AF29" s="1260"/>
      <c r="AG29" s="1260"/>
      <c r="AH29" s="1265"/>
      <c r="AI29" s="1265"/>
    </row>
    <row r="30" spans="1:35">
      <c r="A30" s="1265"/>
      <c r="B30" s="1265"/>
      <c r="C30" s="1265"/>
      <c r="D30" s="411"/>
      <c r="E30" s="411"/>
      <c r="F30" s="413"/>
      <c r="G30" s="1267"/>
      <c r="H30" s="1267"/>
      <c r="I30" s="1268"/>
      <c r="J30" s="1273"/>
      <c r="K30" s="1274"/>
      <c r="L30" s="1274"/>
      <c r="M30" s="1274"/>
      <c r="N30" s="1274"/>
      <c r="O30" s="1274"/>
      <c r="P30" s="1274"/>
      <c r="Q30" s="1274"/>
      <c r="R30" s="1274"/>
      <c r="S30" s="1274"/>
      <c r="T30" s="1274"/>
      <c r="U30" s="1274"/>
      <c r="V30" s="1274"/>
      <c r="W30" s="1274"/>
      <c r="X30" s="1274"/>
      <c r="Y30" s="1274"/>
      <c r="Z30" s="1274"/>
      <c r="AA30" s="1274"/>
      <c r="AB30" s="1274"/>
      <c r="AC30" s="1275"/>
      <c r="AD30" s="1265"/>
      <c r="AE30" s="1265"/>
      <c r="AF30" s="1265"/>
      <c r="AG30" s="1265"/>
      <c r="AH30" s="1265"/>
      <c r="AI30" s="1265"/>
    </row>
    <row r="31" spans="1:35">
      <c r="A31" s="1265"/>
      <c r="B31" s="1265"/>
      <c r="C31" s="1265"/>
      <c r="D31" s="411"/>
      <c r="E31" s="411"/>
      <c r="F31" s="413"/>
      <c r="G31" s="1268"/>
      <c r="H31" s="1268"/>
      <c r="I31" s="1268"/>
      <c r="J31" s="1276"/>
      <c r="K31" s="1277"/>
      <c r="L31" s="1277"/>
      <c r="M31" s="1277"/>
      <c r="N31" s="1277"/>
      <c r="O31" s="1277"/>
      <c r="P31" s="1277"/>
      <c r="Q31" s="1278"/>
      <c r="R31" s="1276"/>
      <c r="S31" s="1277"/>
      <c r="T31" s="1277"/>
      <c r="U31" s="1277"/>
      <c r="V31" s="1277"/>
      <c r="W31" s="1277"/>
      <c r="X31" s="1277"/>
      <c r="Y31" s="1277"/>
      <c r="Z31" s="1277"/>
      <c r="AA31" s="1277"/>
      <c r="AB31" s="1277"/>
      <c r="AC31" s="1278"/>
      <c r="AD31" s="1265"/>
      <c r="AE31" s="1265"/>
      <c r="AF31" s="1265"/>
      <c r="AG31" s="1265"/>
      <c r="AH31" s="1265"/>
      <c r="AI31" s="1265"/>
    </row>
    <row r="32" spans="1:35">
      <c r="A32" s="1261"/>
      <c r="B32" s="1261"/>
      <c r="C32" s="1261"/>
      <c r="D32" s="407"/>
      <c r="E32" s="407"/>
      <c r="F32" s="414"/>
      <c r="G32" s="1269"/>
      <c r="H32" s="1269"/>
      <c r="I32" s="1269"/>
      <c r="J32" s="415"/>
      <c r="K32" s="415"/>
      <c r="L32" s="415"/>
      <c r="M32" s="400"/>
      <c r="N32" s="400"/>
      <c r="O32" s="400"/>
      <c r="P32" s="400"/>
      <c r="Q32" s="400"/>
      <c r="R32" s="400"/>
      <c r="S32" s="400"/>
      <c r="T32" s="400"/>
      <c r="U32" s="400"/>
      <c r="V32" s="400"/>
      <c r="W32" s="400"/>
      <c r="X32" s="400"/>
      <c r="Y32" s="400"/>
      <c r="Z32" s="400"/>
      <c r="AA32" s="400"/>
      <c r="AB32" s="400"/>
      <c r="AC32" s="400"/>
      <c r="AD32" s="1261"/>
      <c r="AE32" s="1261"/>
      <c r="AF32" s="1261"/>
      <c r="AG32" s="1261"/>
      <c r="AH32" s="1261"/>
      <c r="AI32" s="1261"/>
    </row>
    <row r="33" spans="1:35">
      <c r="A33" s="403"/>
      <c r="B33" s="404"/>
      <c r="C33" s="429"/>
      <c r="D33" s="429"/>
      <c r="E33" s="429"/>
      <c r="F33" s="430"/>
      <c r="G33" s="430"/>
      <c r="H33" s="430"/>
      <c r="I33" s="430"/>
      <c r="J33" s="430"/>
      <c r="K33" s="430"/>
      <c r="L33" s="430"/>
      <c r="M33" s="429"/>
      <c r="N33" s="429"/>
      <c r="O33" s="429"/>
      <c r="P33" s="429"/>
      <c r="Q33" s="429"/>
      <c r="R33" s="429"/>
      <c r="S33" s="429"/>
      <c r="T33" s="429"/>
      <c r="U33" s="429"/>
      <c r="V33" s="429"/>
      <c r="W33" s="429"/>
      <c r="X33" s="429"/>
      <c r="Y33" s="429"/>
      <c r="Z33" s="429"/>
      <c r="AA33" s="429"/>
      <c r="AB33" s="429"/>
      <c r="AC33" s="429"/>
      <c r="AD33" s="429"/>
      <c r="AE33" s="429"/>
      <c r="AF33" s="429"/>
      <c r="AG33" s="429"/>
      <c r="AH33" s="429"/>
      <c r="AI33" s="429"/>
    </row>
    <row r="34" spans="1:35">
      <c r="A34" s="401"/>
      <c r="B34" s="405"/>
      <c r="C34" s="405"/>
      <c r="D34" s="405"/>
      <c r="E34" s="405"/>
      <c r="F34" s="416"/>
      <c r="G34" s="416"/>
      <c r="H34" s="416"/>
      <c r="I34" s="416"/>
      <c r="J34" s="416"/>
      <c r="K34" s="416"/>
      <c r="L34" s="416"/>
      <c r="M34" s="405"/>
      <c r="N34" s="405"/>
      <c r="O34" s="405"/>
      <c r="P34" s="405"/>
      <c r="Q34" s="405"/>
      <c r="R34" s="405"/>
      <c r="S34" s="405"/>
      <c r="T34" s="405"/>
      <c r="U34" s="405"/>
      <c r="V34" s="405"/>
      <c r="W34" s="405"/>
      <c r="X34" s="405"/>
      <c r="Y34" s="405"/>
      <c r="Z34" s="405"/>
      <c r="AA34" s="405"/>
      <c r="AB34" s="405"/>
      <c r="AC34" s="405"/>
      <c r="AD34" s="405"/>
      <c r="AE34" s="405"/>
      <c r="AF34" s="405"/>
      <c r="AG34" s="405"/>
      <c r="AH34" s="405"/>
      <c r="AI34" s="405"/>
    </row>
    <row r="35" spans="1:35">
      <c r="A35" s="401"/>
      <c r="B35" s="405"/>
      <c r="C35" s="405"/>
      <c r="D35" s="405"/>
      <c r="E35" s="405"/>
      <c r="F35" s="416"/>
      <c r="G35" s="416"/>
      <c r="H35" s="416"/>
      <c r="I35" s="416"/>
      <c r="J35" s="416"/>
      <c r="K35" s="416"/>
      <c r="L35" s="416"/>
      <c r="M35" s="405"/>
      <c r="N35" s="405"/>
      <c r="O35" s="405"/>
      <c r="P35" s="405"/>
      <c r="Q35" s="405"/>
      <c r="R35" s="405"/>
      <c r="S35" s="405"/>
      <c r="T35" s="405"/>
      <c r="U35" s="405"/>
      <c r="V35" s="405"/>
      <c r="W35" s="405"/>
      <c r="X35" s="405"/>
      <c r="Y35" s="405"/>
      <c r="Z35" s="405"/>
      <c r="AA35" s="405"/>
      <c r="AB35" s="405"/>
      <c r="AC35" s="405"/>
      <c r="AD35" s="405"/>
      <c r="AE35" s="405"/>
      <c r="AF35" s="405"/>
      <c r="AG35" s="405"/>
      <c r="AH35" s="405"/>
      <c r="AI35" s="405"/>
    </row>
    <row r="36" spans="1:35">
      <c r="A36" s="401"/>
      <c r="B36" s="405"/>
      <c r="C36" s="405"/>
      <c r="D36" s="405"/>
      <c r="E36" s="405"/>
      <c r="F36" s="416"/>
      <c r="G36" s="416"/>
      <c r="H36" s="416"/>
      <c r="I36" s="416"/>
      <c r="J36" s="416"/>
      <c r="K36" s="416"/>
      <c r="L36" s="416"/>
      <c r="M36" s="405"/>
      <c r="N36" s="405"/>
      <c r="O36" s="405"/>
      <c r="P36" s="405"/>
      <c r="Q36" s="405"/>
      <c r="R36" s="405"/>
      <c r="S36" s="405"/>
      <c r="T36" s="405"/>
      <c r="U36" s="405"/>
      <c r="V36" s="405"/>
      <c r="W36" s="405"/>
      <c r="X36" s="405"/>
      <c r="Y36" s="405"/>
      <c r="Z36" s="405"/>
      <c r="AA36" s="405"/>
      <c r="AB36" s="405"/>
      <c r="AC36" s="405"/>
      <c r="AD36" s="405"/>
      <c r="AE36" s="405"/>
      <c r="AF36" s="405"/>
      <c r="AG36" s="405"/>
      <c r="AH36" s="405"/>
      <c r="AI36" s="405"/>
    </row>
    <row r="37" spans="1:35">
      <c r="A37" s="401"/>
      <c r="B37" s="405"/>
      <c r="C37" s="405"/>
      <c r="D37" s="405"/>
      <c r="E37" s="405"/>
      <c r="F37" s="416"/>
      <c r="G37" s="416"/>
      <c r="H37" s="416"/>
      <c r="I37" s="416"/>
      <c r="J37" s="416"/>
      <c r="K37" s="416"/>
      <c r="L37" s="416"/>
      <c r="M37" s="405"/>
      <c r="N37" s="405"/>
      <c r="O37" s="405"/>
      <c r="P37" s="405"/>
      <c r="Q37" s="405"/>
      <c r="R37" s="405"/>
      <c r="S37" s="405"/>
      <c r="T37" s="405"/>
      <c r="U37" s="405"/>
      <c r="V37" s="405"/>
      <c r="W37" s="405"/>
      <c r="X37" s="405"/>
      <c r="Y37" s="405"/>
      <c r="Z37" s="405"/>
      <c r="AA37" s="405"/>
      <c r="AB37" s="405"/>
      <c r="AC37" s="405"/>
      <c r="AD37" s="405"/>
      <c r="AE37" s="405"/>
      <c r="AF37" s="405"/>
      <c r="AG37" s="405"/>
      <c r="AH37" s="405"/>
      <c r="AI37" s="405"/>
    </row>
    <row r="38" spans="1:35" ht="15.75" thickBot="1">
      <c r="A38" s="431"/>
      <c r="B38" s="432"/>
      <c r="C38" s="432"/>
      <c r="D38" s="432"/>
      <c r="E38" s="432"/>
      <c r="F38" s="433"/>
      <c r="G38" s="433"/>
      <c r="H38" s="433"/>
      <c r="I38" s="433"/>
      <c r="J38" s="433"/>
      <c r="K38" s="433"/>
      <c r="L38" s="433"/>
      <c r="M38" s="432"/>
      <c r="N38" s="432"/>
      <c r="O38" s="432"/>
      <c r="P38" s="432"/>
      <c r="Q38" s="432"/>
      <c r="R38" s="432"/>
      <c r="S38" s="432"/>
      <c r="T38" s="432"/>
      <c r="U38" s="432"/>
      <c r="V38" s="432"/>
      <c r="W38" s="432"/>
      <c r="X38" s="432"/>
      <c r="Y38" s="432"/>
      <c r="Z38" s="432"/>
      <c r="AA38" s="432"/>
      <c r="AB38" s="432"/>
      <c r="AC38" s="432"/>
      <c r="AD38" s="432"/>
      <c r="AE38" s="432"/>
      <c r="AF38" s="432"/>
      <c r="AG38" s="432"/>
      <c r="AH38" s="432"/>
      <c r="AI38" s="432"/>
    </row>
  </sheetData>
  <mergeCells count="40">
    <mergeCell ref="A1:M1"/>
    <mergeCell ref="A19:A21"/>
    <mergeCell ref="B19:B21"/>
    <mergeCell ref="C19:C21"/>
    <mergeCell ref="G19:H19"/>
    <mergeCell ref="I19:T19"/>
    <mergeCell ref="I20:I21"/>
    <mergeCell ref="J20:J21"/>
    <mergeCell ref="L20:L21"/>
    <mergeCell ref="M20:T20"/>
    <mergeCell ref="A3:A4"/>
    <mergeCell ref="B3:B4"/>
    <mergeCell ref="C3:C4"/>
    <mergeCell ref="AI28:AI32"/>
    <mergeCell ref="G29:H29"/>
    <mergeCell ref="I29:I32"/>
    <mergeCell ref="J29:AC30"/>
    <mergeCell ref="AD29:AD32"/>
    <mergeCell ref="AE29:AE32"/>
    <mergeCell ref="AF29:AF32"/>
    <mergeCell ref="AG29:AG32"/>
    <mergeCell ref="G28:AD28"/>
    <mergeCell ref="G30:G32"/>
    <mergeCell ref="H30:H32"/>
    <mergeCell ref="J31:Q31"/>
    <mergeCell ref="R31:AC31"/>
    <mergeCell ref="AE28:AG28"/>
    <mergeCell ref="A28:A32"/>
    <mergeCell ref="B28:B32"/>
    <mergeCell ref="C28:C32"/>
    <mergeCell ref="U20:U21"/>
    <mergeCell ref="AH28:AH32"/>
    <mergeCell ref="U19:AD19"/>
    <mergeCell ref="AE19:AE21"/>
    <mergeCell ref="AF19:AF21"/>
    <mergeCell ref="G20:G21"/>
    <mergeCell ref="H20:H21"/>
    <mergeCell ref="V20:V21"/>
    <mergeCell ref="W20:Y20"/>
    <mergeCell ref="Z20:AD20"/>
  </mergeCells>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Y37"/>
  <sheetViews>
    <sheetView topLeftCell="A4" zoomScale="79" zoomScaleNormal="79" workbookViewId="0">
      <pane ySplit="1" topLeftCell="A5" activePane="bottomLeft" state="frozen"/>
      <selection activeCell="A4" sqref="A4"/>
      <selection pane="bottomLeft" activeCell="G11" sqref="G11"/>
    </sheetView>
  </sheetViews>
  <sheetFormatPr defaultRowHeight="15"/>
  <sheetData>
    <row r="4" spans="3:24" ht="15.75">
      <c r="G4" s="106" t="s">
        <v>122</v>
      </c>
      <c r="H4" s="107" t="s">
        <v>206</v>
      </c>
      <c r="I4" s="107" t="s">
        <v>119</v>
      </c>
      <c r="J4" s="107" t="s">
        <v>107</v>
      </c>
      <c r="K4" s="107" t="s">
        <v>116</v>
      </c>
      <c r="L4" s="107" t="s">
        <v>29</v>
      </c>
      <c r="M4" s="107" t="s">
        <v>17</v>
      </c>
      <c r="N4" s="107" t="s">
        <v>65</v>
      </c>
      <c r="O4" s="107" t="s">
        <v>69</v>
      </c>
      <c r="P4" s="108" t="s">
        <v>45</v>
      </c>
      <c r="Q4" s="108" t="s">
        <v>42</v>
      </c>
      <c r="R4" s="108" t="s">
        <v>89</v>
      </c>
      <c r="S4" s="107" t="s">
        <v>78</v>
      </c>
      <c r="T4" s="107" t="s">
        <v>76</v>
      </c>
      <c r="U4" s="107" t="s">
        <v>32</v>
      </c>
      <c r="V4" s="106"/>
      <c r="W4" s="109" t="s">
        <v>6</v>
      </c>
    </row>
    <row r="5" spans="3:24" ht="22.9" customHeight="1">
      <c r="C5" s="135" t="s">
        <v>632</v>
      </c>
      <c r="D5" s="111">
        <v>38</v>
      </c>
      <c r="E5" s="183" t="s">
        <v>537</v>
      </c>
      <c r="F5" s="170">
        <v>198.61</v>
      </c>
      <c r="G5" s="170">
        <v>160</v>
      </c>
      <c r="H5" s="170"/>
      <c r="I5" s="170">
        <v>5.6</v>
      </c>
      <c r="J5" s="170">
        <v>3.86</v>
      </c>
      <c r="K5" s="170">
        <v>8.0400000000000063</v>
      </c>
      <c r="L5" s="170"/>
      <c r="M5" s="170"/>
      <c r="N5" s="170"/>
      <c r="O5" s="170"/>
      <c r="P5" s="170"/>
      <c r="Q5" s="170"/>
      <c r="R5" s="170"/>
      <c r="S5" s="170">
        <v>11.4</v>
      </c>
      <c r="T5" s="170">
        <v>7.21</v>
      </c>
      <c r="U5" s="170"/>
      <c r="V5" s="170"/>
      <c r="W5" s="170">
        <v>2.5</v>
      </c>
      <c r="X5" s="394">
        <f>SUM(G5:W5)</f>
        <v>198.61</v>
      </c>
    </row>
    <row r="8" spans="3:24" s="395" customFormat="1" ht="31.5">
      <c r="C8" s="335" t="s">
        <v>45</v>
      </c>
      <c r="D8" s="337"/>
      <c r="E8" s="336" t="s">
        <v>136</v>
      </c>
      <c r="F8" s="337">
        <v>45.410000000000004</v>
      </c>
      <c r="G8" s="337">
        <v>33.74</v>
      </c>
      <c r="H8" s="337"/>
      <c r="I8" s="337">
        <v>3.34</v>
      </c>
      <c r="J8" s="337">
        <v>1.6700000000000004</v>
      </c>
      <c r="K8" s="337">
        <v>4.4600000000000062</v>
      </c>
      <c r="L8" s="337"/>
      <c r="M8" s="337"/>
      <c r="N8" s="337"/>
      <c r="O8" s="337"/>
      <c r="P8" s="337"/>
      <c r="Q8" s="337"/>
      <c r="R8" s="337"/>
      <c r="S8" s="337"/>
      <c r="T8" s="337"/>
      <c r="U8" s="337"/>
      <c r="V8" s="337"/>
      <c r="W8" s="337">
        <v>1.4</v>
      </c>
    </row>
    <row r="9" spans="3:24" s="395" customFormat="1" ht="15.75">
      <c r="C9" s="335" t="s">
        <v>45</v>
      </c>
      <c r="D9" s="337"/>
      <c r="E9" s="336" t="s">
        <v>133</v>
      </c>
      <c r="F9" s="337">
        <v>33.32</v>
      </c>
      <c r="G9" s="337">
        <v>24.19</v>
      </c>
      <c r="H9" s="337"/>
      <c r="I9" s="337">
        <v>2.2599999999999998</v>
      </c>
      <c r="J9" s="337">
        <v>2.19</v>
      </c>
      <c r="K9" s="337">
        <v>3.58</v>
      </c>
      <c r="L9" s="337"/>
      <c r="M9" s="337"/>
      <c r="N9" s="337"/>
      <c r="O9" s="337"/>
      <c r="P9" s="337"/>
      <c r="Q9" s="337"/>
      <c r="R9" s="337"/>
      <c r="S9" s="337"/>
      <c r="T9" s="337"/>
      <c r="U9" s="337"/>
      <c r="V9" s="337"/>
      <c r="W9" s="337">
        <v>1.1000000000000001</v>
      </c>
    </row>
    <row r="10" spans="3:24" s="395" customFormat="1" ht="31.5">
      <c r="C10" s="335" t="s">
        <v>89</v>
      </c>
      <c r="D10" s="337"/>
      <c r="E10" s="336" t="s">
        <v>136</v>
      </c>
      <c r="F10" s="337">
        <v>6</v>
      </c>
      <c r="G10" s="337">
        <v>6.28</v>
      </c>
      <c r="H10" s="337"/>
      <c r="I10" s="337"/>
      <c r="J10" s="337"/>
      <c r="K10" s="337"/>
      <c r="L10" s="337"/>
      <c r="M10" s="337"/>
      <c r="N10" s="337"/>
      <c r="O10" s="337"/>
      <c r="P10" s="337"/>
      <c r="Q10" s="337"/>
      <c r="R10" s="337"/>
      <c r="S10" s="337"/>
      <c r="T10" s="337"/>
      <c r="U10" s="337"/>
      <c r="V10" s="337"/>
      <c r="W10" s="337"/>
    </row>
    <row r="11" spans="3:24" s="395" customFormat="1" ht="15.75">
      <c r="C11" s="335" t="s">
        <v>89</v>
      </c>
      <c r="D11" s="337"/>
      <c r="E11" s="336" t="s">
        <v>133</v>
      </c>
      <c r="F11" s="337">
        <v>4</v>
      </c>
      <c r="G11" s="337">
        <v>4.8</v>
      </c>
      <c r="H11" s="337"/>
      <c r="I11" s="337"/>
      <c r="J11" s="337"/>
      <c r="K11" s="337"/>
      <c r="L11" s="337"/>
      <c r="M11" s="337"/>
      <c r="N11" s="337"/>
      <c r="O11" s="337"/>
      <c r="P11" s="337"/>
      <c r="Q11" s="337"/>
      <c r="R11" s="337"/>
      <c r="S11" s="337"/>
      <c r="T11" s="337"/>
      <c r="U11" s="337"/>
      <c r="V11" s="337"/>
      <c r="W11" s="337"/>
    </row>
    <row r="12" spans="3:24" s="395" customFormat="1" ht="31.5">
      <c r="C12" s="335" t="s">
        <v>78</v>
      </c>
      <c r="D12" s="337"/>
      <c r="E12" s="336" t="s">
        <v>136</v>
      </c>
      <c r="F12" s="337">
        <v>39.229999999999997</v>
      </c>
      <c r="G12" s="337">
        <v>30.67</v>
      </c>
      <c r="H12" s="337"/>
      <c r="I12" s="337"/>
      <c r="J12" s="337"/>
      <c r="K12" s="337"/>
      <c r="L12" s="337"/>
      <c r="M12" s="337"/>
      <c r="N12" s="337"/>
      <c r="O12" s="337"/>
      <c r="P12" s="337"/>
      <c r="Q12" s="337"/>
      <c r="R12" s="337"/>
      <c r="S12" s="337">
        <v>5.24</v>
      </c>
      <c r="T12" s="337">
        <v>3.32</v>
      </c>
      <c r="U12" s="337"/>
      <c r="V12" s="337"/>
      <c r="W12" s="337"/>
    </row>
    <row r="13" spans="3:24" s="395" customFormat="1" ht="15.75">
      <c r="C13" s="335" t="s">
        <v>78</v>
      </c>
      <c r="D13" s="337"/>
      <c r="E13" s="336" t="s">
        <v>133</v>
      </c>
      <c r="F13" s="337">
        <v>45.27</v>
      </c>
      <c r="G13" s="337">
        <v>35.22</v>
      </c>
      <c r="H13" s="337"/>
      <c r="I13" s="337"/>
      <c r="J13" s="337"/>
      <c r="K13" s="337"/>
      <c r="L13" s="337"/>
      <c r="M13" s="337"/>
      <c r="N13" s="337"/>
      <c r="O13" s="337"/>
      <c r="P13" s="337"/>
      <c r="Q13" s="337"/>
      <c r="R13" s="337"/>
      <c r="S13" s="337">
        <v>6.16</v>
      </c>
      <c r="T13" s="337">
        <v>3.89</v>
      </c>
      <c r="U13" s="337"/>
      <c r="V13" s="337"/>
      <c r="W13" s="337"/>
    </row>
    <row r="14" spans="3:24" s="395" customFormat="1" ht="31.5">
      <c r="C14" s="335" t="s">
        <v>65</v>
      </c>
      <c r="D14" s="337"/>
      <c r="E14" s="336" t="s">
        <v>136</v>
      </c>
      <c r="F14" s="337">
        <v>8.48</v>
      </c>
      <c r="G14" s="337">
        <v>8.48</v>
      </c>
      <c r="H14" s="337"/>
      <c r="I14" s="337"/>
      <c r="J14" s="337"/>
      <c r="K14" s="337"/>
      <c r="L14" s="337"/>
      <c r="M14" s="337"/>
      <c r="N14" s="337"/>
      <c r="O14" s="337"/>
      <c r="P14" s="337"/>
      <c r="Q14" s="337"/>
      <c r="R14" s="337"/>
      <c r="S14" s="337"/>
      <c r="T14" s="337"/>
      <c r="U14" s="337"/>
      <c r="V14" s="337"/>
      <c r="W14" s="337"/>
    </row>
    <row r="15" spans="3:24" s="395" customFormat="1" ht="15.75">
      <c r="C15" s="335" t="s">
        <v>65</v>
      </c>
      <c r="D15" s="390"/>
      <c r="E15" s="336" t="s">
        <v>133</v>
      </c>
      <c r="F15" s="337">
        <v>4.38</v>
      </c>
      <c r="G15" s="337">
        <v>4.38</v>
      </c>
      <c r="H15" s="337"/>
      <c r="I15" s="337"/>
      <c r="J15" s="337"/>
      <c r="K15" s="337"/>
      <c r="L15" s="337"/>
      <c r="M15" s="337"/>
      <c r="N15" s="337"/>
      <c r="O15" s="337"/>
      <c r="P15" s="337"/>
      <c r="Q15" s="337"/>
      <c r="R15" s="337"/>
      <c r="S15" s="337"/>
      <c r="T15" s="337"/>
      <c r="U15" s="337"/>
      <c r="V15" s="337"/>
      <c r="W15" s="337"/>
    </row>
    <row r="16" spans="3:24" ht="31.5">
      <c r="C16" s="332" t="s">
        <v>74</v>
      </c>
      <c r="D16" s="393"/>
      <c r="E16" s="333" t="s">
        <v>136</v>
      </c>
      <c r="F16" s="334">
        <v>0</v>
      </c>
      <c r="G16" s="334">
        <v>0</v>
      </c>
      <c r="H16" s="334"/>
      <c r="I16" s="334"/>
      <c r="J16" s="334"/>
      <c r="K16" s="334"/>
      <c r="L16" s="334"/>
      <c r="M16" s="334"/>
      <c r="N16" s="334"/>
      <c r="O16" s="334"/>
      <c r="P16" s="334"/>
      <c r="Q16" s="334"/>
      <c r="R16" s="334"/>
      <c r="S16" s="334"/>
      <c r="T16" s="334"/>
      <c r="U16" s="334"/>
      <c r="V16" s="334"/>
      <c r="W16" s="334"/>
    </row>
    <row r="17" spans="3:25" s="395" customFormat="1" ht="31.5">
      <c r="C17" s="335" t="s">
        <v>89</v>
      </c>
      <c r="D17" s="390"/>
      <c r="E17" s="336" t="s">
        <v>136</v>
      </c>
      <c r="F17" s="337"/>
      <c r="G17" s="337"/>
      <c r="H17" s="337"/>
      <c r="I17" s="337"/>
      <c r="J17" s="337"/>
      <c r="K17" s="337"/>
      <c r="L17" s="337"/>
      <c r="M17" s="337"/>
      <c r="N17" s="337"/>
      <c r="O17" s="337"/>
      <c r="P17" s="337"/>
      <c r="Q17" s="337"/>
      <c r="R17" s="337"/>
      <c r="S17" s="337"/>
      <c r="T17" s="337"/>
      <c r="U17" s="337"/>
      <c r="V17" s="337"/>
      <c r="W17" s="337"/>
    </row>
    <row r="18" spans="3:25" s="395" customFormat="1" ht="31.5">
      <c r="C18" s="335" t="s">
        <v>20</v>
      </c>
      <c r="D18" s="390"/>
      <c r="E18" s="336" t="s">
        <v>136</v>
      </c>
      <c r="F18" s="337">
        <v>4.46</v>
      </c>
      <c r="G18" s="337">
        <v>4.46</v>
      </c>
      <c r="H18" s="337"/>
      <c r="I18" s="337"/>
      <c r="J18" s="337"/>
      <c r="K18" s="337"/>
      <c r="L18" s="337"/>
      <c r="M18" s="337"/>
      <c r="N18" s="337"/>
      <c r="O18" s="337"/>
      <c r="P18" s="337"/>
      <c r="Q18" s="337"/>
      <c r="R18" s="337"/>
      <c r="S18" s="337"/>
      <c r="T18" s="337"/>
      <c r="U18" s="337"/>
      <c r="V18" s="337"/>
      <c r="W18" s="337"/>
    </row>
    <row r="19" spans="3:25" s="395" customFormat="1" ht="15.75">
      <c r="C19" s="335" t="s">
        <v>20</v>
      </c>
      <c r="D19" s="390"/>
      <c r="E19" s="336" t="s">
        <v>133</v>
      </c>
      <c r="F19" s="337">
        <v>5.05</v>
      </c>
      <c r="G19" s="337">
        <v>5.05</v>
      </c>
      <c r="H19" s="337"/>
      <c r="I19" s="337"/>
      <c r="J19" s="337"/>
      <c r="K19" s="337"/>
      <c r="L19" s="337"/>
      <c r="M19" s="337"/>
      <c r="N19" s="337"/>
      <c r="O19" s="337"/>
      <c r="P19" s="337"/>
      <c r="Q19" s="337"/>
      <c r="R19" s="337"/>
      <c r="S19" s="337"/>
      <c r="T19" s="337"/>
      <c r="U19" s="337"/>
      <c r="V19" s="337"/>
      <c r="W19" s="337"/>
    </row>
    <row r="20" spans="3:25" s="395" customFormat="1" ht="31.5">
      <c r="C20" s="335" t="s">
        <v>29</v>
      </c>
      <c r="D20" s="390"/>
      <c r="E20" s="336" t="s">
        <v>136</v>
      </c>
      <c r="F20" s="337">
        <v>0.4</v>
      </c>
      <c r="G20" s="337">
        <v>0.4</v>
      </c>
      <c r="H20" s="337"/>
      <c r="I20" s="337"/>
      <c r="J20" s="337"/>
      <c r="K20" s="337"/>
      <c r="L20" s="337"/>
      <c r="M20" s="337"/>
      <c r="N20" s="337"/>
      <c r="O20" s="337"/>
      <c r="P20" s="337"/>
      <c r="Q20" s="337"/>
      <c r="R20" s="337"/>
      <c r="S20" s="337"/>
      <c r="T20" s="337"/>
      <c r="U20" s="337"/>
      <c r="V20" s="337"/>
      <c r="W20" s="337"/>
    </row>
    <row r="21" spans="3:25" s="395" customFormat="1" ht="15.75">
      <c r="C21" s="335" t="s">
        <v>29</v>
      </c>
      <c r="D21" s="390"/>
      <c r="E21" s="336" t="s">
        <v>133</v>
      </c>
      <c r="F21" s="337">
        <v>0.2</v>
      </c>
      <c r="G21" s="337">
        <v>0.2</v>
      </c>
      <c r="H21" s="337"/>
      <c r="I21" s="337"/>
      <c r="J21" s="337"/>
      <c r="K21" s="337"/>
      <c r="L21" s="337"/>
      <c r="M21" s="337"/>
      <c r="N21" s="337"/>
      <c r="O21" s="337"/>
      <c r="P21" s="337"/>
      <c r="Q21" s="337"/>
      <c r="R21" s="337"/>
      <c r="S21" s="337"/>
      <c r="T21" s="337"/>
      <c r="U21" s="337"/>
      <c r="V21" s="337"/>
      <c r="W21" s="337"/>
    </row>
    <row r="22" spans="3:25" s="395" customFormat="1" ht="31.5">
      <c r="C22" s="335" t="s">
        <v>11</v>
      </c>
      <c r="D22" s="390"/>
      <c r="E22" s="336" t="s">
        <v>136</v>
      </c>
      <c r="F22" s="337">
        <v>2.0099999999999998</v>
      </c>
      <c r="G22" s="337">
        <v>2.0099999999999998</v>
      </c>
      <c r="H22" s="337"/>
      <c r="I22" s="337"/>
      <c r="J22" s="337"/>
      <c r="K22" s="337"/>
      <c r="L22" s="337"/>
      <c r="M22" s="337"/>
      <c r="N22" s="337"/>
      <c r="O22" s="337"/>
      <c r="P22" s="337"/>
      <c r="Q22" s="337"/>
      <c r="R22" s="337"/>
      <c r="S22" s="337"/>
      <c r="T22" s="337"/>
      <c r="U22" s="337"/>
      <c r="V22" s="337"/>
      <c r="W22" s="337"/>
    </row>
    <row r="23" spans="3:25" s="395" customFormat="1" ht="15.75">
      <c r="C23" s="335" t="s">
        <v>11</v>
      </c>
      <c r="D23" s="390"/>
      <c r="E23" s="336" t="s">
        <v>133</v>
      </c>
      <c r="F23" s="337">
        <v>0.12</v>
      </c>
      <c r="G23" s="337">
        <v>0.12</v>
      </c>
      <c r="H23" s="337"/>
      <c r="I23" s="337"/>
      <c r="J23" s="337"/>
      <c r="K23" s="337"/>
      <c r="L23" s="337"/>
      <c r="M23" s="337"/>
      <c r="N23" s="337"/>
      <c r="O23" s="337"/>
      <c r="P23" s="337"/>
      <c r="Q23" s="337"/>
      <c r="R23" s="337"/>
      <c r="S23" s="337"/>
      <c r="T23" s="337"/>
      <c r="U23" s="337"/>
      <c r="V23" s="337"/>
      <c r="W23" s="337"/>
    </row>
    <row r="24" spans="3:25">
      <c r="F24" s="394">
        <f>SUM(F8:F23)</f>
        <v>198.33</v>
      </c>
    </row>
    <row r="25" spans="3:25">
      <c r="G25" s="394">
        <f>SUM(G8:G24)</f>
        <v>160</v>
      </c>
      <c r="H25" s="394">
        <f t="shared" ref="H25:W25" si="0">SUM(H8:H24)</f>
        <v>0</v>
      </c>
      <c r="I25" s="394">
        <f t="shared" si="0"/>
        <v>5.6</v>
      </c>
      <c r="J25" s="394">
        <f t="shared" si="0"/>
        <v>3.8600000000000003</v>
      </c>
      <c r="K25" s="394">
        <f t="shared" si="0"/>
        <v>8.0400000000000063</v>
      </c>
      <c r="L25" s="394">
        <f t="shared" si="0"/>
        <v>0</v>
      </c>
      <c r="M25" s="394">
        <f t="shared" si="0"/>
        <v>0</v>
      </c>
      <c r="N25" s="394">
        <f t="shared" si="0"/>
        <v>0</v>
      </c>
      <c r="O25" s="394">
        <f t="shared" si="0"/>
        <v>0</v>
      </c>
      <c r="P25" s="394">
        <f t="shared" si="0"/>
        <v>0</v>
      </c>
      <c r="Q25" s="394">
        <f t="shared" si="0"/>
        <v>0</v>
      </c>
      <c r="R25" s="394">
        <f t="shared" si="0"/>
        <v>0</v>
      </c>
      <c r="S25" s="394">
        <f t="shared" si="0"/>
        <v>11.4</v>
      </c>
      <c r="T25" s="394">
        <f t="shared" si="0"/>
        <v>7.21</v>
      </c>
      <c r="U25" s="394">
        <f t="shared" si="0"/>
        <v>0</v>
      </c>
      <c r="V25" s="394">
        <f t="shared" si="0"/>
        <v>0</v>
      </c>
      <c r="W25" s="394">
        <f t="shared" si="0"/>
        <v>2.5</v>
      </c>
      <c r="Y25" s="394">
        <f>SUM(G25:W25)</f>
        <v>198.61</v>
      </c>
    </row>
    <row r="28" spans="3:25" ht="15.75">
      <c r="G28" s="334">
        <v>60.9</v>
      </c>
      <c r="H28" s="334"/>
      <c r="I28" s="334">
        <v>1</v>
      </c>
      <c r="J28" s="334"/>
      <c r="K28" s="334">
        <v>0.27</v>
      </c>
      <c r="L28" s="334"/>
      <c r="M28" s="334"/>
      <c r="N28" s="334"/>
      <c r="O28" s="334"/>
      <c r="P28" s="334"/>
      <c r="Q28" s="334"/>
      <c r="R28" s="334"/>
      <c r="S28" s="334">
        <v>8.65</v>
      </c>
      <c r="T28" s="334">
        <v>5.77</v>
      </c>
      <c r="U28" s="334"/>
      <c r="V28" s="334"/>
      <c r="W28" s="334">
        <v>5.6</v>
      </c>
      <c r="X28" s="394">
        <f t="shared" ref="X28:X33" si="1">SUM(G28:W28)</f>
        <v>82.19</v>
      </c>
    </row>
    <row r="29" spans="3:25">
      <c r="X29" s="394">
        <f t="shared" si="1"/>
        <v>0</v>
      </c>
    </row>
    <row r="30" spans="3:25" ht="15.75">
      <c r="E30">
        <v>32</v>
      </c>
      <c r="F30" s="332" t="s">
        <v>45</v>
      </c>
      <c r="G30" s="334">
        <f>32-I30-K30-S30-T30-W30</f>
        <v>21.61</v>
      </c>
      <c r="H30" s="334"/>
      <c r="I30" s="334">
        <v>0.6</v>
      </c>
      <c r="J30" s="334"/>
      <c r="K30" s="334">
        <v>0.27</v>
      </c>
      <c r="L30" s="334"/>
      <c r="M30" s="334"/>
      <c r="N30" s="334"/>
      <c r="O30" s="334"/>
      <c r="P30" s="334"/>
      <c r="Q30" s="334"/>
      <c r="R30" s="334"/>
      <c r="S30" s="334">
        <f>1.8+2.61</f>
        <v>4.41</v>
      </c>
      <c r="T30" s="334">
        <f>1.2+2.41</f>
        <v>3.6100000000000003</v>
      </c>
      <c r="U30" s="334"/>
      <c r="V30" s="334"/>
      <c r="W30" s="334">
        <v>1.5</v>
      </c>
      <c r="X30" s="394">
        <f t="shared" si="1"/>
        <v>32</v>
      </c>
    </row>
    <row r="31" spans="3:25" ht="15.75">
      <c r="E31">
        <v>45</v>
      </c>
      <c r="F31" s="332" t="s">
        <v>78</v>
      </c>
      <c r="G31" s="334">
        <f>45-I31-S31-T31-W31</f>
        <v>34.5</v>
      </c>
      <c r="H31" s="334"/>
      <c r="I31" s="334">
        <v>0.4</v>
      </c>
      <c r="J31" s="334"/>
      <c r="K31" s="334"/>
      <c r="L31" s="334"/>
      <c r="M31" s="334"/>
      <c r="N31" s="334"/>
      <c r="O31" s="334"/>
      <c r="P31" s="334"/>
      <c r="Q31" s="334"/>
      <c r="R31" s="334"/>
      <c r="S31" s="334">
        <v>4</v>
      </c>
      <c r="T31" s="334">
        <v>2</v>
      </c>
      <c r="U31" s="334"/>
      <c r="V31" s="334"/>
      <c r="W31" s="334">
        <f>W28-W30</f>
        <v>4.0999999999999996</v>
      </c>
      <c r="X31" s="394">
        <f t="shared" si="1"/>
        <v>45</v>
      </c>
      <c r="Y31" s="394">
        <f>X30+X31+X32+X33</f>
        <v>82.19</v>
      </c>
    </row>
    <row r="32" spans="3:25" ht="15.75">
      <c r="E32">
        <v>1.5</v>
      </c>
      <c r="F32" s="332" t="s">
        <v>89</v>
      </c>
      <c r="G32" s="334">
        <f>1.5-S32-T32</f>
        <v>1.4</v>
      </c>
      <c r="H32" s="334"/>
      <c r="I32" s="334"/>
      <c r="J32" s="334"/>
      <c r="K32" s="334"/>
      <c r="L32" s="334"/>
      <c r="M32" s="334"/>
      <c r="N32" s="334"/>
      <c r="O32" s="334"/>
      <c r="P32" s="334"/>
      <c r="Q32" s="334"/>
      <c r="R32" s="334"/>
      <c r="S32" s="334">
        <v>0.06</v>
      </c>
      <c r="T32" s="334">
        <v>0.04</v>
      </c>
      <c r="U32" s="334"/>
      <c r="V32" s="334"/>
      <c r="W32" s="334"/>
      <c r="X32" s="394">
        <f t="shared" si="1"/>
        <v>1.5</v>
      </c>
    </row>
    <row r="33" spans="5:24" ht="15.75">
      <c r="E33">
        <v>3.69</v>
      </c>
      <c r="F33" s="332" t="s">
        <v>665</v>
      </c>
      <c r="G33" s="397">
        <f>3.69-S33-T33</f>
        <v>3.3899999999999997</v>
      </c>
      <c r="H33" s="396"/>
      <c r="I33" s="396"/>
      <c r="J33" s="396"/>
      <c r="K33" s="396"/>
      <c r="L33" s="396"/>
      <c r="M33" s="396"/>
      <c r="N33" s="396"/>
      <c r="O33" s="396"/>
      <c r="P33" s="396"/>
      <c r="Q33" s="396"/>
      <c r="R33" s="396"/>
      <c r="S33" s="397">
        <v>0.18</v>
      </c>
      <c r="T33" s="397">
        <v>0.12</v>
      </c>
      <c r="U33" s="396"/>
      <c r="V33" s="396"/>
      <c r="W33" s="397">
        <f>W28-W30-W31</f>
        <v>0</v>
      </c>
      <c r="X33" s="394">
        <f t="shared" si="1"/>
        <v>3.69</v>
      </c>
    </row>
    <row r="34" spans="5:24">
      <c r="E34">
        <f>SUM(E30:E33)</f>
        <v>82.19</v>
      </c>
    </row>
    <row r="35" spans="5:24">
      <c r="G35" s="394">
        <f>SUM(G30:G34)</f>
        <v>60.9</v>
      </c>
      <c r="H35" s="394">
        <f t="shared" ref="H35:W35" si="2">SUM(H30:H34)</f>
        <v>0</v>
      </c>
      <c r="I35" s="394">
        <f t="shared" si="2"/>
        <v>1</v>
      </c>
      <c r="J35" s="394">
        <f t="shared" si="2"/>
        <v>0</v>
      </c>
      <c r="K35" s="394">
        <f t="shared" si="2"/>
        <v>0.27</v>
      </c>
      <c r="L35" s="394"/>
      <c r="M35" s="394"/>
      <c r="N35" s="394"/>
      <c r="O35" s="394"/>
      <c r="P35" s="394"/>
      <c r="Q35" s="394"/>
      <c r="R35" s="394"/>
      <c r="S35" s="394">
        <f t="shared" si="2"/>
        <v>8.65</v>
      </c>
      <c r="T35" s="394">
        <f t="shared" si="2"/>
        <v>5.7700000000000005</v>
      </c>
      <c r="U35" s="394">
        <f t="shared" si="2"/>
        <v>0</v>
      </c>
      <c r="V35" s="394">
        <f t="shared" si="2"/>
        <v>0</v>
      </c>
      <c r="W35" s="394">
        <f t="shared" si="2"/>
        <v>5.6</v>
      </c>
    </row>
    <row r="37" spans="5:24">
      <c r="S37" s="394">
        <f>S28-S35</f>
        <v>0</v>
      </c>
      <c r="T37" s="394">
        <f>T28-T35</f>
        <v>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241"/>
  <sheetViews>
    <sheetView zoomScale="81" zoomScaleNormal="81" workbookViewId="0">
      <pane xSplit="3" ySplit="2" topLeftCell="K9" activePane="bottomRight" state="frozen"/>
      <selection activeCell="D103" sqref="D4:D103"/>
      <selection pane="topRight" activeCell="D103" sqref="D4:D103"/>
      <selection pane="bottomLeft" activeCell="D103" sqref="D4:D103"/>
      <selection pane="bottomRight" activeCell="A13" sqref="A13:XFD13"/>
    </sheetView>
  </sheetViews>
  <sheetFormatPr defaultColWidth="9.140625" defaultRowHeight="12.75"/>
  <cols>
    <col min="1" max="1" width="8.5703125" style="45" customWidth="1"/>
    <col min="2" max="2" width="32.42578125" style="45" customWidth="1"/>
    <col min="3" max="3" width="5.85546875" style="45" customWidth="1"/>
    <col min="4" max="8" width="5.85546875" style="46" customWidth="1"/>
    <col min="9" max="9" width="7.85546875" style="46" customWidth="1"/>
    <col min="10" max="21" width="5.85546875" style="46" customWidth="1"/>
    <col min="22" max="22" width="6.85546875" style="46" customWidth="1"/>
    <col min="23" max="26" width="5.85546875" style="46" customWidth="1"/>
    <col min="27" max="27" width="6.7109375" style="46" customWidth="1"/>
    <col min="28" max="40" width="5.85546875" style="46" customWidth="1"/>
    <col min="41" max="16384" width="9.140625" style="45"/>
  </cols>
  <sheetData>
    <row r="1" spans="1:43">
      <c r="A1" s="1510" t="s">
        <v>215</v>
      </c>
      <c r="B1" s="1512" t="s">
        <v>214</v>
      </c>
      <c r="C1" s="1514" t="s">
        <v>143</v>
      </c>
      <c r="D1" s="462"/>
      <c r="E1" s="462"/>
      <c r="F1" s="462"/>
      <c r="G1" s="462"/>
      <c r="H1" s="462"/>
      <c r="I1" s="462"/>
      <c r="J1" s="462"/>
      <c r="K1" s="462"/>
      <c r="L1" s="462"/>
      <c r="M1" s="462"/>
      <c r="N1" s="462"/>
      <c r="O1" s="462"/>
      <c r="P1" s="462"/>
      <c r="Q1" s="462"/>
      <c r="R1" s="462"/>
      <c r="S1" s="462"/>
      <c r="T1" s="462"/>
      <c r="U1" s="462"/>
      <c r="V1" s="463" t="e">
        <f>V3+V4</f>
        <v>#REF!</v>
      </c>
      <c r="W1" s="463" t="e">
        <f t="shared" ref="W1:AN1" si="0">W3+W4</f>
        <v>#REF!</v>
      </c>
      <c r="X1" s="463" t="e">
        <f t="shared" si="0"/>
        <v>#REF!</v>
      </c>
      <c r="Y1" s="463">
        <f t="shared" si="0"/>
        <v>0</v>
      </c>
      <c r="Z1" s="463">
        <f t="shared" si="0"/>
        <v>0</v>
      </c>
      <c r="AA1" s="463">
        <f t="shared" si="0"/>
        <v>0.25</v>
      </c>
      <c r="AB1" s="463">
        <f t="shared" si="0"/>
        <v>12.96</v>
      </c>
      <c r="AC1" s="463">
        <f t="shared" si="0"/>
        <v>0</v>
      </c>
      <c r="AD1" s="463">
        <f t="shared" si="0"/>
        <v>0</v>
      </c>
      <c r="AE1" s="463">
        <f t="shared" si="0"/>
        <v>0</v>
      </c>
      <c r="AF1" s="463">
        <f t="shared" si="0"/>
        <v>0</v>
      </c>
      <c r="AG1" s="463">
        <f t="shared" si="0"/>
        <v>0</v>
      </c>
      <c r="AH1" s="463">
        <f t="shared" si="0"/>
        <v>0</v>
      </c>
      <c r="AI1" s="463">
        <f t="shared" si="0"/>
        <v>0</v>
      </c>
      <c r="AJ1" s="463" t="e">
        <f t="shared" si="0"/>
        <v>#REF!</v>
      </c>
      <c r="AK1" s="463">
        <f t="shared" si="0"/>
        <v>22.67</v>
      </c>
      <c r="AL1" s="463">
        <f t="shared" si="0"/>
        <v>4.13</v>
      </c>
      <c r="AM1" s="463">
        <f t="shared" si="0"/>
        <v>0</v>
      </c>
      <c r="AN1" s="463">
        <f t="shared" si="0"/>
        <v>0</v>
      </c>
      <c r="AO1" s="81"/>
      <c r="AQ1" s="80"/>
    </row>
    <row r="2" spans="1:43" s="76" customFormat="1" ht="15">
      <c r="A2" s="1511"/>
      <c r="B2" s="1513"/>
      <c r="C2" s="1515"/>
      <c r="D2" s="79" t="s">
        <v>212</v>
      </c>
      <c r="E2" s="79" t="s">
        <v>211</v>
      </c>
      <c r="F2" s="79" t="s">
        <v>116</v>
      </c>
      <c r="G2" s="79" t="s">
        <v>119</v>
      </c>
      <c r="H2" s="78" t="s">
        <v>104</v>
      </c>
      <c r="I2" s="78" t="s">
        <v>45</v>
      </c>
      <c r="J2" s="78" t="s">
        <v>42</v>
      </c>
      <c r="K2" s="78" t="s">
        <v>99</v>
      </c>
      <c r="L2" s="78" t="s">
        <v>96</v>
      </c>
      <c r="M2" s="78" t="s">
        <v>182</v>
      </c>
      <c r="N2" s="78" t="s">
        <v>210</v>
      </c>
      <c r="O2" s="78" t="s">
        <v>95</v>
      </c>
      <c r="P2" s="78" t="s">
        <v>86</v>
      </c>
      <c r="Q2" s="78" t="s">
        <v>89</v>
      </c>
      <c r="R2" s="78" t="s">
        <v>637</v>
      </c>
      <c r="S2" s="78" t="s">
        <v>26</v>
      </c>
      <c r="T2" s="78" t="s">
        <v>20</v>
      </c>
      <c r="U2" s="78" t="s">
        <v>23</v>
      </c>
      <c r="V2" s="78" t="s">
        <v>78</v>
      </c>
      <c r="W2" s="78" t="s">
        <v>76</v>
      </c>
      <c r="X2" s="78" t="s">
        <v>74</v>
      </c>
      <c r="Y2" s="78" t="s">
        <v>71</v>
      </c>
      <c r="Z2" s="78" t="s">
        <v>69</v>
      </c>
      <c r="AA2" s="78" t="s">
        <v>67</v>
      </c>
      <c r="AB2" s="78" t="s">
        <v>65</v>
      </c>
      <c r="AC2" s="78" t="s">
        <v>63</v>
      </c>
      <c r="AD2" s="78" t="s">
        <v>57</v>
      </c>
      <c r="AE2" s="78" t="s">
        <v>54</v>
      </c>
      <c r="AF2" s="78" t="s">
        <v>54</v>
      </c>
      <c r="AG2" s="78" t="s">
        <v>48</v>
      </c>
      <c r="AH2" s="78" t="s">
        <v>32</v>
      </c>
      <c r="AI2" s="78" t="s">
        <v>17</v>
      </c>
      <c r="AJ2" s="78" t="s">
        <v>29</v>
      </c>
      <c r="AK2" s="78" t="s">
        <v>14</v>
      </c>
      <c r="AL2" s="78" t="s">
        <v>11</v>
      </c>
      <c r="AM2" s="78" t="s">
        <v>8</v>
      </c>
      <c r="AN2" s="78" t="s">
        <v>59</v>
      </c>
      <c r="AO2" s="77" t="s">
        <v>217</v>
      </c>
    </row>
    <row r="3" spans="1:43">
      <c r="A3" s="70" t="s">
        <v>209</v>
      </c>
      <c r="B3" s="73" t="s">
        <v>208</v>
      </c>
      <c r="C3" s="72" t="s">
        <v>122</v>
      </c>
      <c r="D3" s="71">
        <f>'TRUONG YEN'!D3+'NINH THANG'!D3+'NINH AN'!D3+'NINH HAI'!D3+'NINH KHANG'!D3+'NINH VAN'!D3+'NINH GIANG'!D3+'NINH MY'!D3+'NINH XUAN'!D3+'NINH HOA'!D3+'TT THIEN TON'!D3</f>
        <v>0</v>
      </c>
      <c r="E3" s="71">
        <f>'TRUONG YEN'!E3+'NINH THANG'!E3+'NINH AN'!E3+'NINH HAI'!E3+'NINH KHANG'!E3+'NINH VAN'!E3+'NINH GIANG'!E3+'NINH MY'!E3+'NINH XUAN'!E3+'NINH HOA'!E3+'TT THIEN TON'!E3</f>
        <v>0</v>
      </c>
      <c r="F3" s="71">
        <f>'TRUONG YEN'!F3+'NINH THANG'!F3+'NINH AN'!F3+'NINH HAI'!F3+'NINH KHANG'!F3+'NINH VAN'!F3+'NINH GIANG'!F3+'NINH MY'!F3+'NINH XUAN'!F3+'NINH HOA'!F3+'TT THIEN TON'!F3</f>
        <v>0</v>
      </c>
      <c r="G3" s="71">
        <f>'TRUONG YEN'!G3+'NINH THANG'!G3+'NINH AN'!G3+'NINH HAI'!G3+'NINH KHANG'!G3+'NINH VAN'!G3+'NINH GIANG'!G3+'NINH MY'!G3+'NINH XUAN'!G3+'NINH HOA'!G3+'TT THIEN TON'!G3</f>
        <v>0</v>
      </c>
      <c r="H3" s="71" t="e">
        <f>'TRUONG YEN'!H3+'NINH THANG'!H3+'NINH AN'!H3+'NINH HAI'!H3+'NINH KHANG'!H3+'NINH VAN'!H3+'NINH GIANG'!H3+'NINH MY'!H3+'NINH XUAN'!H3+'NINH HOA'!H3+'TT THIEN TON'!H3</f>
        <v>#REF!</v>
      </c>
      <c r="I3" s="71" t="e">
        <f>'TRUONG YEN'!I3+'NINH THANG'!I3+'NINH AN'!I3+'NINH HAI'!I3+'NINH KHANG'!I3+'NINH VAN'!I3+'NINH GIANG'!I3+'NINH MY'!I3+'NINH XUAN'!I3+'NINH HOA'!I3+'TT THIEN TON'!I3</f>
        <v>#REF!</v>
      </c>
      <c r="J3" s="71" t="e">
        <f>'TRUONG YEN'!J3+'NINH THANG'!J3+'NINH AN'!J3+'NINH HAI'!J3+'NINH KHANG'!J3+'NINH VAN'!J3+'NINH GIANG'!J3+'NINH MY'!J3+'NINH XUAN'!J3+'NINH HOA'!J3+'TT THIEN TON'!J3</f>
        <v>#REF!</v>
      </c>
      <c r="K3" s="71">
        <f>'TRUONG YEN'!K3+'NINH THANG'!K3+'NINH AN'!K3+'NINH HAI'!K3+'NINH KHANG'!K3+'NINH VAN'!K3+'NINH GIANG'!K3+'NINH MY'!K3+'NINH XUAN'!K3+'NINH HOA'!K3+'TT THIEN TON'!K3</f>
        <v>0</v>
      </c>
      <c r="L3" s="71">
        <f>'TRUONG YEN'!L3+'NINH THANG'!L3+'NINH AN'!L3+'NINH HAI'!L3+'NINH KHANG'!L3+'NINH VAN'!L3+'NINH GIANG'!L3+'NINH MY'!L3+'NINH XUAN'!L3+'NINH HOA'!L3+'TT THIEN TON'!L3</f>
        <v>0.25</v>
      </c>
      <c r="M3" s="71">
        <f>'TRUONG YEN'!M3+'NINH THANG'!M3+'NINH AN'!M3+'NINH HAI'!M3+'NINH KHANG'!M3+'NINH VAN'!M3+'NINH GIANG'!M3+'NINH MY'!M3+'NINH XUAN'!M3+'NINH HOA'!M3+'TT THIEN TON'!M3</f>
        <v>0.2</v>
      </c>
      <c r="N3" s="71">
        <f>'TRUONG YEN'!N3+'NINH THANG'!N3+'NINH AN'!N3+'NINH HAI'!N3+'NINH KHANG'!N3+'NINH VAN'!N3+'NINH GIANG'!N3+'NINH MY'!N3+'NINH XUAN'!N3+'NINH HOA'!N3+'TT THIEN TON'!N3</f>
        <v>0</v>
      </c>
      <c r="O3" s="71">
        <f>'TRUONG YEN'!O3+'NINH THANG'!O3+'NINH AN'!O3+'NINH HAI'!O3+'NINH KHANG'!O3+'NINH VAN'!O3+'NINH GIANG'!O3+'NINH MY'!O3+'NINH XUAN'!O3+'NINH HOA'!O3+'TT THIEN TON'!O3</f>
        <v>0</v>
      </c>
      <c r="P3" s="71">
        <f>'TRUONG YEN'!P3+'NINH THANG'!P3+'NINH AN'!P3+'NINH HAI'!P3+'NINH KHANG'!P3+'NINH VAN'!P3+'NINH GIANG'!P3+'NINH MY'!P3+'NINH XUAN'!P3+'NINH HOA'!P3+'TT THIEN TON'!P3</f>
        <v>0</v>
      </c>
      <c r="Q3" s="71" t="e">
        <f>'TRUONG YEN'!Q3+'NINH THANG'!Q3+'NINH AN'!Q3+'NINH HAI'!Q3+'NINH KHANG'!Q3+'NINH VAN'!Q3+'NINH GIANG'!Q3+'NINH MY'!Q3+'NINH XUAN'!Q3+'NINH HOA'!Q3+'TT THIEN TON'!Q3</f>
        <v>#REF!</v>
      </c>
      <c r="R3" s="71">
        <f>'TRUONG YEN'!R3+'NINH THANG'!R3+'NINH AN'!R3+'NINH HAI'!R3+'NINH KHANG'!R3+'NINH VAN'!R3+'NINH GIANG'!R3+'NINH MY'!R3+'NINH XUAN'!R3+'NINH HOA'!R3+'TT THIEN TON'!R3</f>
        <v>0</v>
      </c>
      <c r="S3" s="71">
        <f>'TRUONG YEN'!S3+'NINH THANG'!S3+'NINH AN'!S3+'NINH HAI'!S3+'NINH KHANG'!S3+'NINH VAN'!S3+'NINH GIANG'!S3+'NINH MY'!S3+'NINH XUAN'!S3+'NINH HOA'!S3+'TT THIEN TON'!S3</f>
        <v>0</v>
      </c>
      <c r="T3" s="71">
        <f>'TRUONG YEN'!T3+'NINH THANG'!T3+'NINH AN'!T3+'NINH HAI'!T3+'NINH KHANG'!T3+'NINH VAN'!T3+'NINH GIANG'!T3+'NINH MY'!T3+'NINH XUAN'!T3+'NINH HOA'!T3+'TT THIEN TON'!T3</f>
        <v>12.899999999999999</v>
      </c>
      <c r="U3" s="71">
        <f>'TRUONG YEN'!U3+'NINH THANG'!U3+'NINH AN'!U3+'NINH HAI'!U3+'NINH KHANG'!U3+'NINH VAN'!U3+'NINH GIANG'!U3+'NINH MY'!U3+'NINH XUAN'!U3+'NINH HOA'!U3+'TT THIEN TON'!U3</f>
        <v>0</v>
      </c>
      <c r="V3" s="71" t="e">
        <f>'TRUONG YEN'!V3+'NINH THANG'!V3+'NINH AN'!V3+'NINH HAI'!V3+'NINH KHANG'!V3+'NINH VAN'!V3+'NINH GIANG'!V3+'NINH MY'!V3+'NINH XUAN'!V3+'NINH HOA'!V3+'TT THIEN TON'!V3</f>
        <v>#REF!</v>
      </c>
      <c r="W3" s="71" t="e">
        <f>'TRUONG YEN'!W3+'NINH THANG'!W3+'NINH AN'!W3+'NINH HAI'!W3+'NINH KHANG'!W3+'NINH VAN'!W3+'NINH GIANG'!W3+'NINH MY'!W3+'NINH XUAN'!W3+'NINH HOA'!W3+'TT THIEN TON'!W3</f>
        <v>#REF!</v>
      </c>
      <c r="X3" s="71" t="e">
        <f>'TRUONG YEN'!X3+'NINH THANG'!X3+'NINH AN'!X3+'NINH HAI'!X3+'NINH KHANG'!X3+'NINH VAN'!X3+'NINH GIANG'!X3+'NINH MY'!X3+'NINH XUAN'!X3+'NINH HOA'!X3+'TT THIEN TON'!X3</f>
        <v>#REF!</v>
      </c>
      <c r="Y3" s="71">
        <f>'TRUONG YEN'!Y3+'NINH THANG'!Y3+'NINH AN'!Y3+'NINH HAI'!Y3+'NINH KHANG'!Y3+'NINH VAN'!Y3+'NINH GIANG'!Y3+'NINH MY'!Y3+'NINH XUAN'!Y3+'NINH HOA'!Y3+'TT THIEN TON'!Y3</f>
        <v>0</v>
      </c>
      <c r="Z3" s="71">
        <f>'TRUONG YEN'!Z3+'NINH THANG'!Z3+'NINH AN'!Z3+'NINH HAI'!Z3+'NINH KHANG'!Z3+'NINH VAN'!Z3+'NINH GIANG'!Z3+'NINH MY'!Z3+'NINH XUAN'!Z3+'NINH HOA'!Z3+'TT THIEN TON'!Z3</f>
        <v>0</v>
      </c>
      <c r="AA3" s="71">
        <f>'TRUONG YEN'!AA3+'NINH THANG'!AA3+'NINH AN'!AA3+'NINH HAI'!AA3+'NINH KHANG'!AA3+'NINH VAN'!AA3+'NINH GIANG'!AA3+'NINH MY'!AA3+'NINH XUAN'!AA3+'NINH HOA'!AA3+'TT THIEN TON'!AA3</f>
        <v>0.25</v>
      </c>
      <c r="AB3" s="71">
        <f>'TRUONG YEN'!AB3+'NINH THANG'!AB3+'NINH AN'!AB3+'NINH HAI'!AB3+'NINH KHANG'!AB3+'NINH VAN'!AB3+'NINH GIANG'!AB3+'NINH MY'!AB3+'NINH XUAN'!AB3+'NINH HOA'!AB3+'TT THIEN TON'!AB3</f>
        <v>12.96</v>
      </c>
      <c r="AC3" s="71">
        <f>'TRUONG YEN'!AC3+'NINH THANG'!AC3+'NINH AN'!AC3+'NINH HAI'!AC3+'NINH KHANG'!AC3+'NINH VAN'!AC3+'NINH GIANG'!AC3+'NINH MY'!AC3+'NINH XUAN'!AC3+'NINH HOA'!AC3+'TT THIEN TON'!AC3</f>
        <v>0</v>
      </c>
      <c r="AD3" s="71">
        <f>'TRUONG YEN'!AD3+'NINH THANG'!AD3+'NINH AN'!AD3+'NINH HAI'!AD3+'NINH KHANG'!AD3+'NINH VAN'!AD3+'NINH GIANG'!AD3+'NINH MY'!AD3+'NINH XUAN'!AD3+'NINH HOA'!AD3+'TT THIEN TON'!AD3</f>
        <v>0</v>
      </c>
      <c r="AE3" s="71">
        <f>'TRUONG YEN'!AE3+'NINH THANG'!AE3+'NINH AN'!AE3+'NINH HAI'!AE3+'NINH KHANG'!AE3+'NINH VAN'!AE3+'NINH GIANG'!AE3+'NINH MY'!AE3+'NINH XUAN'!AE3+'NINH HOA'!AE3+'TT THIEN TON'!AE3</f>
        <v>0</v>
      </c>
      <c r="AF3" s="71">
        <f>'TRUONG YEN'!AF3+'NINH THANG'!AF3+'NINH AN'!AF3+'NINH HAI'!AF3+'NINH KHANG'!AF3+'NINH VAN'!AF3+'NINH GIANG'!AF3+'NINH MY'!AF3+'NINH XUAN'!AF3+'NINH HOA'!AF3+'TT THIEN TON'!AF3</f>
        <v>0</v>
      </c>
      <c r="AG3" s="71">
        <f>'TRUONG YEN'!AG3+'NINH THANG'!AG3+'NINH AN'!AG3+'NINH HAI'!AG3+'NINH KHANG'!AG3+'NINH VAN'!AG3+'NINH GIANG'!AG3+'NINH MY'!AG3+'NINH XUAN'!AG3+'NINH HOA'!AG3+'TT THIEN TON'!AG3</f>
        <v>0</v>
      </c>
      <c r="AH3" s="71">
        <f>'TRUONG YEN'!AH3+'NINH THANG'!AH3+'NINH AN'!AH3+'NINH HAI'!AH3+'NINH KHANG'!AH3+'NINH VAN'!AH3+'NINH GIANG'!AH3+'NINH MY'!AH3+'NINH XUAN'!AH3+'NINH HOA'!AH3+'TT THIEN TON'!AH3</f>
        <v>0</v>
      </c>
      <c r="AI3" s="71">
        <f>'TRUONG YEN'!AI3+'NINH THANG'!AI3+'NINH AN'!AI3+'NINH HAI'!AI3+'NINH KHANG'!AI3+'NINH VAN'!AI3+'NINH GIANG'!AI3+'NINH MY'!AI3+'NINH XUAN'!AI3+'NINH HOA'!AI3+'TT THIEN TON'!AI3</f>
        <v>0</v>
      </c>
      <c r="AJ3" s="71" t="e">
        <f>'TRUONG YEN'!AJ3+'NINH THANG'!AJ3+'NINH AN'!AJ3+'NINH HAI'!AJ3+'NINH KHANG'!AJ3+'NINH VAN'!AJ3+'NINH GIANG'!AJ3+'NINH MY'!AJ3+'NINH XUAN'!AJ3+'NINH HOA'!AJ3+'TT THIEN TON'!AJ3</f>
        <v>#REF!</v>
      </c>
      <c r="AK3" s="71">
        <f>'TRUONG YEN'!AK3+'NINH THANG'!AK3+'NINH AN'!AK3+'NINH HAI'!AK3+'NINH KHANG'!AK3+'NINH VAN'!AK3+'NINH GIANG'!AK3+'NINH MY'!AK3+'NINH XUAN'!AK3+'NINH HOA'!AK3+'TT THIEN TON'!AK3</f>
        <v>15.97</v>
      </c>
      <c r="AL3" s="71">
        <f>'TRUONG YEN'!AL3+'NINH THANG'!AL3+'NINH AN'!AL3+'NINH HAI'!AL3+'NINH KHANG'!AL3+'NINH VAN'!AL3+'NINH GIANG'!AL3+'NINH MY'!AL3+'NINH XUAN'!AL3+'NINH HOA'!AL3+'TT THIEN TON'!AL3</f>
        <v>4.13</v>
      </c>
      <c r="AM3" s="71">
        <f>'TRUONG YEN'!AM3+'NINH THANG'!AM3+'NINH AN'!AM3+'NINH HAI'!AM3+'NINH KHANG'!AM3+'NINH VAN'!AM3+'NINH GIANG'!AM3+'NINH MY'!AM3+'NINH XUAN'!AM3+'NINH HOA'!AM3+'TT THIEN TON'!AM3</f>
        <v>0</v>
      </c>
      <c r="AN3" s="71">
        <f>'TRUONG YEN'!AN3+'NINH THANG'!AN3+'NINH AN'!AN3+'NINH HAI'!AN3+'NINH KHANG'!AN3+'NINH VAN'!AN3+'NINH GIANG'!AN3+'NINH MY'!AN3+'NINH XUAN'!AN3+'NINH HOA'!AN3+'TT THIEN TON'!AN3</f>
        <v>0</v>
      </c>
      <c r="AO3" s="49" t="e">
        <f>SUM(D3:AN3)</f>
        <v>#REF!</v>
      </c>
      <c r="AP3" s="66" t="e">
        <f>SUM(AO3:AO11)</f>
        <v>#REF!</v>
      </c>
      <c r="AQ3" s="66" t="e">
        <f>AO3+AO4</f>
        <v>#REF!</v>
      </c>
    </row>
    <row r="4" spans="1:43">
      <c r="A4" s="70" t="s">
        <v>216</v>
      </c>
      <c r="B4" s="73" t="s">
        <v>207</v>
      </c>
      <c r="C4" s="72" t="s">
        <v>206</v>
      </c>
      <c r="D4" s="71">
        <f>'TRUONG YEN'!D4+'NINH THANG'!D4+'NINH AN'!D4+'NINH HAI'!D4+'NINH KHANG'!D4+'NINH VAN'!D4+'NINH GIANG'!D4+'NINH MY'!D4+'NINH XUAN'!D4+'NINH HOA'!D4+'TT THIEN TON'!D4</f>
        <v>0</v>
      </c>
      <c r="E4" s="71">
        <f>'TRUONG YEN'!E4+'NINH THANG'!E4+'NINH AN'!E4+'NINH HAI'!E4+'NINH KHANG'!E4+'NINH VAN'!E4+'NINH GIANG'!E4+'NINH MY'!E4+'NINH XUAN'!E4+'NINH HOA'!E4+'TT THIEN TON'!E4</f>
        <v>0</v>
      </c>
      <c r="F4" s="71">
        <f>'TRUONG YEN'!F4+'NINH THANG'!F4+'NINH AN'!F4+'NINH HAI'!F4+'NINH KHANG'!F4+'NINH VAN'!F4+'NINH GIANG'!F4+'NINH MY'!F4+'NINH XUAN'!F4+'NINH HOA'!F4+'TT THIEN TON'!F4</f>
        <v>0</v>
      </c>
      <c r="G4" s="71">
        <f>'TRUONG YEN'!G4+'NINH THANG'!G4+'NINH AN'!G4+'NINH HAI'!G4+'NINH KHANG'!G4+'NINH VAN'!G4+'NINH GIANG'!G4+'NINH MY'!G4+'NINH XUAN'!G4+'NINH HOA'!G4+'TT THIEN TON'!G4</f>
        <v>0</v>
      </c>
      <c r="H4" s="71">
        <f>'TRUONG YEN'!H4+'NINH THANG'!H4+'NINH AN'!H4+'NINH HAI'!H4+'NINH KHANG'!H4+'NINH VAN'!H4+'NINH GIANG'!H4+'NINH MY'!H4+'NINH XUAN'!H4+'NINH HOA'!H4+'TT THIEN TON'!H4</f>
        <v>0</v>
      </c>
      <c r="I4" s="71">
        <f>'TRUONG YEN'!I4+'NINH THANG'!I4+'NINH AN'!I4+'NINH HAI'!I4+'NINH KHANG'!I4+'NINH VAN'!I4+'NINH GIANG'!I4+'NINH MY'!I4+'NINH XUAN'!I4+'NINH HOA'!I4+'TT THIEN TON'!I4</f>
        <v>0</v>
      </c>
      <c r="J4" s="71">
        <f>'TRUONG YEN'!J4+'NINH THANG'!J4+'NINH AN'!J4+'NINH HAI'!J4+'NINH KHANG'!J4+'NINH VAN'!J4+'NINH GIANG'!J4+'NINH MY'!J4+'NINH XUAN'!J4+'NINH HOA'!J4+'TT THIEN TON'!J4</f>
        <v>0</v>
      </c>
      <c r="K4" s="71">
        <f>'TRUONG YEN'!K4+'NINH THANG'!K4+'NINH AN'!K4+'NINH HAI'!K4+'NINH KHANG'!K4+'NINH VAN'!K4+'NINH GIANG'!K4+'NINH MY'!K4+'NINH XUAN'!K4+'NINH HOA'!K4+'TT THIEN TON'!K4</f>
        <v>0</v>
      </c>
      <c r="L4" s="71">
        <f>'TRUONG YEN'!L4+'NINH THANG'!L4+'NINH AN'!L4+'NINH HAI'!L4+'NINH KHANG'!L4+'NINH VAN'!L4+'NINH GIANG'!L4+'NINH MY'!L4+'NINH XUAN'!L4+'NINH HOA'!L4+'TT THIEN TON'!L4</f>
        <v>0</v>
      </c>
      <c r="M4" s="71">
        <f>'TRUONG YEN'!M4+'NINH THANG'!M4+'NINH AN'!M4+'NINH HAI'!M4+'NINH KHANG'!M4+'NINH VAN'!M4+'NINH GIANG'!M4+'NINH MY'!M4+'NINH XUAN'!M4+'NINH HOA'!M4+'TT THIEN TON'!M4</f>
        <v>0</v>
      </c>
      <c r="N4" s="71">
        <f>'TRUONG YEN'!N4+'NINH THANG'!N4+'NINH AN'!N4+'NINH HAI'!N4+'NINH KHANG'!N4+'NINH VAN'!N4+'NINH GIANG'!N4+'NINH MY'!N4+'NINH XUAN'!N4+'NINH HOA'!N4+'TT THIEN TON'!N4</f>
        <v>0</v>
      </c>
      <c r="O4" s="71">
        <f>'TRUONG YEN'!O4+'NINH THANG'!O4+'NINH AN'!O4+'NINH HAI'!O4+'NINH KHANG'!O4+'NINH VAN'!O4+'NINH GIANG'!O4+'NINH MY'!O4+'NINH XUAN'!O4+'NINH HOA'!O4+'TT THIEN TON'!O4</f>
        <v>0</v>
      </c>
      <c r="P4" s="71">
        <f>'TRUONG YEN'!P4+'NINH THANG'!P4+'NINH AN'!P4+'NINH HAI'!P4+'NINH KHANG'!P4+'NINH VAN'!P4+'NINH GIANG'!P4+'NINH MY'!P4+'NINH XUAN'!P4+'NINH HOA'!P4+'TT THIEN TON'!P4</f>
        <v>0</v>
      </c>
      <c r="Q4" s="71">
        <f>'TRUONG YEN'!Q4+'NINH THANG'!Q4+'NINH AN'!Q4+'NINH HAI'!Q4+'NINH KHANG'!Q4+'NINH VAN'!Q4+'NINH GIANG'!Q4+'NINH MY'!Q4+'NINH XUAN'!Q4+'NINH HOA'!Q4+'TT THIEN TON'!Q4</f>
        <v>0</v>
      </c>
      <c r="R4" s="71">
        <f>'TRUONG YEN'!R4+'NINH THANG'!R4+'NINH AN'!R4+'NINH HAI'!R4+'NINH KHANG'!R4+'NINH VAN'!R4+'NINH GIANG'!R4+'NINH MY'!R4+'NINH XUAN'!R4+'NINH HOA'!R4+'TT THIEN TON'!R4</f>
        <v>0</v>
      </c>
      <c r="S4" s="71">
        <f>'TRUONG YEN'!S4+'NINH THANG'!S4+'NINH AN'!S4+'NINH HAI'!S4+'NINH KHANG'!S4+'NINH VAN'!S4+'NINH GIANG'!S4+'NINH MY'!S4+'NINH XUAN'!S4+'NINH HOA'!S4+'TT THIEN TON'!S4</f>
        <v>0</v>
      </c>
      <c r="T4" s="71">
        <f>'TRUONG YEN'!T4+'NINH THANG'!T4+'NINH AN'!T4+'NINH HAI'!T4+'NINH KHANG'!T4+'NINH VAN'!T4+'NINH GIANG'!T4+'NINH MY'!T4+'NINH XUAN'!T4+'NINH HOA'!T4+'TT THIEN TON'!T4</f>
        <v>0</v>
      </c>
      <c r="U4" s="71">
        <f>'TRUONG YEN'!U4+'NINH THANG'!U4+'NINH AN'!U4+'NINH HAI'!U4+'NINH KHANG'!U4+'NINH VAN'!U4+'NINH GIANG'!U4+'NINH MY'!U4+'NINH XUAN'!U4+'NINH HOA'!U4+'TT THIEN TON'!U4</f>
        <v>0</v>
      </c>
      <c r="V4" s="71" t="e">
        <f>'TRUONG YEN'!V4+'NINH THANG'!V4+'NINH AN'!V4+'NINH HAI'!V4+'NINH KHANG'!V4+'NINH VAN'!V4+'NINH GIANG'!V4+'NINH MY'!V4+'NINH XUAN'!V4+'NINH HOA'!V4+'TT THIEN TON'!V4</f>
        <v>#REF!</v>
      </c>
      <c r="W4" s="71">
        <f>'TRUONG YEN'!W4+'NINH THANG'!W4+'NINH AN'!W4+'NINH HAI'!W4+'NINH KHANG'!W4+'NINH VAN'!W4+'NINH GIANG'!W4+'NINH MY'!W4+'NINH XUAN'!W4+'NINH HOA'!W4+'TT THIEN TON'!W4</f>
        <v>0</v>
      </c>
      <c r="X4" s="71">
        <f>'TRUONG YEN'!X4+'NINH THANG'!X4+'NINH AN'!X4+'NINH HAI'!X4+'NINH KHANG'!X4+'NINH VAN'!X4+'NINH GIANG'!X4+'NINH MY'!X4+'NINH XUAN'!X4+'NINH HOA'!X4+'TT THIEN TON'!X4</f>
        <v>0</v>
      </c>
      <c r="Y4" s="71">
        <f>'TRUONG YEN'!Y4+'NINH THANG'!Y4+'NINH AN'!Y4+'NINH HAI'!Y4+'NINH KHANG'!Y4+'NINH VAN'!Y4+'NINH GIANG'!Y4+'NINH MY'!Y4+'NINH XUAN'!Y4+'NINH HOA'!Y4+'TT THIEN TON'!Y4</f>
        <v>0</v>
      </c>
      <c r="Z4" s="71">
        <f>'TRUONG YEN'!Z4+'NINH THANG'!Z4+'NINH AN'!Z4+'NINH HAI'!Z4+'NINH KHANG'!Z4+'NINH VAN'!Z4+'NINH GIANG'!Z4+'NINH MY'!Z4+'NINH XUAN'!Z4+'NINH HOA'!Z4+'TT THIEN TON'!Z4</f>
        <v>0</v>
      </c>
      <c r="AA4" s="71">
        <f>'TRUONG YEN'!AA4+'NINH THANG'!AA4+'NINH AN'!AA4+'NINH HAI'!AA4+'NINH KHANG'!AA4+'NINH VAN'!AA4+'NINH GIANG'!AA4+'NINH MY'!AA4+'NINH XUAN'!AA4+'NINH HOA'!AA4+'TT THIEN TON'!AA4</f>
        <v>0</v>
      </c>
      <c r="AB4" s="71">
        <f>'TRUONG YEN'!AB4+'NINH THANG'!AB4+'NINH AN'!AB4+'NINH HAI'!AB4+'NINH KHANG'!AB4+'NINH VAN'!AB4+'NINH GIANG'!AB4+'NINH MY'!AB4+'NINH XUAN'!AB4+'NINH HOA'!AB4+'TT THIEN TON'!AB4</f>
        <v>0</v>
      </c>
      <c r="AC4" s="71">
        <f>'TRUONG YEN'!AC4+'NINH THANG'!AC4+'NINH AN'!AC4+'NINH HAI'!AC4+'NINH KHANG'!AC4+'NINH VAN'!AC4+'NINH GIANG'!AC4+'NINH MY'!AC4+'NINH XUAN'!AC4+'NINH HOA'!AC4+'TT THIEN TON'!AC4</f>
        <v>0</v>
      </c>
      <c r="AD4" s="71">
        <f>'TRUONG YEN'!AD4+'NINH THANG'!AD4+'NINH AN'!AD4+'NINH HAI'!AD4+'NINH KHANG'!AD4+'NINH VAN'!AD4+'NINH GIANG'!AD4+'NINH MY'!AD4+'NINH XUAN'!AD4+'NINH HOA'!AD4+'TT THIEN TON'!AD4</f>
        <v>0</v>
      </c>
      <c r="AE4" s="71">
        <f>'TRUONG YEN'!AE4+'NINH THANG'!AE4+'NINH AN'!AE4+'NINH HAI'!AE4+'NINH KHANG'!AE4+'NINH VAN'!AE4+'NINH GIANG'!AE4+'NINH MY'!AE4+'NINH XUAN'!AE4+'NINH HOA'!AE4+'TT THIEN TON'!AE4</f>
        <v>0</v>
      </c>
      <c r="AF4" s="71">
        <f>'TRUONG YEN'!AF4+'NINH THANG'!AF4+'NINH AN'!AF4+'NINH HAI'!AF4+'NINH KHANG'!AF4+'NINH VAN'!AF4+'NINH GIANG'!AF4+'NINH MY'!AF4+'NINH XUAN'!AF4+'NINH HOA'!AF4+'TT THIEN TON'!AF4</f>
        <v>0</v>
      </c>
      <c r="AG4" s="71">
        <f>'TRUONG YEN'!AG4+'NINH THANG'!AG4+'NINH AN'!AG4+'NINH HAI'!AG4+'NINH KHANG'!AG4+'NINH VAN'!AG4+'NINH GIANG'!AG4+'NINH MY'!AG4+'NINH XUAN'!AG4+'NINH HOA'!AG4+'TT THIEN TON'!AG4</f>
        <v>0</v>
      </c>
      <c r="AH4" s="71">
        <f>'TRUONG YEN'!AH4+'NINH THANG'!AH4+'NINH AN'!AH4+'NINH HAI'!AH4+'NINH KHANG'!AH4+'NINH VAN'!AH4+'NINH GIANG'!AH4+'NINH MY'!AH4+'NINH XUAN'!AH4+'NINH HOA'!AH4+'TT THIEN TON'!AH4</f>
        <v>0</v>
      </c>
      <c r="AI4" s="71">
        <f>'TRUONG YEN'!AI4+'NINH THANG'!AI4+'NINH AN'!AI4+'NINH HAI'!AI4+'NINH KHANG'!AI4+'NINH VAN'!AI4+'NINH GIANG'!AI4+'NINH MY'!AI4+'NINH XUAN'!AI4+'NINH HOA'!AI4+'TT THIEN TON'!AI4</f>
        <v>0</v>
      </c>
      <c r="AJ4" s="71">
        <f>'TRUONG YEN'!AJ4+'NINH THANG'!AJ4+'NINH AN'!AJ4+'NINH HAI'!AJ4+'NINH KHANG'!AJ4+'NINH VAN'!AJ4+'NINH GIANG'!AJ4+'NINH MY'!AJ4+'NINH XUAN'!AJ4+'NINH HOA'!AJ4+'TT THIEN TON'!AJ4</f>
        <v>0</v>
      </c>
      <c r="AK4" s="71">
        <f>'TRUONG YEN'!AK4+'NINH THANG'!AK4+'NINH AN'!AK4+'NINH HAI'!AK4+'NINH KHANG'!AK4+'NINH VAN'!AK4+'NINH GIANG'!AK4+'NINH MY'!AK4+'NINH XUAN'!AK4+'NINH HOA'!AK4+'TT THIEN TON'!AK4</f>
        <v>6.7</v>
      </c>
      <c r="AL4" s="71">
        <f>'TRUONG YEN'!AL4+'NINH THANG'!AL4+'NINH AN'!AL4+'NINH HAI'!AL4+'NINH KHANG'!AL4+'NINH VAN'!AL4+'NINH GIANG'!AL4+'NINH MY'!AL4+'NINH XUAN'!AL4+'NINH HOA'!AL4+'TT THIEN TON'!AL4</f>
        <v>0</v>
      </c>
      <c r="AM4" s="71">
        <f>'TRUONG YEN'!AM4+'NINH THANG'!AM4+'NINH AN'!AM4+'NINH HAI'!AM4+'NINH KHANG'!AM4+'NINH VAN'!AM4+'NINH GIANG'!AM4+'NINH MY'!AM4+'NINH XUAN'!AM4+'NINH HOA'!AM4+'TT THIEN TON'!AM4</f>
        <v>0</v>
      </c>
      <c r="AN4" s="71">
        <f>'TRUONG YEN'!AN4+'NINH THANG'!AN4+'NINH AN'!AN4+'NINH HAI'!AN4+'NINH KHANG'!AN4+'NINH VAN'!AN4+'NINH GIANG'!AN4+'NINH MY'!AN4+'NINH XUAN'!AN4+'NINH HOA'!AN4+'TT THIEN TON'!AN4</f>
        <v>0</v>
      </c>
      <c r="AO4" s="49" t="e">
        <f t="shared" ref="AO4:AO38" si="1">SUM(D4:AN4)</f>
        <v>#REF!</v>
      </c>
      <c r="AP4" s="66"/>
      <c r="AQ4" s="66"/>
    </row>
    <row r="5" spans="1:43">
      <c r="A5" s="70" t="s">
        <v>205</v>
      </c>
      <c r="B5" s="73" t="s">
        <v>204</v>
      </c>
      <c r="C5" s="75" t="s">
        <v>203</v>
      </c>
      <c r="D5" s="71">
        <f>'TRUONG YEN'!D5+'NINH THANG'!D5+'NINH AN'!D5+'NINH HAI'!D5+'NINH KHANG'!D5+'NINH VAN'!D5+'NINH GIANG'!D5+'NINH MY'!D5+'NINH XUAN'!D5+'NINH HOA'!D5+'TT THIEN TON'!D5</f>
        <v>0</v>
      </c>
      <c r="E5" s="71">
        <f>'TRUONG YEN'!E5+'NINH THANG'!E5+'NINH AN'!E5+'NINH HAI'!E5+'NINH KHANG'!E5+'NINH VAN'!E5+'NINH GIANG'!E5+'NINH MY'!E5+'NINH XUAN'!E5+'NINH HOA'!E5+'TT THIEN TON'!E5</f>
        <v>0</v>
      </c>
      <c r="F5" s="71">
        <f>'TRUONG YEN'!F5+'NINH THANG'!F5+'NINH AN'!F5+'NINH HAI'!F5+'NINH KHANG'!F5+'NINH VAN'!F5+'NINH GIANG'!F5+'NINH MY'!F5+'NINH XUAN'!F5+'NINH HOA'!F5+'TT THIEN TON'!F5</f>
        <v>0</v>
      </c>
      <c r="G5" s="71">
        <f>'TRUONG YEN'!G5+'NINH THANG'!G5+'NINH AN'!G5+'NINH HAI'!G5+'NINH KHANG'!G5+'NINH VAN'!G5+'NINH GIANG'!G5+'NINH MY'!G5+'NINH XUAN'!G5+'NINH HOA'!G5+'TT THIEN TON'!G5</f>
        <v>0</v>
      </c>
      <c r="H5" s="71">
        <f>'TRUONG YEN'!H5+'NINH THANG'!H5+'NINH AN'!H5+'NINH HAI'!H5+'NINH KHANG'!H5+'NINH VAN'!H5+'NINH GIANG'!H5+'NINH MY'!H5+'NINH XUAN'!H5+'NINH HOA'!H5+'TT THIEN TON'!H5</f>
        <v>0</v>
      </c>
      <c r="I5" s="71" t="e">
        <f>'TRUONG YEN'!I5+'NINH THANG'!I5+'NINH AN'!I5+'NINH HAI'!I5+'NINH KHANG'!I5+'NINH VAN'!I5+'NINH GIANG'!I5+'NINH MY'!I5+'NINH XUAN'!I5+'NINH HOA'!I5+'TT THIEN TON'!I5</f>
        <v>#REF!</v>
      </c>
      <c r="J5" s="71">
        <f>'TRUONG YEN'!J5+'NINH THANG'!J5+'NINH AN'!J5+'NINH HAI'!J5+'NINH KHANG'!J5+'NINH VAN'!J5+'NINH GIANG'!J5+'NINH MY'!J5+'NINH XUAN'!J5+'NINH HOA'!J5+'TT THIEN TON'!J5</f>
        <v>0</v>
      </c>
      <c r="K5" s="71">
        <f>'TRUONG YEN'!K5+'NINH THANG'!K5+'NINH AN'!K5+'NINH HAI'!K5+'NINH KHANG'!K5+'NINH VAN'!K5+'NINH GIANG'!K5+'NINH MY'!K5+'NINH XUAN'!K5+'NINH HOA'!K5+'TT THIEN TON'!K5</f>
        <v>0</v>
      </c>
      <c r="L5" s="71">
        <f>'TRUONG YEN'!L5+'NINH THANG'!L5+'NINH AN'!L5+'NINH HAI'!L5+'NINH KHANG'!L5+'NINH VAN'!L5+'NINH GIANG'!L5+'NINH MY'!L5+'NINH XUAN'!L5+'NINH HOA'!L5+'TT THIEN TON'!L5</f>
        <v>0</v>
      </c>
      <c r="M5" s="71">
        <f>'TRUONG YEN'!M5+'NINH THANG'!M5+'NINH AN'!M5+'NINH HAI'!M5+'NINH KHANG'!M5+'NINH VAN'!M5+'NINH GIANG'!M5+'NINH MY'!M5+'NINH XUAN'!M5+'NINH HOA'!M5+'TT THIEN TON'!M5</f>
        <v>0</v>
      </c>
      <c r="N5" s="71">
        <f>'TRUONG YEN'!N5+'NINH THANG'!N5+'NINH AN'!N5+'NINH HAI'!N5+'NINH KHANG'!N5+'NINH VAN'!N5+'NINH GIANG'!N5+'NINH MY'!N5+'NINH XUAN'!N5+'NINH HOA'!N5+'TT THIEN TON'!N5</f>
        <v>0</v>
      </c>
      <c r="O5" s="71">
        <f>'TRUONG YEN'!O5+'NINH THANG'!O5+'NINH AN'!O5+'NINH HAI'!O5+'NINH KHANG'!O5+'NINH VAN'!O5+'NINH GIANG'!O5+'NINH MY'!O5+'NINH XUAN'!O5+'NINH HOA'!O5+'TT THIEN TON'!O5</f>
        <v>0</v>
      </c>
      <c r="P5" s="71">
        <f>'TRUONG YEN'!P5+'NINH THANG'!P5+'NINH AN'!P5+'NINH HAI'!P5+'NINH KHANG'!P5+'NINH VAN'!P5+'NINH GIANG'!P5+'NINH MY'!P5+'NINH XUAN'!P5+'NINH HOA'!P5+'TT THIEN TON'!P5</f>
        <v>0</v>
      </c>
      <c r="Q5" s="71">
        <f>'TRUONG YEN'!Q5+'NINH THANG'!Q5+'NINH AN'!Q5+'NINH HAI'!Q5+'NINH KHANG'!Q5+'NINH VAN'!Q5+'NINH GIANG'!Q5+'NINH MY'!Q5+'NINH XUAN'!Q5+'NINH HOA'!Q5+'TT THIEN TON'!Q5</f>
        <v>0</v>
      </c>
      <c r="R5" s="71">
        <f>'TRUONG YEN'!R5+'NINH THANG'!R5+'NINH AN'!R5+'NINH HAI'!R5+'NINH KHANG'!R5+'NINH VAN'!R5+'NINH GIANG'!R5+'NINH MY'!R5+'NINH XUAN'!R5+'NINH HOA'!R5+'TT THIEN TON'!R5</f>
        <v>0</v>
      </c>
      <c r="S5" s="71">
        <f>'TRUONG YEN'!S5+'NINH THANG'!S5+'NINH AN'!S5+'NINH HAI'!S5+'NINH KHANG'!S5+'NINH VAN'!S5+'NINH GIANG'!S5+'NINH MY'!S5+'NINH XUAN'!S5+'NINH HOA'!S5+'TT THIEN TON'!S5</f>
        <v>0</v>
      </c>
      <c r="T5" s="71">
        <f>'TRUONG YEN'!T5+'NINH THANG'!T5+'NINH AN'!T5+'NINH HAI'!T5+'NINH KHANG'!T5+'NINH VAN'!T5+'NINH GIANG'!T5+'NINH MY'!T5+'NINH XUAN'!T5+'NINH HOA'!T5+'TT THIEN TON'!T5</f>
        <v>0</v>
      </c>
      <c r="U5" s="71">
        <f>'TRUONG YEN'!U5+'NINH THANG'!U5+'NINH AN'!U5+'NINH HAI'!U5+'NINH KHANG'!U5+'NINH VAN'!U5+'NINH GIANG'!U5+'NINH MY'!U5+'NINH XUAN'!U5+'NINH HOA'!U5+'TT THIEN TON'!U5</f>
        <v>0</v>
      </c>
      <c r="V5" s="71" t="e">
        <f>'TRUONG YEN'!V5+'NINH THANG'!V5+'NINH AN'!V5+'NINH HAI'!V5+'NINH KHANG'!V5+'NINH VAN'!V5+'NINH GIANG'!V5+'NINH MY'!V5+'NINH XUAN'!V5+'NINH HOA'!V5+'TT THIEN TON'!V5</f>
        <v>#REF!</v>
      </c>
      <c r="W5" s="71" t="e">
        <f>'TRUONG YEN'!W5+'NINH THANG'!W5+'NINH AN'!W5+'NINH HAI'!W5+'NINH KHANG'!W5+'NINH VAN'!W5+'NINH GIANG'!W5+'NINH MY'!W5+'NINH XUAN'!W5+'NINH HOA'!W5+'TT THIEN TON'!W5</f>
        <v>#REF!</v>
      </c>
      <c r="X5" s="71">
        <f>'TRUONG YEN'!X5+'NINH THANG'!X5+'NINH AN'!X5+'NINH HAI'!X5+'NINH KHANG'!X5+'NINH VAN'!X5+'NINH GIANG'!X5+'NINH MY'!X5+'NINH XUAN'!X5+'NINH HOA'!X5+'TT THIEN TON'!X5</f>
        <v>0</v>
      </c>
      <c r="Y5" s="71">
        <f>'TRUONG YEN'!Y5+'NINH THANG'!Y5+'NINH AN'!Y5+'NINH HAI'!Y5+'NINH KHANG'!Y5+'NINH VAN'!Y5+'NINH GIANG'!Y5+'NINH MY'!Y5+'NINH XUAN'!Y5+'NINH HOA'!Y5+'TT THIEN TON'!Y5</f>
        <v>0</v>
      </c>
      <c r="Z5" s="71">
        <f>'TRUONG YEN'!Z5+'NINH THANG'!Z5+'NINH AN'!Z5+'NINH HAI'!Z5+'NINH KHANG'!Z5+'NINH VAN'!Z5+'NINH GIANG'!Z5+'NINH MY'!Z5+'NINH XUAN'!Z5+'NINH HOA'!Z5+'TT THIEN TON'!Z5</f>
        <v>0</v>
      </c>
      <c r="AA5" s="71">
        <f>'TRUONG YEN'!AA5+'NINH THANG'!AA5+'NINH AN'!AA5+'NINH HAI'!AA5+'NINH KHANG'!AA5+'NINH VAN'!AA5+'NINH GIANG'!AA5+'NINH MY'!AA5+'NINH XUAN'!AA5+'NINH HOA'!AA5+'TT THIEN TON'!AA5</f>
        <v>0</v>
      </c>
      <c r="AB5" s="71">
        <f>'TRUONG YEN'!AB5+'NINH THANG'!AB5+'NINH AN'!AB5+'NINH HAI'!AB5+'NINH KHANG'!AB5+'NINH VAN'!AB5+'NINH GIANG'!AB5+'NINH MY'!AB5+'NINH XUAN'!AB5+'NINH HOA'!AB5+'TT THIEN TON'!AB5</f>
        <v>0</v>
      </c>
      <c r="AC5" s="71">
        <f>'TRUONG YEN'!AC5+'NINH THANG'!AC5+'NINH AN'!AC5+'NINH HAI'!AC5+'NINH KHANG'!AC5+'NINH VAN'!AC5+'NINH GIANG'!AC5+'NINH MY'!AC5+'NINH XUAN'!AC5+'NINH HOA'!AC5+'TT THIEN TON'!AC5</f>
        <v>0</v>
      </c>
      <c r="AD5" s="71">
        <f>'TRUONG YEN'!AD5+'NINH THANG'!AD5+'NINH AN'!AD5+'NINH HAI'!AD5+'NINH KHANG'!AD5+'NINH VAN'!AD5+'NINH GIANG'!AD5+'NINH MY'!AD5+'NINH XUAN'!AD5+'NINH HOA'!AD5+'TT THIEN TON'!AD5</f>
        <v>0</v>
      </c>
      <c r="AE5" s="71">
        <f>'TRUONG YEN'!AE5+'NINH THANG'!AE5+'NINH AN'!AE5+'NINH HAI'!AE5+'NINH KHANG'!AE5+'NINH VAN'!AE5+'NINH GIANG'!AE5+'NINH MY'!AE5+'NINH XUAN'!AE5+'NINH HOA'!AE5+'TT THIEN TON'!AE5</f>
        <v>0</v>
      </c>
      <c r="AF5" s="71">
        <f>'TRUONG YEN'!AF5+'NINH THANG'!AF5+'NINH AN'!AF5+'NINH HAI'!AF5+'NINH KHANG'!AF5+'NINH VAN'!AF5+'NINH GIANG'!AF5+'NINH MY'!AF5+'NINH XUAN'!AF5+'NINH HOA'!AF5+'TT THIEN TON'!AF5</f>
        <v>0</v>
      </c>
      <c r="AG5" s="71">
        <f>'TRUONG YEN'!AG5+'NINH THANG'!AG5+'NINH AN'!AG5+'NINH HAI'!AG5+'NINH KHANG'!AG5+'NINH VAN'!AG5+'NINH GIANG'!AG5+'NINH MY'!AG5+'NINH XUAN'!AG5+'NINH HOA'!AG5+'TT THIEN TON'!AG5</f>
        <v>0</v>
      </c>
      <c r="AH5" s="71">
        <f>'TRUONG YEN'!AH5+'NINH THANG'!AH5+'NINH AN'!AH5+'NINH HAI'!AH5+'NINH KHANG'!AH5+'NINH VAN'!AH5+'NINH GIANG'!AH5+'NINH MY'!AH5+'NINH XUAN'!AH5+'NINH HOA'!AH5+'TT THIEN TON'!AH5</f>
        <v>0</v>
      </c>
      <c r="AI5" s="71">
        <f>'TRUONG YEN'!AI5+'NINH THANG'!AI5+'NINH AN'!AI5+'NINH HAI'!AI5+'NINH KHANG'!AI5+'NINH VAN'!AI5+'NINH GIANG'!AI5+'NINH MY'!AI5+'NINH XUAN'!AI5+'NINH HOA'!AI5+'TT THIEN TON'!AI5</f>
        <v>0</v>
      </c>
      <c r="AJ5" s="71">
        <f>'TRUONG YEN'!AJ5+'NINH THANG'!AJ5+'NINH AN'!AJ5+'NINH HAI'!AJ5+'NINH KHANG'!AJ5+'NINH VAN'!AJ5+'NINH GIANG'!AJ5+'NINH MY'!AJ5+'NINH XUAN'!AJ5+'NINH HOA'!AJ5+'TT THIEN TON'!AJ5</f>
        <v>0</v>
      </c>
      <c r="AK5" s="71">
        <f>'TRUONG YEN'!AK5+'NINH THANG'!AK5+'NINH AN'!AK5+'NINH HAI'!AK5+'NINH KHANG'!AK5+'NINH VAN'!AK5+'NINH GIANG'!AK5+'NINH MY'!AK5+'NINH XUAN'!AK5+'NINH HOA'!AK5+'TT THIEN TON'!AK5</f>
        <v>0</v>
      </c>
      <c r="AL5" s="71">
        <f>'TRUONG YEN'!AL5+'NINH THANG'!AL5+'NINH AN'!AL5+'NINH HAI'!AL5+'NINH KHANG'!AL5+'NINH VAN'!AL5+'NINH GIANG'!AL5+'NINH MY'!AL5+'NINH XUAN'!AL5+'NINH HOA'!AL5+'TT THIEN TON'!AL5</f>
        <v>0</v>
      </c>
      <c r="AM5" s="71">
        <f>'TRUONG YEN'!AM5+'NINH THANG'!AM5+'NINH AN'!AM5+'NINH HAI'!AM5+'NINH KHANG'!AM5+'NINH VAN'!AM5+'NINH GIANG'!AM5+'NINH MY'!AM5+'NINH XUAN'!AM5+'NINH HOA'!AM5+'TT THIEN TON'!AM5</f>
        <v>0</v>
      </c>
      <c r="AN5" s="71">
        <f>'TRUONG YEN'!AN5+'NINH THANG'!AN5+'NINH AN'!AN5+'NINH HAI'!AN5+'NINH KHANG'!AN5+'NINH VAN'!AN5+'NINH GIANG'!AN5+'NINH MY'!AN5+'NINH XUAN'!AN5+'NINH HOA'!AN5+'TT THIEN TON'!AN5</f>
        <v>0</v>
      </c>
      <c r="AO5" s="49" t="e">
        <f t="shared" si="1"/>
        <v>#REF!</v>
      </c>
    </row>
    <row r="6" spans="1:43">
      <c r="A6" s="70" t="s">
        <v>202</v>
      </c>
      <c r="B6" s="73" t="s">
        <v>201</v>
      </c>
      <c r="C6" s="72" t="s">
        <v>116</v>
      </c>
      <c r="D6" s="71">
        <f>'TRUONG YEN'!D6+'NINH THANG'!D6+'NINH AN'!D6+'NINH HAI'!D6+'NINH KHANG'!D6+'NINH VAN'!D6+'NINH GIANG'!D6+'NINH MY'!D6+'NINH XUAN'!D6+'NINH HOA'!D6+'TT THIEN TON'!D6</f>
        <v>0</v>
      </c>
      <c r="E6" s="71">
        <f>'TRUONG YEN'!E6+'NINH THANG'!E6+'NINH AN'!E6+'NINH HAI'!E6+'NINH KHANG'!E6+'NINH VAN'!E6+'NINH GIANG'!E6+'NINH MY'!E6+'NINH XUAN'!E6+'NINH HOA'!E6+'TT THIEN TON'!E6</f>
        <v>0</v>
      </c>
      <c r="F6" s="71">
        <f>'TRUONG YEN'!F6+'NINH THANG'!F6+'NINH AN'!F6+'NINH HAI'!F6+'NINH KHANG'!F6+'NINH VAN'!F6+'NINH GIANG'!F6+'NINH MY'!F6+'NINH XUAN'!F6+'NINH HOA'!F6+'TT THIEN TON'!F6</f>
        <v>0</v>
      </c>
      <c r="G6" s="71">
        <f>'TRUONG YEN'!G6+'NINH THANG'!G6+'NINH AN'!G6+'NINH HAI'!G6+'NINH KHANG'!G6+'NINH VAN'!G6+'NINH GIANG'!G6+'NINH MY'!G6+'NINH XUAN'!G6+'NINH HOA'!G6+'TT THIEN TON'!G6</f>
        <v>0</v>
      </c>
      <c r="H6" s="71">
        <f>'TRUONG YEN'!H6+'NINH THANG'!H6+'NINH AN'!H6+'NINH HAI'!H6+'NINH KHANG'!H6+'NINH VAN'!H6+'NINH GIANG'!H6+'NINH MY'!H6+'NINH XUAN'!H6+'NINH HOA'!H6+'TT THIEN TON'!H6</f>
        <v>0</v>
      </c>
      <c r="I6" s="71" t="e">
        <f>'TRUONG YEN'!I6+'NINH THANG'!I6+'NINH AN'!I6+'NINH HAI'!I6+'NINH KHANG'!I6+'NINH VAN'!I6+'NINH GIANG'!I6+'NINH MY'!I6+'NINH XUAN'!I6+'NINH HOA'!I6+'TT THIEN TON'!I6</f>
        <v>#REF!</v>
      </c>
      <c r="J6" s="71" t="e">
        <f>'TRUONG YEN'!J6+'NINH THANG'!J6+'NINH AN'!J6+'NINH HAI'!J6+'NINH KHANG'!J6+'NINH VAN'!J6+'NINH GIANG'!J6+'NINH MY'!J6+'NINH XUAN'!J6+'NINH HOA'!J6+'TT THIEN TON'!J6</f>
        <v>#REF!</v>
      </c>
      <c r="K6" s="71">
        <f>'TRUONG YEN'!K6+'NINH THANG'!K6+'NINH AN'!K6+'NINH HAI'!K6+'NINH KHANG'!K6+'NINH VAN'!K6+'NINH GIANG'!K6+'NINH MY'!K6+'NINH XUAN'!K6+'NINH HOA'!K6+'TT THIEN TON'!K6</f>
        <v>0</v>
      </c>
      <c r="L6" s="71">
        <f>'TRUONG YEN'!L6+'NINH THANG'!L6+'NINH AN'!L6+'NINH HAI'!L6+'NINH KHANG'!L6+'NINH VAN'!L6+'NINH GIANG'!L6+'NINH MY'!L6+'NINH XUAN'!L6+'NINH HOA'!L6+'TT THIEN TON'!L6</f>
        <v>0</v>
      </c>
      <c r="M6" s="71">
        <f>'TRUONG YEN'!M6+'NINH THANG'!M6+'NINH AN'!M6+'NINH HAI'!M6+'NINH KHANG'!M6+'NINH VAN'!M6+'NINH GIANG'!M6+'NINH MY'!M6+'NINH XUAN'!M6+'NINH HOA'!M6+'TT THIEN TON'!M6</f>
        <v>0</v>
      </c>
      <c r="N6" s="71">
        <f>'TRUONG YEN'!N6+'NINH THANG'!N6+'NINH AN'!N6+'NINH HAI'!N6+'NINH KHANG'!N6+'NINH VAN'!N6+'NINH GIANG'!N6+'NINH MY'!N6+'NINH XUAN'!N6+'NINH HOA'!N6+'TT THIEN TON'!N6</f>
        <v>0</v>
      </c>
      <c r="O6" s="71">
        <f>'TRUONG YEN'!O6+'NINH THANG'!O6+'NINH AN'!O6+'NINH HAI'!O6+'NINH KHANG'!O6+'NINH VAN'!O6+'NINH GIANG'!O6+'NINH MY'!O6+'NINH XUAN'!O6+'NINH HOA'!O6+'TT THIEN TON'!O6</f>
        <v>0</v>
      </c>
      <c r="P6" s="71">
        <f>'TRUONG YEN'!P6+'NINH THANG'!P6+'NINH AN'!P6+'NINH HAI'!P6+'NINH KHANG'!P6+'NINH VAN'!P6+'NINH GIANG'!P6+'NINH MY'!P6+'NINH XUAN'!P6+'NINH HOA'!P6+'TT THIEN TON'!P6</f>
        <v>0</v>
      </c>
      <c r="Q6" s="71" t="e">
        <f>'TRUONG YEN'!Q6+'NINH THANG'!Q6+'NINH AN'!Q6+'NINH HAI'!Q6+'NINH KHANG'!Q6+'NINH VAN'!Q6+'NINH GIANG'!Q6+'NINH MY'!Q6+'NINH XUAN'!Q6+'NINH HOA'!Q6+'TT THIEN TON'!Q6</f>
        <v>#REF!</v>
      </c>
      <c r="R6" s="71">
        <f>'TRUONG YEN'!R6+'NINH THANG'!R6+'NINH AN'!R6+'NINH HAI'!R6+'NINH KHANG'!R6+'NINH VAN'!R6+'NINH GIANG'!R6+'NINH MY'!R6+'NINH XUAN'!R6+'NINH HOA'!R6+'TT THIEN TON'!R6</f>
        <v>0</v>
      </c>
      <c r="S6" s="71">
        <f>'TRUONG YEN'!S6+'NINH THANG'!S6+'NINH AN'!S6+'NINH HAI'!S6+'NINH KHANG'!S6+'NINH VAN'!S6+'NINH GIANG'!S6+'NINH MY'!S6+'NINH XUAN'!S6+'NINH HOA'!S6+'TT THIEN TON'!S6</f>
        <v>0</v>
      </c>
      <c r="T6" s="71">
        <f>'TRUONG YEN'!T6+'NINH THANG'!T6+'NINH AN'!T6+'NINH HAI'!T6+'NINH KHANG'!T6+'NINH VAN'!T6+'NINH GIANG'!T6+'NINH MY'!T6+'NINH XUAN'!T6+'NINH HOA'!T6+'TT THIEN TON'!T6</f>
        <v>0</v>
      </c>
      <c r="U6" s="71">
        <f>'TRUONG YEN'!U6+'NINH THANG'!U6+'NINH AN'!U6+'NINH HAI'!U6+'NINH KHANG'!U6+'NINH VAN'!U6+'NINH GIANG'!U6+'NINH MY'!U6+'NINH XUAN'!U6+'NINH HOA'!U6+'TT THIEN TON'!U6</f>
        <v>0</v>
      </c>
      <c r="V6" s="71" t="e">
        <f>'TRUONG YEN'!V6+'NINH THANG'!V6+'NINH AN'!V6+'NINH HAI'!V6+'NINH KHANG'!V6+'NINH VAN'!V6+'NINH GIANG'!V6+'NINH MY'!V6+'NINH XUAN'!V6+'NINH HOA'!V6+'TT THIEN TON'!V6</f>
        <v>#REF!</v>
      </c>
      <c r="W6" s="71">
        <f>'TRUONG YEN'!W6+'NINH THANG'!W6+'NINH AN'!W6+'NINH HAI'!W6+'NINH KHANG'!W6+'NINH VAN'!W6+'NINH GIANG'!W6+'NINH MY'!W6+'NINH XUAN'!W6+'NINH HOA'!W6+'TT THIEN TON'!W6</f>
        <v>0.1</v>
      </c>
      <c r="X6" s="71">
        <f>'TRUONG YEN'!X6+'NINH THANG'!X6+'NINH AN'!X6+'NINH HAI'!X6+'NINH KHANG'!X6+'NINH VAN'!X6+'NINH GIANG'!X6+'NINH MY'!X6+'NINH XUAN'!X6+'NINH HOA'!X6+'TT THIEN TON'!X6</f>
        <v>0</v>
      </c>
      <c r="Y6" s="71">
        <f>'TRUONG YEN'!Y6+'NINH THANG'!Y6+'NINH AN'!Y6+'NINH HAI'!Y6+'NINH KHANG'!Y6+'NINH VAN'!Y6+'NINH GIANG'!Y6+'NINH MY'!Y6+'NINH XUAN'!Y6+'NINH HOA'!Y6+'TT THIEN TON'!Y6</f>
        <v>0</v>
      </c>
      <c r="Z6" s="71">
        <f>'TRUONG YEN'!Z6+'NINH THANG'!Z6+'NINH AN'!Z6+'NINH HAI'!Z6+'NINH KHANG'!Z6+'NINH VAN'!Z6+'NINH GIANG'!Z6+'NINH MY'!Z6+'NINH XUAN'!Z6+'NINH HOA'!Z6+'TT THIEN TON'!Z6</f>
        <v>0</v>
      </c>
      <c r="AA6" s="71">
        <f>'TRUONG YEN'!AA6+'NINH THANG'!AA6+'NINH AN'!AA6+'NINH HAI'!AA6+'NINH KHANG'!AA6+'NINH VAN'!AA6+'NINH GIANG'!AA6+'NINH MY'!AA6+'NINH XUAN'!AA6+'NINH HOA'!AA6+'TT THIEN TON'!AA6</f>
        <v>0</v>
      </c>
      <c r="AB6" s="71">
        <f>'TRUONG YEN'!AB6+'NINH THANG'!AB6+'NINH AN'!AB6+'NINH HAI'!AB6+'NINH KHANG'!AB6+'NINH VAN'!AB6+'NINH GIANG'!AB6+'NINH MY'!AB6+'NINH XUAN'!AB6+'NINH HOA'!AB6+'TT THIEN TON'!AB6</f>
        <v>0</v>
      </c>
      <c r="AC6" s="71">
        <f>'TRUONG YEN'!AC6+'NINH THANG'!AC6+'NINH AN'!AC6+'NINH HAI'!AC6+'NINH KHANG'!AC6+'NINH VAN'!AC6+'NINH GIANG'!AC6+'NINH MY'!AC6+'NINH XUAN'!AC6+'NINH HOA'!AC6+'TT THIEN TON'!AC6</f>
        <v>0</v>
      </c>
      <c r="AD6" s="71">
        <f>'TRUONG YEN'!AD6+'NINH THANG'!AD6+'NINH AN'!AD6+'NINH HAI'!AD6+'NINH KHANG'!AD6+'NINH VAN'!AD6+'NINH GIANG'!AD6+'NINH MY'!AD6+'NINH XUAN'!AD6+'NINH HOA'!AD6+'TT THIEN TON'!AD6</f>
        <v>0</v>
      </c>
      <c r="AE6" s="71">
        <f>'TRUONG YEN'!AE6+'NINH THANG'!AE6+'NINH AN'!AE6+'NINH HAI'!AE6+'NINH KHANG'!AE6+'NINH VAN'!AE6+'NINH GIANG'!AE6+'NINH MY'!AE6+'NINH XUAN'!AE6+'NINH HOA'!AE6+'TT THIEN TON'!AE6</f>
        <v>0</v>
      </c>
      <c r="AF6" s="71">
        <f>'TRUONG YEN'!AF6+'NINH THANG'!AF6+'NINH AN'!AF6+'NINH HAI'!AF6+'NINH KHANG'!AF6+'NINH VAN'!AF6+'NINH GIANG'!AF6+'NINH MY'!AF6+'NINH XUAN'!AF6+'NINH HOA'!AF6+'TT THIEN TON'!AF6</f>
        <v>0</v>
      </c>
      <c r="AG6" s="71">
        <f>'TRUONG YEN'!AG6+'NINH THANG'!AG6+'NINH AN'!AG6+'NINH HAI'!AG6+'NINH KHANG'!AG6+'NINH VAN'!AG6+'NINH GIANG'!AG6+'NINH MY'!AG6+'NINH XUAN'!AG6+'NINH HOA'!AG6+'TT THIEN TON'!AG6</f>
        <v>0</v>
      </c>
      <c r="AH6" s="71" t="e">
        <f>'TRUONG YEN'!AH6+'NINH THANG'!AH6+'NINH AN'!AH6+'NINH HAI'!AH6+'NINH KHANG'!AH6+'NINH VAN'!AH6+'NINH GIANG'!AH6+'NINH MY'!AH6+'NINH XUAN'!AH6+'NINH HOA'!AH6+'TT THIEN TON'!AH6</f>
        <v>#REF!</v>
      </c>
      <c r="AI6" s="71">
        <f>'TRUONG YEN'!AI6+'NINH THANG'!AI6+'NINH AN'!AI6+'NINH HAI'!AI6+'NINH KHANG'!AI6+'NINH VAN'!AI6+'NINH GIANG'!AI6+'NINH MY'!AI6+'NINH XUAN'!AI6+'NINH HOA'!AI6+'TT THIEN TON'!AI6</f>
        <v>0</v>
      </c>
      <c r="AJ6" s="71">
        <f>'TRUONG YEN'!AJ6+'NINH THANG'!AJ6+'NINH AN'!AJ6+'NINH HAI'!AJ6+'NINH KHANG'!AJ6+'NINH VAN'!AJ6+'NINH GIANG'!AJ6+'NINH MY'!AJ6+'NINH XUAN'!AJ6+'NINH HOA'!AJ6+'TT THIEN TON'!AJ6</f>
        <v>0</v>
      </c>
      <c r="AK6" s="71">
        <f>'TRUONG YEN'!AK6+'NINH THANG'!AK6+'NINH AN'!AK6+'NINH HAI'!AK6+'NINH KHANG'!AK6+'NINH VAN'!AK6+'NINH GIANG'!AK6+'NINH MY'!AK6+'NINH XUAN'!AK6+'NINH HOA'!AK6+'TT THIEN TON'!AK6</f>
        <v>1.6</v>
      </c>
      <c r="AL6" s="71">
        <f>'TRUONG YEN'!AL6+'NINH THANG'!AL6+'NINH AN'!AL6+'NINH HAI'!AL6+'NINH KHANG'!AL6+'NINH VAN'!AL6+'NINH GIANG'!AL6+'NINH MY'!AL6+'NINH XUAN'!AL6+'NINH HOA'!AL6+'TT THIEN TON'!AL6</f>
        <v>0</v>
      </c>
      <c r="AM6" s="71">
        <f>'TRUONG YEN'!AM6+'NINH THANG'!AM6+'NINH AN'!AM6+'NINH HAI'!AM6+'NINH KHANG'!AM6+'NINH VAN'!AM6+'NINH GIANG'!AM6+'NINH MY'!AM6+'NINH XUAN'!AM6+'NINH HOA'!AM6+'TT THIEN TON'!AM6</f>
        <v>0</v>
      </c>
      <c r="AN6" s="71">
        <f>'TRUONG YEN'!AN6+'NINH THANG'!AN6+'NINH AN'!AN6+'NINH HAI'!AN6+'NINH KHANG'!AN6+'NINH VAN'!AN6+'NINH GIANG'!AN6+'NINH MY'!AN6+'NINH XUAN'!AN6+'NINH HOA'!AN6+'TT THIEN TON'!AN6</f>
        <v>0</v>
      </c>
      <c r="AO6" s="49" t="e">
        <f t="shared" si="1"/>
        <v>#REF!</v>
      </c>
      <c r="AP6" s="66"/>
    </row>
    <row r="7" spans="1:43">
      <c r="A7" s="70">
        <v>1.1299999999999999</v>
      </c>
      <c r="B7" s="73" t="s">
        <v>200</v>
      </c>
      <c r="C7" s="72" t="s">
        <v>199</v>
      </c>
      <c r="D7" s="71">
        <f>'TRUONG YEN'!D7+'NINH THANG'!D7+'NINH AN'!D7+'NINH HAI'!D7+'NINH KHANG'!D7+'NINH VAN'!D7+'NINH GIANG'!D7+'NINH MY'!D7+'NINH XUAN'!D7+'NINH HOA'!D7+'TT THIEN TON'!D7</f>
        <v>0</v>
      </c>
      <c r="E7" s="71">
        <f>'TRUONG YEN'!E7+'NINH THANG'!E7+'NINH AN'!E7+'NINH HAI'!E7+'NINH KHANG'!E7+'NINH VAN'!E7+'NINH GIANG'!E7+'NINH MY'!E7+'NINH XUAN'!E7+'NINH HOA'!E7+'TT THIEN TON'!E7</f>
        <v>0</v>
      </c>
      <c r="F7" s="71">
        <f>'TRUONG YEN'!F7+'NINH THANG'!F7+'NINH AN'!F7+'NINH HAI'!F7+'NINH KHANG'!F7+'NINH VAN'!F7+'NINH GIANG'!F7+'NINH MY'!F7+'NINH XUAN'!F7+'NINH HOA'!F7+'TT THIEN TON'!F7</f>
        <v>0</v>
      </c>
      <c r="G7" s="71">
        <f>'TRUONG YEN'!G7+'NINH THANG'!G7+'NINH AN'!G7+'NINH HAI'!G7+'NINH KHANG'!G7+'NINH VAN'!G7+'NINH GIANG'!G7+'NINH MY'!G7+'NINH XUAN'!G7+'NINH HOA'!G7+'TT THIEN TON'!G7</f>
        <v>0</v>
      </c>
      <c r="H7" s="71">
        <f>'TRUONG YEN'!H7+'NINH THANG'!H7+'NINH AN'!H7+'NINH HAI'!H7+'NINH KHANG'!H7+'NINH VAN'!H7+'NINH GIANG'!H7+'NINH MY'!H7+'NINH XUAN'!H7+'NINH HOA'!H7+'TT THIEN TON'!H7</f>
        <v>0</v>
      </c>
      <c r="I7" s="71">
        <f>'TRUONG YEN'!I7+'NINH THANG'!I7+'NINH AN'!I7+'NINH HAI'!I7+'NINH KHANG'!I7+'NINH VAN'!I7+'NINH GIANG'!I7+'NINH MY'!I7+'NINH XUAN'!I7+'NINH HOA'!I7+'TT THIEN TON'!I7</f>
        <v>0</v>
      </c>
      <c r="J7" s="71">
        <f>'TRUONG YEN'!J7+'NINH THANG'!J7+'NINH AN'!J7+'NINH HAI'!J7+'NINH KHANG'!J7+'NINH VAN'!J7+'NINH GIANG'!J7+'NINH MY'!J7+'NINH XUAN'!J7+'NINH HOA'!J7+'TT THIEN TON'!J7</f>
        <v>0</v>
      </c>
      <c r="K7" s="71">
        <f>'TRUONG YEN'!K7+'NINH THANG'!K7+'NINH AN'!K7+'NINH HAI'!K7+'NINH KHANG'!K7+'NINH VAN'!K7+'NINH GIANG'!K7+'NINH MY'!K7+'NINH XUAN'!K7+'NINH HOA'!K7+'TT THIEN TON'!K7</f>
        <v>0</v>
      </c>
      <c r="L7" s="71">
        <f>'TRUONG YEN'!L7+'NINH THANG'!L7+'NINH AN'!L7+'NINH HAI'!L7+'NINH KHANG'!L7+'NINH VAN'!L7+'NINH GIANG'!L7+'NINH MY'!L7+'NINH XUAN'!L7+'NINH HOA'!L7+'TT THIEN TON'!L7</f>
        <v>0</v>
      </c>
      <c r="M7" s="71">
        <f>'TRUONG YEN'!M7+'NINH THANG'!M7+'NINH AN'!M7+'NINH HAI'!M7+'NINH KHANG'!M7+'NINH VAN'!M7+'NINH GIANG'!M7+'NINH MY'!M7+'NINH XUAN'!M7+'NINH HOA'!M7+'TT THIEN TON'!M7</f>
        <v>0</v>
      </c>
      <c r="N7" s="71">
        <f>'TRUONG YEN'!N7+'NINH THANG'!N7+'NINH AN'!N7+'NINH HAI'!N7+'NINH KHANG'!N7+'NINH VAN'!N7+'NINH GIANG'!N7+'NINH MY'!N7+'NINH XUAN'!N7+'NINH HOA'!N7+'TT THIEN TON'!N7</f>
        <v>0</v>
      </c>
      <c r="O7" s="71">
        <f>'TRUONG YEN'!O7+'NINH THANG'!O7+'NINH AN'!O7+'NINH HAI'!O7+'NINH KHANG'!O7+'NINH VAN'!O7+'NINH GIANG'!O7+'NINH MY'!O7+'NINH XUAN'!O7+'NINH HOA'!O7+'TT THIEN TON'!O7</f>
        <v>0</v>
      </c>
      <c r="P7" s="71">
        <f>'TRUONG YEN'!P7+'NINH THANG'!P7+'NINH AN'!P7+'NINH HAI'!P7+'NINH KHANG'!P7+'NINH VAN'!P7+'NINH GIANG'!P7+'NINH MY'!P7+'NINH XUAN'!P7+'NINH HOA'!P7+'TT THIEN TON'!P7</f>
        <v>0</v>
      </c>
      <c r="Q7" s="71">
        <f>'TRUONG YEN'!Q7+'NINH THANG'!Q7+'NINH AN'!Q7+'NINH HAI'!Q7+'NINH KHANG'!Q7+'NINH VAN'!Q7+'NINH GIANG'!Q7+'NINH MY'!Q7+'NINH XUAN'!Q7+'NINH HOA'!Q7+'TT THIEN TON'!Q7</f>
        <v>0</v>
      </c>
      <c r="R7" s="71">
        <f>'TRUONG YEN'!R7+'NINH THANG'!R7+'NINH AN'!R7+'NINH HAI'!R7+'NINH KHANG'!R7+'NINH VAN'!R7+'NINH GIANG'!R7+'NINH MY'!R7+'NINH XUAN'!R7+'NINH HOA'!R7+'TT THIEN TON'!R7</f>
        <v>0</v>
      </c>
      <c r="S7" s="71">
        <f>'TRUONG YEN'!S7+'NINH THANG'!S7+'NINH AN'!S7+'NINH HAI'!S7+'NINH KHANG'!S7+'NINH VAN'!S7+'NINH GIANG'!S7+'NINH MY'!S7+'NINH XUAN'!S7+'NINH HOA'!S7+'TT THIEN TON'!S7</f>
        <v>0</v>
      </c>
      <c r="T7" s="71">
        <f>'TRUONG YEN'!T7+'NINH THANG'!T7+'NINH AN'!T7+'NINH HAI'!T7+'NINH KHANG'!T7+'NINH VAN'!T7+'NINH GIANG'!T7+'NINH MY'!T7+'NINH XUAN'!T7+'NINH HOA'!T7+'TT THIEN TON'!T7</f>
        <v>0</v>
      </c>
      <c r="U7" s="71">
        <f>'TRUONG YEN'!U7+'NINH THANG'!U7+'NINH AN'!U7+'NINH HAI'!U7+'NINH KHANG'!U7+'NINH VAN'!U7+'NINH GIANG'!U7+'NINH MY'!U7+'NINH XUAN'!U7+'NINH HOA'!U7+'TT THIEN TON'!U7</f>
        <v>0</v>
      </c>
      <c r="V7" s="71">
        <f>'TRUONG YEN'!V7+'NINH THANG'!V7+'NINH AN'!V7+'NINH HAI'!V7+'NINH KHANG'!V7+'NINH VAN'!V7+'NINH GIANG'!V7+'NINH MY'!V7+'NINH XUAN'!V7+'NINH HOA'!V7+'TT THIEN TON'!V7</f>
        <v>0</v>
      </c>
      <c r="W7" s="71">
        <f>'TRUONG YEN'!W7+'NINH THANG'!W7+'NINH AN'!W7+'NINH HAI'!W7+'NINH KHANG'!W7+'NINH VAN'!W7+'NINH GIANG'!W7+'NINH MY'!W7+'NINH XUAN'!W7+'NINH HOA'!W7+'TT THIEN TON'!W7</f>
        <v>0</v>
      </c>
      <c r="X7" s="71">
        <f>'TRUONG YEN'!X7+'NINH THANG'!X7+'NINH AN'!X7+'NINH HAI'!X7+'NINH KHANG'!X7+'NINH VAN'!X7+'NINH GIANG'!X7+'NINH MY'!X7+'NINH XUAN'!X7+'NINH HOA'!X7+'TT THIEN TON'!X7</f>
        <v>0</v>
      </c>
      <c r="Y7" s="71">
        <f>'TRUONG YEN'!Y7+'NINH THANG'!Y7+'NINH AN'!Y7+'NINH HAI'!Y7+'NINH KHANG'!Y7+'NINH VAN'!Y7+'NINH GIANG'!Y7+'NINH MY'!Y7+'NINH XUAN'!Y7+'NINH HOA'!Y7+'TT THIEN TON'!Y7</f>
        <v>0</v>
      </c>
      <c r="Z7" s="71">
        <f>'TRUONG YEN'!Z7+'NINH THANG'!Z7+'NINH AN'!Z7+'NINH HAI'!Z7+'NINH KHANG'!Z7+'NINH VAN'!Z7+'NINH GIANG'!Z7+'NINH MY'!Z7+'NINH XUAN'!Z7+'NINH HOA'!Z7+'TT THIEN TON'!Z7</f>
        <v>0</v>
      </c>
      <c r="AA7" s="71">
        <f>'TRUONG YEN'!AA7+'NINH THANG'!AA7+'NINH AN'!AA7+'NINH HAI'!AA7+'NINH KHANG'!AA7+'NINH VAN'!AA7+'NINH GIANG'!AA7+'NINH MY'!AA7+'NINH XUAN'!AA7+'NINH HOA'!AA7+'TT THIEN TON'!AA7</f>
        <v>0</v>
      </c>
      <c r="AB7" s="71">
        <f>'TRUONG YEN'!AB7+'NINH THANG'!AB7+'NINH AN'!AB7+'NINH HAI'!AB7+'NINH KHANG'!AB7+'NINH VAN'!AB7+'NINH GIANG'!AB7+'NINH MY'!AB7+'NINH XUAN'!AB7+'NINH HOA'!AB7+'TT THIEN TON'!AB7</f>
        <v>0</v>
      </c>
      <c r="AC7" s="71">
        <f>'TRUONG YEN'!AC7+'NINH THANG'!AC7+'NINH AN'!AC7+'NINH HAI'!AC7+'NINH KHANG'!AC7+'NINH VAN'!AC7+'NINH GIANG'!AC7+'NINH MY'!AC7+'NINH XUAN'!AC7+'NINH HOA'!AC7+'TT THIEN TON'!AC7</f>
        <v>0</v>
      </c>
      <c r="AD7" s="71">
        <f>'TRUONG YEN'!AD7+'NINH THANG'!AD7+'NINH AN'!AD7+'NINH HAI'!AD7+'NINH KHANG'!AD7+'NINH VAN'!AD7+'NINH GIANG'!AD7+'NINH MY'!AD7+'NINH XUAN'!AD7+'NINH HOA'!AD7+'TT THIEN TON'!AD7</f>
        <v>0</v>
      </c>
      <c r="AE7" s="71">
        <f>'TRUONG YEN'!AE7+'NINH THANG'!AE7+'NINH AN'!AE7+'NINH HAI'!AE7+'NINH KHANG'!AE7+'NINH VAN'!AE7+'NINH GIANG'!AE7+'NINH MY'!AE7+'NINH XUAN'!AE7+'NINH HOA'!AE7+'TT THIEN TON'!AE7</f>
        <v>0</v>
      </c>
      <c r="AF7" s="71">
        <f>'TRUONG YEN'!AF7+'NINH THANG'!AF7+'NINH AN'!AF7+'NINH HAI'!AF7+'NINH KHANG'!AF7+'NINH VAN'!AF7+'NINH GIANG'!AF7+'NINH MY'!AF7+'NINH XUAN'!AF7+'NINH HOA'!AF7+'TT THIEN TON'!AF7</f>
        <v>0</v>
      </c>
      <c r="AG7" s="71">
        <f>'TRUONG YEN'!AG7+'NINH THANG'!AG7+'NINH AN'!AG7+'NINH HAI'!AG7+'NINH KHANG'!AG7+'NINH VAN'!AG7+'NINH GIANG'!AG7+'NINH MY'!AG7+'NINH XUAN'!AG7+'NINH HOA'!AG7+'TT THIEN TON'!AG7</f>
        <v>0</v>
      </c>
      <c r="AH7" s="71">
        <f>'TRUONG YEN'!AH7+'NINH THANG'!AH7+'NINH AN'!AH7+'NINH HAI'!AH7+'NINH KHANG'!AH7+'NINH VAN'!AH7+'NINH GIANG'!AH7+'NINH MY'!AH7+'NINH XUAN'!AH7+'NINH HOA'!AH7+'TT THIEN TON'!AH7</f>
        <v>0</v>
      </c>
      <c r="AI7" s="71">
        <f>'TRUONG YEN'!AI7+'NINH THANG'!AI7+'NINH AN'!AI7+'NINH HAI'!AI7+'NINH KHANG'!AI7+'NINH VAN'!AI7+'NINH GIANG'!AI7+'NINH MY'!AI7+'NINH XUAN'!AI7+'NINH HOA'!AI7+'TT THIEN TON'!AI7</f>
        <v>0</v>
      </c>
      <c r="AJ7" s="71">
        <f>'TRUONG YEN'!AJ7+'NINH THANG'!AJ7+'NINH AN'!AJ7+'NINH HAI'!AJ7+'NINH KHANG'!AJ7+'NINH VAN'!AJ7+'NINH GIANG'!AJ7+'NINH MY'!AJ7+'NINH XUAN'!AJ7+'NINH HOA'!AJ7+'TT THIEN TON'!AJ7</f>
        <v>0</v>
      </c>
      <c r="AK7" s="71">
        <f>'TRUONG YEN'!AK7+'NINH THANG'!AK7+'NINH AN'!AK7+'NINH HAI'!AK7+'NINH KHANG'!AK7+'NINH VAN'!AK7+'NINH GIANG'!AK7+'NINH MY'!AK7+'NINH XUAN'!AK7+'NINH HOA'!AK7+'TT THIEN TON'!AK7</f>
        <v>0</v>
      </c>
      <c r="AL7" s="71">
        <f>'TRUONG YEN'!AL7+'NINH THANG'!AL7+'NINH AN'!AL7+'NINH HAI'!AL7+'NINH KHANG'!AL7+'NINH VAN'!AL7+'NINH GIANG'!AL7+'NINH MY'!AL7+'NINH XUAN'!AL7+'NINH HOA'!AL7+'TT THIEN TON'!AL7</f>
        <v>0</v>
      </c>
      <c r="AM7" s="71">
        <f>'TRUONG YEN'!AM7+'NINH THANG'!AM7+'NINH AN'!AM7+'NINH HAI'!AM7+'NINH KHANG'!AM7+'NINH VAN'!AM7+'NINH GIANG'!AM7+'NINH MY'!AM7+'NINH XUAN'!AM7+'NINH HOA'!AM7+'TT THIEN TON'!AM7</f>
        <v>0</v>
      </c>
      <c r="AN7" s="71">
        <f>'TRUONG YEN'!AN7+'NINH THANG'!AN7+'NINH AN'!AN7+'NINH HAI'!AN7+'NINH KHANG'!AN7+'NINH VAN'!AN7+'NINH GIANG'!AN7+'NINH MY'!AN7+'NINH XUAN'!AN7+'NINH HOA'!AN7+'TT THIEN TON'!AN7</f>
        <v>0</v>
      </c>
      <c r="AO7" s="49">
        <f t="shared" si="1"/>
        <v>0</v>
      </c>
      <c r="AP7" s="66" t="e">
        <f>SUM(AO3:AO11)</f>
        <v>#REF!</v>
      </c>
    </row>
    <row r="8" spans="1:43">
      <c r="A8" s="70" t="s">
        <v>198</v>
      </c>
      <c r="B8" s="73" t="s">
        <v>197</v>
      </c>
      <c r="C8" s="72" t="s">
        <v>196</v>
      </c>
      <c r="D8" s="71">
        <f>'TRUONG YEN'!D8+'NINH THANG'!D8+'NINH AN'!D8+'NINH HAI'!D8+'NINH KHANG'!D8+'NINH VAN'!D8+'NINH GIANG'!D8+'NINH MY'!D8+'NINH XUAN'!D8+'NINH HOA'!D8+'TT THIEN TON'!D8</f>
        <v>0</v>
      </c>
      <c r="E8" s="71">
        <f>'TRUONG YEN'!E8+'NINH THANG'!E8+'NINH AN'!E8+'NINH HAI'!E8+'NINH KHANG'!E8+'NINH VAN'!E8+'NINH GIANG'!E8+'NINH MY'!E8+'NINH XUAN'!E8+'NINH HOA'!E8+'TT THIEN TON'!E8</f>
        <v>0</v>
      </c>
      <c r="F8" s="71">
        <f>'TRUONG YEN'!F8+'NINH THANG'!F8+'NINH AN'!F8+'NINH HAI'!F8+'NINH KHANG'!F8+'NINH VAN'!F8+'NINH GIANG'!F8+'NINH MY'!F8+'NINH XUAN'!F8+'NINH HOA'!F8+'TT THIEN TON'!F8</f>
        <v>0</v>
      </c>
      <c r="G8" s="71">
        <f>'TRUONG YEN'!G8+'NINH THANG'!G8+'NINH AN'!G8+'NINH HAI'!G8+'NINH KHANG'!G8+'NINH VAN'!G8+'NINH GIANG'!G8+'NINH MY'!G8+'NINH XUAN'!G8+'NINH HOA'!G8+'TT THIEN TON'!G8</f>
        <v>0</v>
      </c>
      <c r="H8" s="71">
        <f>'TRUONG YEN'!H8+'NINH THANG'!H8+'NINH AN'!H8+'NINH HAI'!H8+'NINH KHANG'!H8+'NINH VAN'!H8+'NINH GIANG'!H8+'NINH MY'!H8+'NINH XUAN'!H8+'NINH HOA'!H8+'TT THIEN TON'!H8</f>
        <v>0</v>
      </c>
      <c r="I8" s="71">
        <f>'TRUONG YEN'!I8+'NINH THANG'!I8+'NINH AN'!I8+'NINH HAI'!I8+'NINH KHANG'!I8+'NINH VAN'!I8+'NINH GIANG'!I8+'NINH MY'!I8+'NINH XUAN'!I8+'NINH HOA'!I8+'TT THIEN TON'!I8</f>
        <v>0</v>
      </c>
      <c r="J8" s="71">
        <f>'TRUONG YEN'!J8+'NINH THANG'!J8+'NINH AN'!J8+'NINH HAI'!J8+'NINH KHANG'!J8+'NINH VAN'!J8+'NINH GIANG'!J8+'NINH MY'!J8+'NINH XUAN'!J8+'NINH HOA'!J8+'TT THIEN TON'!J8</f>
        <v>0</v>
      </c>
      <c r="K8" s="71">
        <f>'TRUONG YEN'!K8+'NINH THANG'!K8+'NINH AN'!K8+'NINH HAI'!K8+'NINH KHANG'!K8+'NINH VAN'!K8+'NINH GIANG'!K8+'NINH MY'!K8+'NINH XUAN'!K8+'NINH HOA'!K8+'TT THIEN TON'!K8</f>
        <v>0</v>
      </c>
      <c r="L8" s="71">
        <f>'TRUONG YEN'!L8+'NINH THANG'!L8+'NINH AN'!L8+'NINH HAI'!L8+'NINH KHANG'!L8+'NINH VAN'!L8+'NINH GIANG'!L8+'NINH MY'!L8+'NINH XUAN'!L8+'NINH HOA'!L8+'TT THIEN TON'!L8</f>
        <v>0</v>
      </c>
      <c r="M8" s="71">
        <f>'TRUONG YEN'!M8+'NINH THANG'!M8+'NINH AN'!M8+'NINH HAI'!M8+'NINH KHANG'!M8+'NINH VAN'!M8+'NINH GIANG'!M8+'NINH MY'!M8+'NINH XUAN'!M8+'NINH HOA'!M8+'TT THIEN TON'!M8</f>
        <v>0</v>
      </c>
      <c r="N8" s="71">
        <f>'TRUONG YEN'!N8+'NINH THANG'!N8+'NINH AN'!N8+'NINH HAI'!N8+'NINH KHANG'!N8+'NINH VAN'!N8+'NINH GIANG'!N8+'NINH MY'!N8+'NINH XUAN'!N8+'NINH HOA'!N8+'TT THIEN TON'!N8</f>
        <v>0</v>
      </c>
      <c r="O8" s="71">
        <f>'TRUONG YEN'!O8+'NINH THANG'!O8+'NINH AN'!O8+'NINH HAI'!O8+'NINH KHANG'!O8+'NINH VAN'!O8+'NINH GIANG'!O8+'NINH MY'!O8+'NINH XUAN'!O8+'NINH HOA'!O8+'TT THIEN TON'!O8</f>
        <v>0</v>
      </c>
      <c r="P8" s="71">
        <f>'TRUONG YEN'!P8+'NINH THANG'!P8+'NINH AN'!P8+'NINH HAI'!P8+'NINH KHANG'!P8+'NINH VAN'!P8+'NINH GIANG'!P8+'NINH MY'!P8+'NINH XUAN'!P8+'NINH HOA'!P8+'TT THIEN TON'!P8</f>
        <v>0</v>
      </c>
      <c r="Q8" s="71">
        <f>'TRUONG YEN'!Q8+'NINH THANG'!Q8+'NINH AN'!Q8+'NINH HAI'!Q8+'NINH KHANG'!Q8+'NINH VAN'!Q8+'NINH GIANG'!Q8+'NINH MY'!Q8+'NINH XUAN'!Q8+'NINH HOA'!Q8+'TT THIEN TON'!Q8</f>
        <v>0</v>
      </c>
      <c r="R8" s="71">
        <f>'TRUONG YEN'!R8+'NINH THANG'!R8+'NINH AN'!R8+'NINH HAI'!R8+'NINH KHANG'!R8+'NINH VAN'!R8+'NINH GIANG'!R8+'NINH MY'!R8+'NINH XUAN'!R8+'NINH HOA'!R8+'TT THIEN TON'!R8</f>
        <v>0</v>
      </c>
      <c r="S8" s="71">
        <f>'TRUONG YEN'!S8+'NINH THANG'!S8+'NINH AN'!S8+'NINH HAI'!S8+'NINH KHANG'!S8+'NINH VAN'!S8+'NINH GIANG'!S8+'NINH MY'!S8+'NINH XUAN'!S8+'NINH HOA'!S8+'TT THIEN TON'!S8</f>
        <v>0</v>
      </c>
      <c r="T8" s="71">
        <f>'TRUONG YEN'!T8+'NINH THANG'!T8+'NINH AN'!T8+'NINH HAI'!T8+'NINH KHANG'!T8+'NINH VAN'!T8+'NINH GIANG'!T8+'NINH MY'!T8+'NINH XUAN'!T8+'NINH HOA'!T8+'TT THIEN TON'!T8</f>
        <v>0</v>
      </c>
      <c r="U8" s="71">
        <f>'TRUONG YEN'!U8+'NINH THANG'!U8+'NINH AN'!U8+'NINH HAI'!U8+'NINH KHANG'!U8+'NINH VAN'!U8+'NINH GIANG'!U8+'NINH MY'!U8+'NINH XUAN'!U8+'NINH HOA'!U8+'TT THIEN TON'!U8</f>
        <v>0</v>
      </c>
      <c r="V8" s="71">
        <f>'TRUONG YEN'!V8+'NINH THANG'!V8+'NINH AN'!V8+'NINH HAI'!V8+'NINH KHANG'!V8+'NINH VAN'!V8+'NINH GIANG'!V8+'NINH MY'!V8+'NINH XUAN'!V8+'NINH HOA'!V8+'TT THIEN TON'!V8</f>
        <v>0</v>
      </c>
      <c r="W8" s="71">
        <f>'TRUONG YEN'!W8+'NINH THANG'!W8+'NINH AN'!W8+'NINH HAI'!W8+'NINH KHANG'!W8+'NINH VAN'!W8+'NINH GIANG'!W8+'NINH MY'!W8+'NINH XUAN'!W8+'NINH HOA'!W8+'TT THIEN TON'!W8</f>
        <v>0</v>
      </c>
      <c r="X8" s="71">
        <f>'TRUONG YEN'!X8+'NINH THANG'!X8+'NINH AN'!X8+'NINH HAI'!X8+'NINH KHANG'!X8+'NINH VAN'!X8+'NINH GIANG'!X8+'NINH MY'!X8+'NINH XUAN'!X8+'NINH HOA'!X8+'TT THIEN TON'!X8</f>
        <v>0</v>
      </c>
      <c r="Y8" s="71">
        <f>'TRUONG YEN'!Y8+'NINH THANG'!Y8+'NINH AN'!Y8+'NINH HAI'!Y8+'NINH KHANG'!Y8+'NINH VAN'!Y8+'NINH GIANG'!Y8+'NINH MY'!Y8+'NINH XUAN'!Y8+'NINH HOA'!Y8+'TT THIEN TON'!Y8</f>
        <v>0</v>
      </c>
      <c r="Z8" s="71">
        <f>'TRUONG YEN'!Z8+'NINH THANG'!Z8+'NINH AN'!Z8+'NINH HAI'!Z8+'NINH KHANG'!Z8+'NINH VAN'!Z8+'NINH GIANG'!Z8+'NINH MY'!Z8+'NINH XUAN'!Z8+'NINH HOA'!Z8+'TT THIEN TON'!Z8</f>
        <v>0</v>
      </c>
      <c r="AA8" s="71">
        <f>'TRUONG YEN'!AA8+'NINH THANG'!AA8+'NINH AN'!AA8+'NINH HAI'!AA8+'NINH KHANG'!AA8+'NINH VAN'!AA8+'NINH GIANG'!AA8+'NINH MY'!AA8+'NINH XUAN'!AA8+'NINH HOA'!AA8+'TT THIEN TON'!AA8</f>
        <v>0</v>
      </c>
      <c r="AB8" s="71">
        <f>'TRUONG YEN'!AB8+'NINH THANG'!AB8+'NINH AN'!AB8+'NINH HAI'!AB8+'NINH KHANG'!AB8+'NINH VAN'!AB8+'NINH GIANG'!AB8+'NINH MY'!AB8+'NINH XUAN'!AB8+'NINH HOA'!AB8+'TT THIEN TON'!AB8</f>
        <v>0</v>
      </c>
      <c r="AC8" s="71">
        <f>'TRUONG YEN'!AC8+'NINH THANG'!AC8+'NINH AN'!AC8+'NINH HAI'!AC8+'NINH KHANG'!AC8+'NINH VAN'!AC8+'NINH GIANG'!AC8+'NINH MY'!AC8+'NINH XUAN'!AC8+'NINH HOA'!AC8+'TT THIEN TON'!AC8</f>
        <v>0</v>
      </c>
      <c r="AD8" s="71">
        <f>'TRUONG YEN'!AD8+'NINH THANG'!AD8+'NINH AN'!AD8+'NINH HAI'!AD8+'NINH KHANG'!AD8+'NINH VAN'!AD8+'NINH GIANG'!AD8+'NINH MY'!AD8+'NINH XUAN'!AD8+'NINH HOA'!AD8+'TT THIEN TON'!AD8</f>
        <v>0</v>
      </c>
      <c r="AE8" s="71">
        <f>'TRUONG YEN'!AE8+'NINH THANG'!AE8+'NINH AN'!AE8+'NINH HAI'!AE8+'NINH KHANG'!AE8+'NINH VAN'!AE8+'NINH GIANG'!AE8+'NINH MY'!AE8+'NINH XUAN'!AE8+'NINH HOA'!AE8+'TT THIEN TON'!AE8</f>
        <v>0</v>
      </c>
      <c r="AF8" s="71">
        <f>'TRUONG YEN'!AF8+'NINH THANG'!AF8+'NINH AN'!AF8+'NINH HAI'!AF8+'NINH KHANG'!AF8+'NINH VAN'!AF8+'NINH GIANG'!AF8+'NINH MY'!AF8+'NINH XUAN'!AF8+'NINH HOA'!AF8+'TT THIEN TON'!AF8</f>
        <v>0</v>
      </c>
      <c r="AG8" s="71">
        <f>'TRUONG YEN'!AG8+'NINH THANG'!AG8+'NINH AN'!AG8+'NINH HAI'!AG8+'NINH KHANG'!AG8+'NINH VAN'!AG8+'NINH GIANG'!AG8+'NINH MY'!AG8+'NINH XUAN'!AG8+'NINH HOA'!AG8+'TT THIEN TON'!AG8</f>
        <v>0</v>
      </c>
      <c r="AH8" s="71">
        <f>'TRUONG YEN'!AH8+'NINH THANG'!AH8+'NINH AN'!AH8+'NINH HAI'!AH8+'NINH KHANG'!AH8+'NINH VAN'!AH8+'NINH GIANG'!AH8+'NINH MY'!AH8+'NINH XUAN'!AH8+'NINH HOA'!AH8+'TT THIEN TON'!AH8</f>
        <v>0</v>
      </c>
      <c r="AI8" s="71">
        <f>'TRUONG YEN'!AI8+'NINH THANG'!AI8+'NINH AN'!AI8+'NINH HAI'!AI8+'NINH KHANG'!AI8+'NINH VAN'!AI8+'NINH GIANG'!AI8+'NINH MY'!AI8+'NINH XUAN'!AI8+'NINH HOA'!AI8+'TT THIEN TON'!AI8</f>
        <v>0</v>
      </c>
      <c r="AJ8" s="71">
        <f>'TRUONG YEN'!AJ8+'NINH THANG'!AJ8+'NINH AN'!AJ8+'NINH HAI'!AJ8+'NINH KHANG'!AJ8+'NINH VAN'!AJ8+'NINH GIANG'!AJ8+'NINH MY'!AJ8+'NINH XUAN'!AJ8+'NINH HOA'!AJ8+'TT THIEN TON'!AJ8</f>
        <v>0</v>
      </c>
      <c r="AK8" s="71">
        <f>'TRUONG YEN'!AK8+'NINH THANG'!AK8+'NINH AN'!AK8+'NINH HAI'!AK8+'NINH KHANG'!AK8+'NINH VAN'!AK8+'NINH GIANG'!AK8+'NINH MY'!AK8+'NINH XUAN'!AK8+'NINH HOA'!AK8+'TT THIEN TON'!AK8</f>
        <v>0</v>
      </c>
      <c r="AL8" s="71">
        <f>'TRUONG YEN'!AL8+'NINH THANG'!AL8+'NINH AN'!AL8+'NINH HAI'!AL8+'NINH KHANG'!AL8+'NINH VAN'!AL8+'NINH GIANG'!AL8+'NINH MY'!AL8+'NINH XUAN'!AL8+'NINH HOA'!AL8+'TT THIEN TON'!AL8</f>
        <v>0</v>
      </c>
      <c r="AM8" s="71">
        <f>'TRUONG YEN'!AM8+'NINH THANG'!AM8+'NINH AN'!AM8+'NINH HAI'!AM8+'NINH KHANG'!AM8+'NINH VAN'!AM8+'NINH GIANG'!AM8+'NINH MY'!AM8+'NINH XUAN'!AM8+'NINH HOA'!AM8+'TT THIEN TON'!AM8</f>
        <v>0</v>
      </c>
      <c r="AN8" s="71">
        <f>'TRUONG YEN'!AN8+'NINH THANG'!AN8+'NINH AN'!AN8+'NINH HAI'!AN8+'NINH KHANG'!AN8+'NINH VAN'!AN8+'NINH GIANG'!AN8+'NINH MY'!AN8+'NINH XUAN'!AN8+'NINH HOA'!AN8+'TT THIEN TON'!AN8</f>
        <v>0</v>
      </c>
      <c r="AO8" s="49">
        <f t="shared" si="1"/>
        <v>0</v>
      </c>
      <c r="AP8" s="66" t="e">
        <f>AP7-H3</f>
        <v>#REF!</v>
      </c>
    </row>
    <row r="9" spans="1:43">
      <c r="A9" s="70" t="s">
        <v>195</v>
      </c>
      <c r="B9" s="73" t="s">
        <v>194</v>
      </c>
      <c r="C9" s="72" t="s">
        <v>193</v>
      </c>
      <c r="D9" s="71">
        <f>'TRUONG YEN'!D9+'NINH THANG'!D9+'NINH AN'!D9+'NINH HAI'!D9+'NINH KHANG'!D9+'NINH VAN'!D9+'NINH GIANG'!D9+'NINH MY'!D9+'NINH XUAN'!D9+'NINH HOA'!D9+'TT THIEN TON'!D9</f>
        <v>0</v>
      </c>
      <c r="E9" s="71">
        <f>'TRUONG YEN'!E9+'NINH THANG'!E9+'NINH AN'!E9+'NINH HAI'!E9+'NINH KHANG'!E9+'NINH VAN'!E9+'NINH GIANG'!E9+'NINH MY'!E9+'NINH XUAN'!E9+'NINH HOA'!E9+'TT THIEN TON'!E9</f>
        <v>0</v>
      </c>
      <c r="F9" s="71">
        <f>'TRUONG YEN'!F9+'NINH THANG'!F9+'NINH AN'!F9+'NINH HAI'!F9+'NINH KHANG'!F9+'NINH VAN'!F9+'NINH GIANG'!F9+'NINH MY'!F9+'NINH XUAN'!F9+'NINH HOA'!F9+'TT THIEN TON'!F9</f>
        <v>0</v>
      </c>
      <c r="G9" s="71">
        <f>'TRUONG YEN'!G9+'NINH THANG'!G9+'NINH AN'!G9+'NINH HAI'!G9+'NINH KHANG'!G9+'NINH VAN'!G9+'NINH GIANG'!G9+'NINH MY'!G9+'NINH XUAN'!G9+'NINH HOA'!G9+'TT THIEN TON'!G9</f>
        <v>0</v>
      </c>
      <c r="H9" s="71">
        <f>'TRUONG YEN'!H9+'NINH THANG'!H9+'NINH AN'!H9+'NINH HAI'!H9+'NINH KHANG'!H9+'NINH VAN'!H9+'NINH GIANG'!H9+'NINH MY'!H9+'NINH XUAN'!H9+'NINH HOA'!H9+'TT THIEN TON'!H9</f>
        <v>0</v>
      </c>
      <c r="I9" s="71">
        <f>'TRUONG YEN'!I9+'NINH THANG'!I9+'NINH AN'!I9+'NINH HAI'!I9+'NINH KHANG'!I9+'NINH VAN'!I9+'NINH GIANG'!I9+'NINH MY'!I9+'NINH XUAN'!I9+'NINH HOA'!I9+'TT THIEN TON'!I9</f>
        <v>0</v>
      </c>
      <c r="J9" s="71">
        <f>'TRUONG YEN'!J9+'NINH THANG'!J9+'NINH AN'!J9+'NINH HAI'!J9+'NINH KHANG'!J9+'NINH VAN'!J9+'NINH GIANG'!J9+'NINH MY'!J9+'NINH XUAN'!J9+'NINH HOA'!J9+'TT THIEN TON'!J9</f>
        <v>0</v>
      </c>
      <c r="K9" s="71">
        <f>'TRUONG YEN'!K9+'NINH THANG'!K9+'NINH AN'!K9+'NINH HAI'!K9+'NINH KHANG'!K9+'NINH VAN'!K9+'NINH GIANG'!K9+'NINH MY'!K9+'NINH XUAN'!K9+'NINH HOA'!K9+'TT THIEN TON'!K9</f>
        <v>0</v>
      </c>
      <c r="L9" s="71">
        <f>'TRUONG YEN'!L9+'NINH THANG'!L9+'NINH AN'!L9+'NINH HAI'!L9+'NINH KHANG'!L9+'NINH VAN'!L9+'NINH GIANG'!L9+'NINH MY'!L9+'NINH XUAN'!L9+'NINH HOA'!L9+'TT THIEN TON'!L9</f>
        <v>0</v>
      </c>
      <c r="M9" s="71">
        <f>'TRUONG YEN'!M9+'NINH THANG'!M9+'NINH AN'!M9+'NINH HAI'!M9+'NINH KHANG'!M9+'NINH VAN'!M9+'NINH GIANG'!M9+'NINH MY'!M9+'NINH XUAN'!M9+'NINH HOA'!M9+'TT THIEN TON'!M9</f>
        <v>0</v>
      </c>
      <c r="N9" s="71">
        <f>'TRUONG YEN'!N9+'NINH THANG'!N9+'NINH AN'!N9+'NINH HAI'!N9+'NINH KHANG'!N9+'NINH VAN'!N9+'NINH GIANG'!N9+'NINH MY'!N9+'NINH XUAN'!N9+'NINH HOA'!N9+'TT THIEN TON'!N9</f>
        <v>0</v>
      </c>
      <c r="O9" s="71">
        <f>'TRUONG YEN'!O9+'NINH THANG'!O9+'NINH AN'!O9+'NINH HAI'!O9+'NINH KHANG'!O9+'NINH VAN'!O9+'NINH GIANG'!O9+'NINH MY'!O9+'NINH XUAN'!O9+'NINH HOA'!O9+'TT THIEN TON'!O9</f>
        <v>0</v>
      </c>
      <c r="P9" s="71">
        <f>'TRUONG YEN'!P9+'NINH THANG'!P9+'NINH AN'!P9+'NINH HAI'!P9+'NINH KHANG'!P9+'NINH VAN'!P9+'NINH GIANG'!P9+'NINH MY'!P9+'NINH XUAN'!P9+'NINH HOA'!P9+'TT THIEN TON'!P9</f>
        <v>0</v>
      </c>
      <c r="Q9" s="71">
        <f>'TRUONG YEN'!Q9+'NINH THANG'!Q9+'NINH AN'!Q9+'NINH HAI'!Q9+'NINH KHANG'!Q9+'NINH VAN'!Q9+'NINH GIANG'!Q9+'NINH MY'!Q9+'NINH XUAN'!Q9+'NINH HOA'!Q9+'TT THIEN TON'!Q9</f>
        <v>0</v>
      </c>
      <c r="R9" s="71">
        <f>'TRUONG YEN'!R9+'NINH THANG'!R9+'NINH AN'!R9+'NINH HAI'!R9+'NINH KHANG'!R9+'NINH VAN'!R9+'NINH GIANG'!R9+'NINH MY'!R9+'NINH XUAN'!R9+'NINH HOA'!R9+'TT THIEN TON'!R9</f>
        <v>0</v>
      </c>
      <c r="S9" s="71">
        <f>'TRUONG YEN'!S9+'NINH THANG'!S9+'NINH AN'!S9+'NINH HAI'!S9+'NINH KHANG'!S9+'NINH VAN'!S9+'NINH GIANG'!S9+'NINH MY'!S9+'NINH XUAN'!S9+'NINH HOA'!S9+'TT THIEN TON'!S9</f>
        <v>0</v>
      </c>
      <c r="T9" s="71">
        <f>'TRUONG YEN'!T9+'NINH THANG'!T9+'NINH AN'!T9+'NINH HAI'!T9+'NINH KHANG'!T9+'NINH VAN'!T9+'NINH GIANG'!T9+'NINH MY'!T9+'NINH XUAN'!T9+'NINH HOA'!T9+'TT THIEN TON'!T9</f>
        <v>0</v>
      </c>
      <c r="U9" s="71">
        <f>'TRUONG YEN'!U9+'NINH THANG'!U9+'NINH AN'!U9+'NINH HAI'!U9+'NINH KHANG'!U9+'NINH VAN'!U9+'NINH GIANG'!U9+'NINH MY'!U9+'NINH XUAN'!U9+'NINH HOA'!U9+'TT THIEN TON'!U9</f>
        <v>0</v>
      </c>
      <c r="V9" s="71">
        <f>'TRUONG YEN'!V9+'NINH THANG'!V9+'NINH AN'!V9+'NINH HAI'!V9+'NINH KHANG'!V9+'NINH VAN'!V9+'NINH GIANG'!V9+'NINH MY'!V9+'NINH XUAN'!V9+'NINH HOA'!V9+'TT THIEN TON'!V9</f>
        <v>0</v>
      </c>
      <c r="W9" s="71">
        <f>'TRUONG YEN'!W9+'NINH THANG'!W9+'NINH AN'!W9+'NINH HAI'!W9+'NINH KHANG'!W9+'NINH VAN'!W9+'NINH GIANG'!W9+'NINH MY'!W9+'NINH XUAN'!W9+'NINH HOA'!W9+'TT THIEN TON'!W9</f>
        <v>0</v>
      </c>
      <c r="X9" s="71">
        <f>'TRUONG YEN'!X9+'NINH THANG'!X9+'NINH AN'!X9+'NINH HAI'!X9+'NINH KHANG'!X9+'NINH VAN'!X9+'NINH GIANG'!X9+'NINH MY'!X9+'NINH XUAN'!X9+'NINH HOA'!X9+'TT THIEN TON'!X9</f>
        <v>0</v>
      </c>
      <c r="Y9" s="71">
        <f>'TRUONG YEN'!Y9+'NINH THANG'!Y9+'NINH AN'!Y9+'NINH HAI'!Y9+'NINH KHANG'!Y9+'NINH VAN'!Y9+'NINH GIANG'!Y9+'NINH MY'!Y9+'NINH XUAN'!Y9+'NINH HOA'!Y9+'TT THIEN TON'!Y9</f>
        <v>0</v>
      </c>
      <c r="Z9" s="71">
        <f>'TRUONG YEN'!Z9+'NINH THANG'!Z9+'NINH AN'!Z9+'NINH HAI'!Z9+'NINH KHANG'!Z9+'NINH VAN'!Z9+'NINH GIANG'!Z9+'NINH MY'!Z9+'NINH XUAN'!Z9+'NINH HOA'!Z9+'TT THIEN TON'!Z9</f>
        <v>0</v>
      </c>
      <c r="AA9" s="71">
        <f>'TRUONG YEN'!AA9+'NINH THANG'!AA9+'NINH AN'!AA9+'NINH HAI'!AA9+'NINH KHANG'!AA9+'NINH VAN'!AA9+'NINH GIANG'!AA9+'NINH MY'!AA9+'NINH XUAN'!AA9+'NINH HOA'!AA9+'TT THIEN TON'!AA9</f>
        <v>0</v>
      </c>
      <c r="AB9" s="71">
        <f>'TRUONG YEN'!AB9+'NINH THANG'!AB9+'NINH AN'!AB9+'NINH HAI'!AB9+'NINH KHANG'!AB9+'NINH VAN'!AB9+'NINH GIANG'!AB9+'NINH MY'!AB9+'NINH XUAN'!AB9+'NINH HOA'!AB9+'TT THIEN TON'!AB9</f>
        <v>0</v>
      </c>
      <c r="AC9" s="71">
        <f>'TRUONG YEN'!AC9+'NINH THANG'!AC9+'NINH AN'!AC9+'NINH HAI'!AC9+'NINH KHANG'!AC9+'NINH VAN'!AC9+'NINH GIANG'!AC9+'NINH MY'!AC9+'NINH XUAN'!AC9+'NINH HOA'!AC9+'TT THIEN TON'!AC9</f>
        <v>0</v>
      </c>
      <c r="AD9" s="71">
        <f>'TRUONG YEN'!AD9+'NINH THANG'!AD9+'NINH AN'!AD9+'NINH HAI'!AD9+'NINH KHANG'!AD9+'NINH VAN'!AD9+'NINH GIANG'!AD9+'NINH MY'!AD9+'NINH XUAN'!AD9+'NINH HOA'!AD9+'TT THIEN TON'!AD9</f>
        <v>0</v>
      </c>
      <c r="AE9" s="71">
        <f>'TRUONG YEN'!AE9+'NINH THANG'!AE9+'NINH AN'!AE9+'NINH HAI'!AE9+'NINH KHANG'!AE9+'NINH VAN'!AE9+'NINH GIANG'!AE9+'NINH MY'!AE9+'NINH XUAN'!AE9+'NINH HOA'!AE9+'TT THIEN TON'!AE9</f>
        <v>0</v>
      </c>
      <c r="AF9" s="71">
        <f>'TRUONG YEN'!AF9+'NINH THANG'!AF9+'NINH AN'!AF9+'NINH HAI'!AF9+'NINH KHANG'!AF9+'NINH VAN'!AF9+'NINH GIANG'!AF9+'NINH MY'!AF9+'NINH XUAN'!AF9+'NINH HOA'!AF9+'TT THIEN TON'!AF9</f>
        <v>0</v>
      </c>
      <c r="AG9" s="71">
        <f>'TRUONG YEN'!AG9+'NINH THANG'!AG9+'NINH AN'!AG9+'NINH HAI'!AG9+'NINH KHANG'!AG9+'NINH VAN'!AG9+'NINH GIANG'!AG9+'NINH MY'!AG9+'NINH XUAN'!AG9+'NINH HOA'!AG9+'TT THIEN TON'!AG9</f>
        <v>0</v>
      </c>
      <c r="AH9" s="71">
        <f>'TRUONG YEN'!AH9+'NINH THANG'!AH9+'NINH AN'!AH9+'NINH HAI'!AH9+'NINH KHANG'!AH9+'NINH VAN'!AH9+'NINH GIANG'!AH9+'NINH MY'!AH9+'NINH XUAN'!AH9+'NINH HOA'!AH9+'TT THIEN TON'!AH9</f>
        <v>0</v>
      </c>
      <c r="AI9" s="71">
        <f>'TRUONG YEN'!AI9+'NINH THANG'!AI9+'NINH AN'!AI9+'NINH HAI'!AI9+'NINH KHANG'!AI9+'NINH VAN'!AI9+'NINH GIANG'!AI9+'NINH MY'!AI9+'NINH XUAN'!AI9+'NINH HOA'!AI9+'TT THIEN TON'!AI9</f>
        <v>0</v>
      </c>
      <c r="AJ9" s="71">
        <f>'TRUONG YEN'!AJ9+'NINH THANG'!AJ9+'NINH AN'!AJ9+'NINH HAI'!AJ9+'NINH KHANG'!AJ9+'NINH VAN'!AJ9+'NINH GIANG'!AJ9+'NINH MY'!AJ9+'NINH XUAN'!AJ9+'NINH HOA'!AJ9+'TT THIEN TON'!AJ9</f>
        <v>0</v>
      </c>
      <c r="AK9" s="71">
        <f>'TRUONG YEN'!AK9+'NINH THANG'!AK9+'NINH AN'!AK9+'NINH HAI'!AK9+'NINH KHANG'!AK9+'NINH VAN'!AK9+'NINH GIANG'!AK9+'NINH MY'!AK9+'NINH XUAN'!AK9+'NINH HOA'!AK9+'TT THIEN TON'!AK9</f>
        <v>0</v>
      </c>
      <c r="AL9" s="71">
        <f>'TRUONG YEN'!AL9+'NINH THANG'!AL9+'NINH AN'!AL9+'NINH HAI'!AL9+'NINH KHANG'!AL9+'NINH VAN'!AL9+'NINH GIANG'!AL9+'NINH MY'!AL9+'NINH XUAN'!AL9+'NINH HOA'!AL9+'TT THIEN TON'!AL9</f>
        <v>0</v>
      </c>
      <c r="AM9" s="71">
        <f>'TRUONG YEN'!AM9+'NINH THANG'!AM9+'NINH AN'!AM9+'NINH HAI'!AM9+'NINH KHANG'!AM9+'NINH VAN'!AM9+'NINH GIANG'!AM9+'NINH MY'!AM9+'NINH XUAN'!AM9+'NINH HOA'!AM9+'TT THIEN TON'!AM9</f>
        <v>0</v>
      </c>
      <c r="AN9" s="71">
        <f>'TRUONG YEN'!AN9+'NINH THANG'!AN9+'NINH AN'!AN9+'NINH HAI'!AN9+'NINH KHANG'!AN9+'NINH VAN'!AN9+'NINH GIANG'!AN9+'NINH MY'!AN9+'NINH XUAN'!AN9+'NINH HOA'!AN9+'TT THIEN TON'!AN9</f>
        <v>0</v>
      </c>
      <c r="AO9" s="49">
        <f t="shared" si="1"/>
        <v>0</v>
      </c>
    </row>
    <row r="10" spans="1:43">
      <c r="A10" s="70" t="s">
        <v>192</v>
      </c>
      <c r="B10" s="73" t="s">
        <v>191</v>
      </c>
      <c r="C10" s="72" t="s">
        <v>190</v>
      </c>
      <c r="D10" s="71">
        <f>'TRUONG YEN'!D10+'NINH THANG'!D10+'NINH AN'!D10+'NINH HAI'!D10+'NINH KHANG'!D10+'NINH VAN'!D10+'NINH GIANG'!D10+'NINH MY'!D10+'NINH XUAN'!D10+'NINH HOA'!D10+'TT THIEN TON'!D10</f>
        <v>0</v>
      </c>
      <c r="E10" s="71">
        <f>'TRUONG YEN'!E10+'NINH THANG'!E10+'NINH AN'!E10+'NINH HAI'!E10+'NINH KHANG'!E10+'NINH VAN'!E10+'NINH GIANG'!E10+'NINH MY'!E10+'NINH XUAN'!E10+'NINH HOA'!E10+'TT THIEN TON'!E10</f>
        <v>0</v>
      </c>
      <c r="F10" s="71">
        <f>'TRUONG YEN'!F10+'NINH THANG'!F10+'NINH AN'!F10+'NINH HAI'!F10+'NINH KHANG'!F10+'NINH VAN'!F10+'NINH GIANG'!F10+'NINH MY'!F10+'NINH XUAN'!F10+'NINH HOA'!F10+'TT THIEN TON'!F10</f>
        <v>0</v>
      </c>
      <c r="G10" s="71">
        <f>'TRUONG YEN'!G10+'NINH THANG'!G10+'NINH AN'!G10+'NINH HAI'!G10+'NINH KHANG'!G10+'NINH VAN'!G10+'NINH GIANG'!G10+'NINH MY'!G10+'NINH XUAN'!G10+'NINH HOA'!G10+'TT THIEN TON'!G10</f>
        <v>0</v>
      </c>
      <c r="H10" s="71">
        <f>'TRUONG YEN'!H10+'NINH THANG'!H10+'NINH AN'!H10+'NINH HAI'!H10+'NINH KHANG'!H10+'NINH VAN'!H10+'NINH GIANG'!H10+'NINH MY'!H10+'NINH XUAN'!H10+'NINH HOA'!H10+'TT THIEN TON'!H10</f>
        <v>0</v>
      </c>
      <c r="I10" s="71">
        <f>'TRUONG YEN'!I10+'NINH THANG'!I10+'NINH AN'!I10+'NINH HAI'!I10+'NINH KHANG'!I10+'NINH VAN'!I10+'NINH GIANG'!I10+'NINH MY'!I10+'NINH XUAN'!I10+'NINH HOA'!I10+'TT THIEN TON'!I10</f>
        <v>0</v>
      </c>
      <c r="J10" s="71">
        <f>'TRUONG YEN'!J10+'NINH THANG'!J10+'NINH AN'!J10+'NINH HAI'!J10+'NINH KHANG'!J10+'NINH VAN'!J10+'NINH GIANG'!J10+'NINH MY'!J10+'NINH XUAN'!J10+'NINH HOA'!J10+'TT THIEN TON'!J10</f>
        <v>0</v>
      </c>
      <c r="K10" s="71">
        <f>'TRUONG YEN'!K10+'NINH THANG'!K10+'NINH AN'!K10+'NINH HAI'!K10+'NINH KHANG'!K10+'NINH VAN'!K10+'NINH GIANG'!K10+'NINH MY'!K10+'NINH XUAN'!K10+'NINH HOA'!K10+'TT THIEN TON'!K10</f>
        <v>0</v>
      </c>
      <c r="L10" s="71">
        <f>'TRUONG YEN'!L10+'NINH THANG'!L10+'NINH AN'!L10+'NINH HAI'!L10+'NINH KHANG'!L10+'NINH VAN'!L10+'NINH GIANG'!L10+'NINH MY'!L10+'NINH XUAN'!L10+'NINH HOA'!L10+'TT THIEN TON'!L10</f>
        <v>0</v>
      </c>
      <c r="M10" s="71">
        <f>'TRUONG YEN'!M10+'NINH THANG'!M10+'NINH AN'!M10+'NINH HAI'!M10+'NINH KHANG'!M10+'NINH VAN'!M10+'NINH GIANG'!M10+'NINH MY'!M10+'NINH XUAN'!M10+'NINH HOA'!M10+'TT THIEN TON'!M10</f>
        <v>0</v>
      </c>
      <c r="N10" s="71">
        <f>'TRUONG YEN'!N10+'NINH THANG'!N10+'NINH AN'!N10+'NINH HAI'!N10+'NINH KHANG'!N10+'NINH VAN'!N10+'NINH GIANG'!N10+'NINH MY'!N10+'NINH XUAN'!N10+'NINH HOA'!N10+'TT THIEN TON'!N10</f>
        <v>0</v>
      </c>
      <c r="O10" s="71">
        <f>'TRUONG YEN'!O10+'NINH THANG'!O10+'NINH AN'!O10+'NINH HAI'!O10+'NINH KHANG'!O10+'NINH VAN'!O10+'NINH GIANG'!O10+'NINH MY'!O10+'NINH XUAN'!O10+'NINH HOA'!O10+'TT THIEN TON'!O10</f>
        <v>0</v>
      </c>
      <c r="P10" s="71">
        <f>'TRUONG YEN'!P10+'NINH THANG'!P10+'NINH AN'!P10+'NINH HAI'!P10+'NINH KHANG'!P10+'NINH VAN'!P10+'NINH GIANG'!P10+'NINH MY'!P10+'NINH XUAN'!P10+'NINH HOA'!P10+'TT THIEN TON'!P10</f>
        <v>0</v>
      </c>
      <c r="Q10" s="71">
        <f>'TRUONG YEN'!Q10+'NINH THANG'!Q10+'NINH AN'!Q10+'NINH HAI'!Q10+'NINH KHANG'!Q10+'NINH VAN'!Q10+'NINH GIANG'!Q10+'NINH MY'!Q10+'NINH XUAN'!Q10+'NINH HOA'!Q10+'TT THIEN TON'!Q10</f>
        <v>0</v>
      </c>
      <c r="R10" s="71">
        <f>'TRUONG YEN'!R10+'NINH THANG'!R10+'NINH AN'!R10+'NINH HAI'!R10+'NINH KHANG'!R10+'NINH VAN'!R10+'NINH GIANG'!R10+'NINH MY'!R10+'NINH XUAN'!R10+'NINH HOA'!R10+'TT THIEN TON'!R10</f>
        <v>0</v>
      </c>
      <c r="S10" s="71">
        <f>'TRUONG YEN'!S10+'NINH THANG'!S10+'NINH AN'!S10+'NINH HAI'!S10+'NINH KHANG'!S10+'NINH VAN'!S10+'NINH GIANG'!S10+'NINH MY'!S10+'NINH XUAN'!S10+'NINH HOA'!S10+'TT THIEN TON'!S10</f>
        <v>0</v>
      </c>
      <c r="T10" s="71">
        <f>'TRUONG YEN'!T10+'NINH THANG'!T10+'NINH AN'!T10+'NINH HAI'!T10+'NINH KHANG'!T10+'NINH VAN'!T10+'NINH GIANG'!T10+'NINH MY'!T10+'NINH XUAN'!T10+'NINH HOA'!T10+'TT THIEN TON'!T10</f>
        <v>0</v>
      </c>
      <c r="U10" s="71">
        <f>'TRUONG YEN'!U10+'NINH THANG'!U10+'NINH AN'!U10+'NINH HAI'!U10+'NINH KHANG'!U10+'NINH VAN'!U10+'NINH GIANG'!U10+'NINH MY'!U10+'NINH XUAN'!U10+'NINH HOA'!U10+'TT THIEN TON'!U10</f>
        <v>0</v>
      </c>
      <c r="V10" s="71">
        <f>'TRUONG YEN'!V10+'NINH THANG'!V10+'NINH AN'!V10+'NINH HAI'!V10+'NINH KHANG'!V10+'NINH VAN'!V10+'NINH GIANG'!V10+'NINH MY'!V10+'NINH XUAN'!V10+'NINH HOA'!V10+'TT THIEN TON'!V10</f>
        <v>0</v>
      </c>
      <c r="W10" s="71">
        <f>'TRUONG YEN'!W10+'NINH THANG'!W10+'NINH AN'!W10+'NINH HAI'!W10+'NINH KHANG'!W10+'NINH VAN'!W10+'NINH GIANG'!W10+'NINH MY'!W10+'NINH XUAN'!W10+'NINH HOA'!W10+'TT THIEN TON'!W10</f>
        <v>0</v>
      </c>
      <c r="X10" s="71">
        <f>'TRUONG YEN'!X10+'NINH THANG'!X10+'NINH AN'!X10+'NINH HAI'!X10+'NINH KHANG'!X10+'NINH VAN'!X10+'NINH GIANG'!X10+'NINH MY'!X10+'NINH XUAN'!X10+'NINH HOA'!X10+'TT THIEN TON'!X10</f>
        <v>0</v>
      </c>
      <c r="Y10" s="71">
        <f>'TRUONG YEN'!Y10+'NINH THANG'!Y10+'NINH AN'!Y10+'NINH HAI'!Y10+'NINH KHANG'!Y10+'NINH VAN'!Y10+'NINH GIANG'!Y10+'NINH MY'!Y10+'NINH XUAN'!Y10+'NINH HOA'!Y10+'TT THIEN TON'!Y10</f>
        <v>0</v>
      </c>
      <c r="Z10" s="71">
        <f>'TRUONG YEN'!Z10+'NINH THANG'!Z10+'NINH AN'!Z10+'NINH HAI'!Z10+'NINH KHANG'!Z10+'NINH VAN'!Z10+'NINH GIANG'!Z10+'NINH MY'!Z10+'NINH XUAN'!Z10+'NINH HOA'!Z10+'TT THIEN TON'!Z10</f>
        <v>0</v>
      </c>
      <c r="AA10" s="71">
        <f>'TRUONG YEN'!AA10+'NINH THANG'!AA10+'NINH AN'!AA10+'NINH HAI'!AA10+'NINH KHANG'!AA10+'NINH VAN'!AA10+'NINH GIANG'!AA10+'NINH MY'!AA10+'NINH XUAN'!AA10+'NINH HOA'!AA10+'TT THIEN TON'!AA10</f>
        <v>0</v>
      </c>
      <c r="AB10" s="71">
        <f>'TRUONG YEN'!AB10+'NINH THANG'!AB10+'NINH AN'!AB10+'NINH HAI'!AB10+'NINH KHANG'!AB10+'NINH VAN'!AB10+'NINH GIANG'!AB10+'NINH MY'!AB10+'NINH XUAN'!AB10+'NINH HOA'!AB10+'TT THIEN TON'!AB10</f>
        <v>0</v>
      </c>
      <c r="AC10" s="71">
        <f>'TRUONG YEN'!AC10+'NINH THANG'!AC10+'NINH AN'!AC10+'NINH HAI'!AC10+'NINH KHANG'!AC10+'NINH VAN'!AC10+'NINH GIANG'!AC10+'NINH MY'!AC10+'NINH XUAN'!AC10+'NINH HOA'!AC10+'TT THIEN TON'!AC10</f>
        <v>0</v>
      </c>
      <c r="AD10" s="71">
        <f>'TRUONG YEN'!AD10+'NINH THANG'!AD10+'NINH AN'!AD10+'NINH HAI'!AD10+'NINH KHANG'!AD10+'NINH VAN'!AD10+'NINH GIANG'!AD10+'NINH MY'!AD10+'NINH XUAN'!AD10+'NINH HOA'!AD10+'TT THIEN TON'!AD10</f>
        <v>0</v>
      </c>
      <c r="AE10" s="71">
        <f>'TRUONG YEN'!AE10+'NINH THANG'!AE10+'NINH AN'!AE10+'NINH HAI'!AE10+'NINH KHANG'!AE10+'NINH VAN'!AE10+'NINH GIANG'!AE10+'NINH MY'!AE10+'NINH XUAN'!AE10+'NINH HOA'!AE10+'TT THIEN TON'!AE10</f>
        <v>0</v>
      </c>
      <c r="AF10" s="71">
        <f>'TRUONG YEN'!AF10+'NINH THANG'!AF10+'NINH AN'!AF10+'NINH HAI'!AF10+'NINH KHANG'!AF10+'NINH VAN'!AF10+'NINH GIANG'!AF10+'NINH MY'!AF10+'NINH XUAN'!AF10+'NINH HOA'!AF10+'TT THIEN TON'!AF10</f>
        <v>0</v>
      </c>
      <c r="AG10" s="71">
        <f>'TRUONG YEN'!AG10+'NINH THANG'!AG10+'NINH AN'!AG10+'NINH HAI'!AG10+'NINH KHANG'!AG10+'NINH VAN'!AG10+'NINH GIANG'!AG10+'NINH MY'!AG10+'NINH XUAN'!AG10+'NINH HOA'!AG10+'TT THIEN TON'!AG10</f>
        <v>0</v>
      </c>
      <c r="AH10" s="71">
        <f>'TRUONG YEN'!AH10+'NINH THANG'!AH10+'NINH AN'!AH10+'NINH HAI'!AH10+'NINH KHANG'!AH10+'NINH VAN'!AH10+'NINH GIANG'!AH10+'NINH MY'!AH10+'NINH XUAN'!AH10+'NINH HOA'!AH10+'TT THIEN TON'!AH10</f>
        <v>0</v>
      </c>
      <c r="AI10" s="71">
        <f>'TRUONG YEN'!AI10+'NINH THANG'!AI10+'NINH AN'!AI10+'NINH HAI'!AI10+'NINH KHANG'!AI10+'NINH VAN'!AI10+'NINH GIANG'!AI10+'NINH MY'!AI10+'NINH XUAN'!AI10+'NINH HOA'!AI10+'TT THIEN TON'!AI10</f>
        <v>0</v>
      </c>
      <c r="AJ10" s="71">
        <f>'TRUONG YEN'!AJ10+'NINH THANG'!AJ10+'NINH AN'!AJ10+'NINH HAI'!AJ10+'NINH KHANG'!AJ10+'NINH VAN'!AJ10+'NINH GIANG'!AJ10+'NINH MY'!AJ10+'NINH XUAN'!AJ10+'NINH HOA'!AJ10+'TT THIEN TON'!AJ10</f>
        <v>0</v>
      </c>
      <c r="AK10" s="71">
        <f>'TRUONG YEN'!AK10+'NINH THANG'!AK10+'NINH AN'!AK10+'NINH HAI'!AK10+'NINH KHANG'!AK10+'NINH VAN'!AK10+'NINH GIANG'!AK10+'NINH MY'!AK10+'NINH XUAN'!AK10+'NINH HOA'!AK10+'TT THIEN TON'!AK10</f>
        <v>0</v>
      </c>
      <c r="AL10" s="71">
        <f>'TRUONG YEN'!AL10+'NINH THANG'!AL10+'NINH AN'!AL10+'NINH HAI'!AL10+'NINH KHANG'!AL10+'NINH VAN'!AL10+'NINH GIANG'!AL10+'NINH MY'!AL10+'NINH XUAN'!AL10+'NINH HOA'!AL10+'TT THIEN TON'!AL10</f>
        <v>0</v>
      </c>
      <c r="AM10" s="71">
        <f>'TRUONG YEN'!AM10+'NINH THANG'!AM10+'NINH AN'!AM10+'NINH HAI'!AM10+'NINH KHANG'!AM10+'NINH VAN'!AM10+'NINH GIANG'!AM10+'NINH MY'!AM10+'NINH XUAN'!AM10+'NINH HOA'!AM10+'TT THIEN TON'!AM10</f>
        <v>0</v>
      </c>
      <c r="AN10" s="71">
        <f>'TRUONG YEN'!AN10+'NINH THANG'!AN10+'NINH AN'!AN10+'NINH HAI'!AN10+'NINH KHANG'!AN10+'NINH VAN'!AN10+'NINH GIANG'!AN10+'NINH MY'!AN10+'NINH XUAN'!AN10+'NINH HOA'!AN10+'TT THIEN TON'!AN10</f>
        <v>0</v>
      </c>
      <c r="AO10" s="49">
        <f t="shared" si="1"/>
        <v>0</v>
      </c>
      <c r="AP10" s="93"/>
    </row>
    <row r="11" spans="1:43">
      <c r="A11" s="70" t="s">
        <v>118</v>
      </c>
      <c r="B11" s="69" t="s">
        <v>189</v>
      </c>
      <c r="C11" s="68" t="s">
        <v>107</v>
      </c>
      <c r="D11" s="71">
        <f>'TRUONG YEN'!D11+'NINH THANG'!D11+'NINH AN'!D11+'NINH HAI'!D11+'NINH KHANG'!D11+'NINH VAN'!D11+'NINH GIANG'!D11+'NINH MY'!D11+'NINH XUAN'!D11+'NINH HOA'!D11+'TT THIEN TON'!D11</f>
        <v>0</v>
      </c>
      <c r="E11" s="71">
        <f>'TRUONG YEN'!E11+'NINH THANG'!E11+'NINH AN'!E11+'NINH HAI'!E11+'NINH KHANG'!E11+'NINH VAN'!E11+'NINH GIANG'!E11+'NINH MY'!E11+'NINH XUAN'!E11+'NINH HOA'!E11+'TT THIEN TON'!E11</f>
        <v>0</v>
      </c>
      <c r="F11" s="71">
        <f>'TRUONG YEN'!F11+'NINH THANG'!F11+'NINH AN'!F11+'NINH HAI'!F11+'NINH KHANG'!F11+'NINH VAN'!F11+'NINH GIANG'!F11+'NINH MY'!F11+'NINH XUAN'!F11+'NINH HOA'!F11+'TT THIEN TON'!F11</f>
        <v>0</v>
      </c>
      <c r="G11" s="71">
        <f>'TRUONG YEN'!G11+'NINH THANG'!G11+'NINH AN'!G11+'NINH HAI'!G11+'NINH KHANG'!G11+'NINH VAN'!G11+'NINH GIANG'!G11+'NINH MY'!G11+'NINH XUAN'!G11+'NINH HOA'!G11+'TT THIEN TON'!G11</f>
        <v>0</v>
      </c>
      <c r="H11" s="71">
        <f>'TRUONG YEN'!H11+'NINH THANG'!H11+'NINH AN'!H11+'NINH HAI'!H11+'NINH KHANG'!H11+'NINH VAN'!H11+'NINH GIANG'!H11+'NINH MY'!H11+'NINH XUAN'!H11+'NINH HOA'!H11+'TT THIEN TON'!H11</f>
        <v>0</v>
      </c>
      <c r="I11" s="71" t="e">
        <f>'TRUONG YEN'!I11+'NINH THANG'!I11+'NINH AN'!I11+'NINH HAI'!I11+'NINH KHANG'!I11+'NINH VAN'!I11+'NINH GIANG'!I11+'NINH MY'!I11+'NINH XUAN'!I11+'NINH HOA'!I11+'TT THIEN TON'!I11</f>
        <v>#REF!</v>
      </c>
      <c r="J11" s="71" t="e">
        <f>'TRUONG YEN'!J11+'NINH THANG'!J11+'NINH AN'!J11+'NINH HAI'!J11+'NINH KHANG'!J11+'NINH VAN'!J11+'NINH GIANG'!J11+'NINH MY'!J11+'NINH XUAN'!J11+'NINH HOA'!J11+'TT THIEN TON'!J11</f>
        <v>#REF!</v>
      </c>
      <c r="K11" s="71">
        <f>'TRUONG YEN'!K11+'NINH THANG'!K11+'NINH AN'!K11+'NINH HAI'!K11+'NINH KHANG'!K11+'NINH VAN'!K11+'NINH GIANG'!K11+'NINH MY'!K11+'NINH XUAN'!K11+'NINH HOA'!K11+'TT THIEN TON'!K11</f>
        <v>0</v>
      </c>
      <c r="L11" s="71">
        <f>'TRUONG YEN'!L11+'NINH THANG'!L11+'NINH AN'!L11+'NINH HAI'!L11+'NINH KHANG'!L11+'NINH VAN'!L11+'NINH GIANG'!L11+'NINH MY'!L11+'NINH XUAN'!L11+'NINH HOA'!L11+'TT THIEN TON'!L11</f>
        <v>0</v>
      </c>
      <c r="M11" s="71">
        <f>'TRUONG YEN'!M11+'NINH THANG'!M11+'NINH AN'!M11+'NINH HAI'!M11+'NINH KHANG'!M11+'NINH VAN'!M11+'NINH GIANG'!M11+'NINH MY'!M11+'NINH XUAN'!M11+'NINH HOA'!M11+'TT THIEN TON'!M11</f>
        <v>0</v>
      </c>
      <c r="N11" s="71">
        <f>'TRUONG YEN'!N11+'NINH THANG'!N11+'NINH AN'!N11+'NINH HAI'!N11+'NINH KHANG'!N11+'NINH VAN'!N11+'NINH GIANG'!N11+'NINH MY'!N11+'NINH XUAN'!N11+'NINH HOA'!N11+'TT THIEN TON'!N11</f>
        <v>0</v>
      </c>
      <c r="O11" s="71">
        <f>'TRUONG YEN'!O11+'NINH THANG'!O11+'NINH AN'!O11+'NINH HAI'!O11+'NINH KHANG'!O11+'NINH VAN'!O11+'NINH GIANG'!O11+'NINH MY'!O11+'NINH XUAN'!O11+'NINH HOA'!O11+'TT THIEN TON'!O11</f>
        <v>0</v>
      </c>
      <c r="P11" s="71">
        <f>'TRUONG YEN'!P11+'NINH THANG'!P11+'NINH AN'!P11+'NINH HAI'!P11+'NINH KHANG'!P11+'NINH VAN'!P11+'NINH GIANG'!P11+'NINH MY'!P11+'NINH XUAN'!P11+'NINH HOA'!P11+'TT THIEN TON'!P11</f>
        <v>0</v>
      </c>
      <c r="Q11" s="71" t="e">
        <f>'TRUONG YEN'!Q11+'NINH THANG'!Q11+'NINH AN'!Q11+'NINH HAI'!Q11+'NINH KHANG'!Q11+'NINH VAN'!Q11+'NINH GIANG'!Q11+'NINH MY'!Q11+'NINH XUAN'!Q11+'NINH HOA'!Q11+'TT THIEN TON'!Q11</f>
        <v>#REF!</v>
      </c>
      <c r="R11" s="71">
        <f>'TRUONG YEN'!R11+'NINH THANG'!R11+'NINH AN'!R11+'NINH HAI'!R11+'NINH KHANG'!R11+'NINH VAN'!R11+'NINH GIANG'!R11+'NINH MY'!R11+'NINH XUAN'!R11+'NINH HOA'!R11+'TT THIEN TON'!R11</f>
        <v>0</v>
      </c>
      <c r="S11" s="71">
        <f>'TRUONG YEN'!S11+'NINH THANG'!S11+'NINH AN'!S11+'NINH HAI'!S11+'NINH KHANG'!S11+'NINH VAN'!S11+'NINH GIANG'!S11+'NINH MY'!S11+'NINH XUAN'!S11+'NINH HOA'!S11+'TT THIEN TON'!S11</f>
        <v>0</v>
      </c>
      <c r="T11" s="71">
        <f>'TRUONG YEN'!T11+'NINH THANG'!T11+'NINH AN'!T11+'NINH HAI'!T11+'NINH KHANG'!T11+'NINH VAN'!T11+'NINH GIANG'!T11+'NINH MY'!T11+'NINH XUAN'!T11+'NINH HOA'!T11+'TT THIEN TON'!T11</f>
        <v>0</v>
      </c>
      <c r="U11" s="71">
        <f>'TRUONG YEN'!U11+'NINH THANG'!U11+'NINH AN'!U11+'NINH HAI'!U11+'NINH KHANG'!U11+'NINH VAN'!U11+'NINH GIANG'!U11+'NINH MY'!U11+'NINH XUAN'!U11+'NINH HOA'!U11+'TT THIEN TON'!U11</f>
        <v>0</v>
      </c>
      <c r="V11" s="71" t="e">
        <f>'TRUONG YEN'!V11+'NINH THANG'!V11+'NINH AN'!V11+'NINH HAI'!V11+'NINH KHANG'!V11+'NINH VAN'!V11+'NINH GIANG'!V11+'NINH MY'!V11+'NINH XUAN'!V11+'NINH HOA'!V11+'TT THIEN TON'!V11</f>
        <v>#REF!</v>
      </c>
      <c r="W11" s="71">
        <f>'TRUONG YEN'!W11+'NINH THANG'!W11+'NINH AN'!W11+'NINH HAI'!W11+'NINH KHANG'!W11+'NINH VAN'!W11+'NINH GIANG'!W11+'NINH MY'!W11+'NINH XUAN'!W11+'NINH HOA'!W11+'TT THIEN TON'!W11</f>
        <v>0.31</v>
      </c>
      <c r="X11" s="71">
        <f>'TRUONG YEN'!X11+'NINH THANG'!X11+'NINH AN'!X11+'NINH HAI'!X11+'NINH KHANG'!X11+'NINH VAN'!X11+'NINH GIANG'!X11+'NINH MY'!X11+'NINH XUAN'!X11+'NINH HOA'!X11+'TT THIEN TON'!X11</f>
        <v>0</v>
      </c>
      <c r="Y11" s="71">
        <f>'TRUONG YEN'!Y11+'NINH THANG'!Y11+'NINH AN'!Y11+'NINH HAI'!Y11+'NINH KHANG'!Y11+'NINH VAN'!Y11+'NINH GIANG'!Y11+'NINH MY'!Y11+'NINH XUAN'!Y11+'NINH HOA'!Y11+'TT THIEN TON'!Y11</f>
        <v>0</v>
      </c>
      <c r="Z11" s="71">
        <f>'TRUONG YEN'!Z11+'NINH THANG'!Z11+'NINH AN'!Z11+'NINH HAI'!Z11+'NINH KHANG'!Z11+'NINH VAN'!Z11+'NINH GIANG'!Z11+'NINH MY'!Z11+'NINH XUAN'!Z11+'NINH HOA'!Z11+'TT THIEN TON'!Z11</f>
        <v>0</v>
      </c>
      <c r="AA11" s="71">
        <f>'TRUONG YEN'!AA11+'NINH THANG'!AA11+'NINH AN'!AA11+'NINH HAI'!AA11+'NINH KHANG'!AA11+'NINH VAN'!AA11+'NINH GIANG'!AA11+'NINH MY'!AA11+'NINH XUAN'!AA11+'NINH HOA'!AA11+'TT THIEN TON'!AA11</f>
        <v>0</v>
      </c>
      <c r="AB11" s="71">
        <f>'TRUONG YEN'!AB11+'NINH THANG'!AB11+'NINH AN'!AB11+'NINH HAI'!AB11+'NINH KHANG'!AB11+'NINH VAN'!AB11+'NINH GIANG'!AB11+'NINH MY'!AB11+'NINH XUAN'!AB11+'NINH HOA'!AB11+'TT THIEN TON'!AB11</f>
        <v>0</v>
      </c>
      <c r="AC11" s="71">
        <f>'TRUONG YEN'!AC11+'NINH THANG'!AC11+'NINH AN'!AC11+'NINH HAI'!AC11+'NINH KHANG'!AC11+'NINH VAN'!AC11+'NINH GIANG'!AC11+'NINH MY'!AC11+'NINH XUAN'!AC11+'NINH HOA'!AC11+'TT THIEN TON'!AC11</f>
        <v>0</v>
      </c>
      <c r="AD11" s="71">
        <f>'TRUONG YEN'!AD11+'NINH THANG'!AD11+'NINH AN'!AD11+'NINH HAI'!AD11+'NINH KHANG'!AD11+'NINH VAN'!AD11+'NINH GIANG'!AD11+'NINH MY'!AD11+'NINH XUAN'!AD11+'NINH HOA'!AD11+'TT THIEN TON'!AD11</f>
        <v>0</v>
      </c>
      <c r="AE11" s="71">
        <f>'TRUONG YEN'!AE11+'NINH THANG'!AE11+'NINH AN'!AE11+'NINH HAI'!AE11+'NINH KHANG'!AE11+'NINH VAN'!AE11+'NINH GIANG'!AE11+'NINH MY'!AE11+'NINH XUAN'!AE11+'NINH HOA'!AE11+'TT THIEN TON'!AE11</f>
        <v>0</v>
      </c>
      <c r="AF11" s="71">
        <f>'TRUONG YEN'!AF11+'NINH THANG'!AF11+'NINH AN'!AF11+'NINH HAI'!AF11+'NINH KHANG'!AF11+'NINH VAN'!AF11+'NINH GIANG'!AF11+'NINH MY'!AF11+'NINH XUAN'!AF11+'NINH HOA'!AF11+'TT THIEN TON'!AF11</f>
        <v>0</v>
      </c>
      <c r="AG11" s="71">
        <f>'TRUONG YEN'!AG11+'NINH THANG'!AG11+'NINH AN'!AG11+'NINH HAI'!AG11+'NINH KHANG'!AG11+'NINH VAN'!AG11+'NINH GIANG'!AG11+'NINH MY'!AG11+'NINH XUAN'!AG11+'NINH HOA'!AG11+'TT THIEN TON'!AG11</f>
        <v>0</v>
      </c>
      <c r="AH11" s="71" t="e">
        <f>'TRUONG YEN'!AH11+'NINH THANG'!AH11+'NINH AN'!AH11+'NINH HAI'!AH11+'NINH KHANG'!AH11+'NINH VAN'!AH11+'NINH GIANG'!AH11+'NINH MY'!AH11+'NINH XUAN'!AH11+'NINH HOA'!AH11+'TT THIEN TON'!AH11</f>
        <v>#REF!</v>
      </c>
      <c r="AI11" s="71">
        <f>'TRUONG YEN'!AI11+'NINH THANG'!AI11+'NINH AN'!AI11+'NINH HAI'!AI11+'NINH KHANG'!AI11+'NINH VAN'!AI11+'NINH GIANG'!AI11+'NINH MY'!AI11+'NINH XUAN'!AI11+'NINH HOA'!AI11+'TT THIEN TON'!AI11</f>
        <v>0</v>
      </c>
      <c r="AJ11" s="71">
        <f>'TRUONG YEN'!AJ11+'NINH THANG'!AJ11+'NINH AN'!AJ11+'NINH HAI'!AJ11+'NINH KHANG'!AJ11+'NINH VAN'!AJ11+'NINH GIANG'!AJ11+'NINH MY'!AJ11+'NINH XUAN'!AJ11+'NINH HOA'!AJ11+'TT THIEN TON'!AJ11</f>
        <v>0</v>
      </c>
      <c r="AK11" s="71">
        <f>'TRUONG YEN'!AK11+'NINH THANG'!AK11+'NINH AN'!AK11+'NINH HAI'!AK11+'NINH KHANG'!AK11+'NINH VAN'!AK11+'NINH GIANG'!AK11+'NINH MY'!AK11+'NINH XUAN'!AK11+'NINH HOA'!AK11+'TT THIEN TON'!AK11</f>
        <v>0</v>
      </c>
      <c r="AL11" s="71">
        <f>'TRUONG YEN'!AL11+'NINH THANG'!AL11+'NINH AN'!AL11+'NINH HAI'!AL11+'NINH KHANG'!AL11+'NINH VAN'!AL11+'NINH GIANG'!AL11+'NINH MY'!AL11+'NINH XUAN'!AL11+'NINH HOA'!AL11+'TT THIEN TON'!AL11</f>
        <v>0</v>
      </c>
      <c r="AM11" s="71">
        <f>'TRUONG YEN'!AM11+'NINH THANG'!AM11+'NINH AN'!AM11+'NINH HAI'!AM11+'NINH KHANG'!AM11+'NINH VAN'!AM11+'NINH GIANG'!AM11+'NINH MY'!AM11+'NINH XUAN'!AM11+'NINH HOA'!AM11+'TT THIEN TON'!AM11</f>
        <v>0</v>
      </c>
      <c r="AN11" s="71">
        <f>'TRUONG YEN'!AN11+'NINH THANG'!AN11+'NINH AN'!AN11+'NINH HAI'!AN11+'NINH KHANG'!AN11+'NINH VAN'!AN11+'NINH GIANG'!AN11+'NINH MY'!AN11+'NINH XUAN'!AN11+'NINH HOA'!AN11+'TT THIEN TON'!AN11</f>
        <v>0</v>
      </c>
      <c r="AO11" s="49" t="e">
        <f t="shared" si="1"/>
        <v>#REF!</v>
      </c>
    </row>
    <row r="12" spans="1:43" s="84" customFormat="1">
      <c r="A12" s="90" t="s">
        <v>188</v>
      </c>
      <c r="B12" s="89" t="s">
        <v>187</v>
      </c>
      <c r="C12" s="88" t="s">
        <v>45</v>
      </c>
      <c r="D12" s="94">
        <f>'TRUONG YEN'!D12+'NINH THANG'!D12+'NINH AN'!D12+'NINH HAI'!D12+'NINH KHANG'!D12+'NINH VAN'!D12+'NINH GIANG'!D12+'NINH MY'!D12+'NINH XUAN'!D12+'NINH HOA'!D12+'TT THIEN TON'!D12</f>
        <v>0</v>
      </c>
      <c r="E12" s="94">
        <f>'TRUONG YEN'!E12+'NINH THANG'!E12+'NINH AN'!E12+'NINH HAI'!E12+'NINH KHANG'!E12+'NINH VAN'!E12+'NINH GIANG'!E12+'NINH MY'!E12+'NINH XUAN'!E12+'NINH HOA'!E12+'TT THIEN TON'!E12</f>
        <v>0</v>
      </c>
      <c r="F12" s="94">
        <f>'TRUONG YEN'!F12+'NINH THANG'!F12+'NINH AN'!F12+'NINH HAI'!F12+'NINH KHANG'!F12+'NINH VAN'!F12+'NINH GIANG'!F12+'NINH MY'!F12+'NINH XUAN'!F12+'NINH HOA'!F12+'TT THIEN TON'!F12</f>
        <v>0</v>
      </c>
      <c r="G12" s="94">
        <f>'TRUONG YEN'!G12+'NINH THANG'!G12+'NINH AN'!G12+'NINH HAI'!G12+'NINH KHANG'!G12+'NINH VAN'!G12+'NINH GIANG'!G12+'NINH MY'!G12+'NINH XUAN'!G12+'NINH HOA'!G12+'TT THIEN TON'!G12</f>
        <v>0</v>
      </c>
      <c r="H12" s="94">
        <f>'TRUONG YEN'!H12+'NINH THANG'!H12+'NINH AN'!H12+'NINH HAI'!H12+'NINH KHANG'!H12+'NINH VAN'!H12+'NINH GIANG'!H12+'NINH MY'!H12+'NINH XUAN'!H12+'NINH HOA'!H12+'TT THIEN TON'!H12</f>
        <v>0</v>
      </c>
      <c r="I12" s="94">
        <f>'TRUONG YEN'!I12+'NINH THANG'!I12+'NINH AN'!I12+'NINH HAI'!I12+'NINH KHANG'!I12+'NINH VAN'!I12+'NINH GIANG'!I12+'NINH MY'!I12+'NINH XUAN'!I12+'NINH HOA'!I12+'TT THIEN TON'!I12</f>
        <v>0</v>
      </c>
      <c r="J12" s="94">
        <f>'TRUONG YEN'!J12+'NINH THANG'!J12+'NINH AN'!J12+'NINH HAI'!J12+'NINH KHANG'!J12+'NINH VAN'!J12+'NINH GIANG'!J12+'NINH MY'!J12+'NINH XUAN'!J12+'NINH HOA'!J12+'TT THIEN TON'!J12</f>
        <v>0</v>
      </c>
      <c r="K12" s="94">
        <f>'TRUONG YEN'!K12+'NINH THANG'!K12+'NINH AN'!K12+'NINH HAI'!K12+'NINH KHANG'!K12+'NINH VAN'!K12+'NINH GIANG'!K12+'NINH MY'!K12+'NINH XUAN'!K12+'NINH HOA'!K12+'TT THIEN TON'!K12</f>
        <v>0</v>
      </c>
      <c r="L12" s="94">
        <f>'TRUONG YEN'!L12+'NINH THANG'!L12+'NINH AN'!L12+'NINH HAI'!L12+'NINH KHANG'!L12+'NINH VAN'!L12+'NINH GIANG'!L12+'NINH MY'!L12+'NINH XUAN'!L12+'NINH HOA'!L12+'TT THIEN TON'!L12</f>
        <v>0</v>
      </c>
      <c r="M12" s="94">
        <f>'TRUONG YEN'!M12+'NINH THANG'!M12+'NINH AN'!M12+'NINH HAI'!M12+'NINH KHANG'!M12+'NINH VAN'!M12+'NINH GIANG'!M12+'NINH MY'!M12+'NINH XUAN'!M12+'NINH HOA'!M12+'TT THIEN TON'!M12</f>
        <v>0</v>
      </c>
      <c r="N12" s="94">
        <f>'TRUONG YEN'!N12+'NINH THANG'!N12+'NINH AN'!N12+'NINH HAI'!N12+'NINH KHANG'!N12+'NINH VAN'!N12+'NINH GIANG'!N12+'NINH MY'!N12+'NINH XUAN'!N12+'NINH HOA'!N12+'TT THIEN TON'!N12</f>
        <v>0</v>
      </c>
      <c r="O12" s="94">
        <f>'TRUONG YEN'!O12+'NINH THANG'!O12+'NINH AN'!O12+'NINH HAI'!O12+'NINH KHANG'!O12+'NINH VAN'!O12+'NINH GIANG'!O12+'NINH MY'!O12+'NINH XUAN'!O12+'NINH HOA'!O12+'TT THIEN TON'!O12</f>
        <v>0</v>
      </c>
      <c r="P12" s="94">
        <f>'TRUONG YEN'!P12+'NINH THANG'!P12+'NINH AN'!P12+'NINH HAI'!P12+'NINH KHANG'!P12+'NINH VAN'!P12+'NINH GIANG'!P12+'NINH MY'!P12+'NINH XUAN'!P12+'NINH HOA'!P12+'TT THIEN TON'!P12</f>
        <v>0</v>
      </c>
      <c r="Q12" s="94">
        <f>'TRUONG YEN'!Q12+'NINH THANG'!Q12+'NINH AN'!Q12+'NINH HAI'!Q12+'NINH KHANG'!Q12+'NINH VAN'!Q12+'NINH GIANG'!Q12+'NINH MY'!Q12+'NINH XUAN'!Q12+'NINH HOA'!Q12+'TT THIEN TON'!Q12</f>
        <v>0</v>
      </c>
      <c r="R12" s="94">
        <f>'TRUONG YEN'!R12+'NINH THANG'!R12+'NINH AN'!R12+'NINH HAI'!R12+'NINH KHANG'!R12+'NINH VAN'!R12+'NINH GIANG'!R12+'NINH MY'!R12+'NINH XUAN'!R12+'NINH HOA'!R12+'TT THIEN TON'!R12</f>
        <v>0</v>
      </c>
      <c r="S12" s="94">
        <f>'TRUONG YEN'!S12+'NINH THANG'!S12+'NINH AN'!S12+'NINH HAI'!S12+'NINH KHANG'!S12+'NINH VAN'!S12+'NINH GIANG'!S12+'NINH MY'!S12+'NINH XUAN'!S12+'NINH HOA'!S12+'TT THIEN TON'!S12</f>
        <v>0</v>
      </c>
      <c r="T12" s="94">
        <f>'TRUONG YEN'!T12+'NINH THANG'!T12+'NINH AN'!T12+'NINH HAI'!T12+'NINH KHANG'!T12+'NINH VAN'!T12+'NINH GIANG'!T12+'NINH MY'!T12+'NINH XUAN'!T12+'NINH HOA'!T12+'TT THIEN TON'!T12</f>
        <v>0</v>
      </c>
      <c r="U12" s="94">
        <f>'TRUONG YEN'!U12+'NINH THANG'!U12+'NINH AN'!U12+'NINH HAI'!U12+'NINH KHANG'!U12+'NINH VAN'!U12+'NINH GIANG'!U12+'NINH MY'!U12+'NINH XUAN'!U12+'NINH HOA'!U12+'TT THIEN TON'!U12</f>
        <v>0</v>
      </c>
      <c r="V12" s="94" t="e">
        <f>'TRUONG YEN'!V12+'NINH THANG'!V12+'NINH AN'!V12+'NINH HAI'!V12+'NINH KHANG'!V12+'NINH VAN'!V12+'NINH GIANG'!V12+'NINH MY'!V12+'NINH XUAN'!V12+'NINH HOA'!V12+'TT THIEN TON'!V12</f>
        <v>#REF!</v>
      </c>
      <c r="W12" s="94">
        <f>'TRUONG YEN'!W12+'NINH THANG'!W12+'NINH AN'!W12+'NINH HAI'!W12+'NINH KHANG'!W12+'NINH VAN'!W12+'NINH GIANG'!W12+'NINH MY'!W12+'NINH XUAN'!W12+'NINH HOA'!W12+'TT THIEN TON'!W12</f>
        <v>0</v>
      </c>
      <c r="X12" s="94">
        <f>'TRUONG YEN'!X12+'NINH THANG'!X12+'NINH AN'!X12+'NINH HAI'!X12+'NINH KHANG'!X12+'NINH VAN'!X12+'NINH GIANG'!X12+'NINH MY'!X12+'NINH XUAN'!X12+'NINH HOA'!X12+'TT THIEN TON'!X12</f>
        <v>0</v>
      </c>
      <c r="Y12" s="94">
        <f>'TRUONG YEN'!Y12+'NINH THANG'!Y12+'NINH AN'!Y12+'NINH HAI'!Y12+'NINH KHANG'!Y12+'NINH VAN'!Y12+'NINH GIANG'!Y12+'NINH MY'!Y12+'NINH XUAN'!Y12+'NINH HOA'!Y12+'TT THIEN TON'!Y12</f>
        <v>0</v>
      </c>
      <c r="Z12" s="94">
        <f>'TRUONG YEN'!Z12+'NINH THANG'!Z12+'NINH AN'!Z12+'NINH HAI'!Z12+'NINH KHANG'!Z12+'NINH VAN'!Z12+'NINH GIANG'!Z12+'NINH MY'!Z12+'NINH XUAN'!Z12+'NINH HOA'!Z12+'TT THIEN TON'!Z12</f>
        <v>0</v>
      </c>
      <c r="AA12" s="94">
        <f>'TRUONG YEN'!AA12+'NINH THANG'!AA12+'NINH AN'!AA12+'NINH HAI'!AA12+'NINH KHANG'!AA12+'NINH VAN'!AA12+'NINH GIANG'!AA12+'NINH MY'!AA12+'NINH XUAN'!AA12+'NINH HOA'!AA12+'TT THIEN TON'!AA12</f>
        <v>0</v>
      </c>
      <c r="AB12" s="94">
        <f>'TRUONG YEN'!AB12+'NINH THANG'!AB12+'NINH AN'!AB12+'NINH HAI'!AB12+'NINH KHANG'!AB12+'NINH VAN'!AB12+'NINH GIANG'!AB12+'NINH MY'!AB12+'NINH XUAN'!AB12+'NINH HOA'!AB12+'TT THIEN TON'!AB12</f>
        <v>0</v>
      </c>
      <c r="AC12" s="94">
        <f>'TRUONG YEN'!AC12+'NINH THANG'!AC12+'NINH AN'!AC12+'NINH HAI'!AC12+'NINH KHANG'!AC12+'NINH VAN'!AC12+'NINH GIANG'!AC12+'NINH MY'!AC12+'NINH XUAN'!AC12+'NINH HOA'!AC12+'TT THIEN TON'!AC12</f>
        <v>0</v>
      </c>
      <c r="AD12" s="94">
        <f>'TRUONG YEN'!AD12+'NINH THANG'!AD12+'NINH AN'!AD12+'NINH HAI'!AD12+'NINH KHANG'!AD12+'NINH VAN'!AD12+'NINH GIANG'!AD12+'NINH MY'!AD12+'NINH XUAN'!AD12+'NINH HOA'!AD12+'TT THIEN TON'!AD12</f>
        <v>0</v>
      </c>
      <c r="AE12" s="94">
        <f>'TRUONG YEN'!AE12+'NINH THANG'!AE12+'NINH AN'!AE12+'NINH HAI'!AE12+'NINH KHANG'!AE12+'NINH VAN'!AE12+'NINH GIANG'!AE12+'NINH MY'!AE12+'NINH XUAN'!AE12+'NINH HOA'!AE12+'TT THIEN TON'!AE12</f>
        <v>0</v>
      </c>
      <c r="AF12" s="94">
        <f>'TRUONG YEN'!AF12+'NINH THANG'!AF12+'NINH AN'!AF12+'NINH HAI'!AF12+'NINH KHANG'!AF12+'NINH VAN'!AF12+'NINH GIANG'!AF12+'NINH MY'!AF12+'NINH XUAN'!AF12+'NINH HOA'!AF12+'TT THIEN TON'!AF12</f>
        <v>0</v>
      </c>
      <c r="AG12" s="94">
        <f>'TRUONG YEN'!AG12+'NINH THANG'!AG12+'NINH AN'!AG12+'NINH HAI'!AG12+'NINH KHANG'!AG12+'NINH VAN'!AG12+'NINH GIANG'!AG12+'NINH MY'!AG12+'NINH XUAN'!AG12+'NINH HOA'!AG12+'TT THIEN TON'!AG12</f>
        <v>0</v>
      </c>
      <c r="AH12" s="94">
        <f>'TRUONG YEN'!AH12+'NINH THANG'!AH12+'NINH AN'!AH12+'NINH HAI'!AH12+'NINH KHANG'!AH12+'NINH VAN'!AH12+'NINH GIANG'!AH12+'NINH MY'!AH12+'NINH XUAN'!AH12+'NINH HOA'!AH12+'TT THIEN TON'!AH12</f>
        <v>0</v>
      </c>
      <c r="AI12" s="94">
        <f>'TRUONG YEN'!AI12+'NINH THANG'!AI12+'NINH AN'!AI12+'NINH HAI'!AI12+'NINH KHANG'!AI12+'NINH VAN'!AI12+'NINH GIANG'!AI12+'NINH MY'!AI12+'NINH XUAN'!AI12+'NINH HOA'!AI12+'TT THIEN TON'!AI12</f>
        <v>0</v>
      </c>
      <c r="AJ12" s="94">
        <f>'TRUONG YEN'!AJ12+'NINH THANG'!AJ12+'NINH AN'!AJ12+'NINH HAI'!AJ12+'NINH KHANG'!AJ12+'NINH VAN'!AJ12+'NINH GIANG'!AJ12+'NINH MY'!AJ12+'NINH XUAN'!AJ12+'NINH HOA'!AJ12+'TT THIEN TON'!AJ12</f>
        <v>0</v>
      </c>
      <c r="AK12" s="94">
        <f>'TRUONG YEN'!AK12+'NINH THANG'!AK12+'NINH AN'!AK12+'NINH HAI'!AK12+'NINH KHANG'!AK12+'NINH VAN'!AK12+'NINH GIANG'!AK12+'NINH MY'!AK12+'NINH XUAN'!AK12+'NINH HOA'!AK12+'TT THIEN TON'!AK12</f>
        <v>2.5</v>
      </c>
      <c r="AL12" s="94">
        <f>'TRUONG YEN'!AL12+'NINH THANG'!AL12+'NINH AN'!AL12+'NINH HAI'!AL12+'NINH KHANG'!AL12+'NINH VAN'!AL12+'NINH GIANG'!AL12+'NINH MY'!AL12+'NINH XUAN'!AL12+'NINH HOA'!AL12+'TT THIEN TON'!AL12</f>
        <v>0</v>
      </c>
      <c r="AM12" s="94">
        <f>'TRUONG YEN'!AM12+'NINH THANG'!AM12+'NINH AN'!AM12+'NINH HAI'!AM12+'NINH KHANG'!AM12+'NINH VAN'!AM12+'NINH GIANG'!AM12+'NINH MY'!AM12+'NINH XUAN'!AM12+'NINH HOA'!AM12+'TT THIEN TON'!AM12</f>
        <v>0</v>
      </c>
      <c r="AN12" s="94">
        <f>'TRUONG YEN'!AN12+'NINH THANG'!AN12+'NINH AN'!AN12+'NINH HAI'!AN12+'NINH KHANG'!AN12+'NINH VAN'!AN12+'NINH GIANG'!AN12+'NINH MY'!AN12+'NINH XUAN'!AN12+'NINH HOA'!AN12+'TT THIEN TON'!AN12</f>
        <v>0</v>
      </c>
      <c r="AO12" s="85" t="e">
        <f t="shared" si="1"/>
        <v>#REF!</v>
      </c>
      <c r="AP12" s="92"/>
    </row>
    <row r="13" spans="1:43">
      <c r="A13" s="62" t="s">
        <v>186</v>
      </c>
      <c r="B13" s="61" t="s">
        <v>185</v>
      </c>
      <c r="C13" s="65" t="s">
        <v>42</v>
      </c>
      <c r="D13" s="71">
        <f>'TRUONG YEN'!D13+'NINH THANG'!D13+'NINH AN'!D13+'NINH HAI'!D13+'NINH KHANG'!D13+'NINH VAN'!D13+'NINH GIANG'!D13+'NINH MY'!D13+'NINH XUAN'!D13+'NINH HOA'!D13+'TT THIEN TON'!D13</f>
        <v>0</v>
      </c>
      <c r="E13" s="71">
        <f>'TRUONG YEN'!E13+'NINH THANG'!E13+'NINH AN'!E13+'NINH HAI'!E13+'NINH KHANG'!E13+'NINH VAN'!E13+'NINH GIANG'!E13+'NINH MY'!E13+'NINH XUAN'!E13+'NINH HOA'!E13+'TT THIEN TON'!E13</f>
        <v>0</v>
      </c>
      <c r="F13" s="71">
        <f>'TRUONG YEN'!F13+'NINH THANG'!F13+'NINH AN'!F13+'NINH HAI'!F13+'NINH KHANG'!F13+'NINH VAN'!F13+'NINH GIANG'!F13+'NINH MY'!F13+'NINH XUAN'!F13+'NINH HOA'!F13+'TT THIEN TON'!F13</f>
        <v>0</v>
      </c>
      <c r="G13" s="71">
        <f>'TRUONG YEN'!G13+'NINH THANG'!G13+'NINH AN'!G13+'NINH HAI'!G13+'NINH KHANG'!G13+'NINH VAN'!G13+'NINH GIANG'!G13+'NINH MY'!G13+'NINH XUAN'!G13+'NINH HOA'!G13+'TT THIEN TON'!G13</f>
        <v>0</v>
      </c>
      <c r="H13" s="71">
        <f>'TRUONG YEN'!H13+'NINH THANG'!H13+'NINH AN'!H13+'NINH HAI'!H13+'NINH KHANG'!H13+'NINH VAN'!H13+'NINH GIANG'!H13+'NINH MY'!H13+'NINH XUAN'!H13+'NINH HOA'!H13+'TT THIEN TON'!H13</f>
        <v>0</v>
      </c>
      <c r="I13" s="71">
        <f>'TRUONG YEN'!I13+'NINH THANG'!I13+'NINH AN'!I13+'NINH HAI'!I13+'NINH KHANG'!I13+'NINH VAN'!I13+'NINH GIANG'!I13+'NINH MY'!I13+'NINH XUAN'!I13+'NINH HOA'!I13+'TT THIEN TON'!I13</f>
        <v>0</v>
      </c>
      <c r="J13" s="71">
        <f>'TRUONG YEN'!J13+'NINH THANG'!J13+'NINH AN'!J13+'NINH HAI'!J13+'NINH KHANG'!J13+'NINH VAN'!J13+'NINH GIANG'!J13+'NINH MY'!J13+'NINH XUAN'!J13+'NINH HOA'!J13+'TT THIEN TON'!J13</f>
        <v>0</v>
      </c>
      <c r="K13" s="71">
        <f>'TRUONG YEN'!K13+'NINH THANG'!K13+'NINH AN'!K13+'NINH HAI'!K13+'NINH KHANG'!K13+'NINH VAN'!K13+'NINH GIANG'!K13+'NINH MY'!K13+'NINH XUAN'!K13+'NINH HOA'!K13+'TT THIEN TON'!K13</f>
        <v>0</v>
      </c>
      <c r="L13" s="71">
        <f>'TRUONG YEN'!L13+'NINH THANG'!L13+'NINH AN'!L13+'NINH HAI'!L13+'NINH KHANG'!L13+'NINH VAN'!L13+'NINH GIANG'!L13+'NINH MY'!L13+'NINH XUAN'!L13+'NINH HOA'!L13+'TT THIEN TON'!L13</f>
        <v>0</v>
      </c>
      <c r="M13" s="71">
        <f>'TRUONG YEN'!M13+'NINH THANG'!M13+'NINH AN'!M13+'NINH HAI'!M13+'NINH KHANG'!M13+'NINH VAN'!M13+'NINH GIANG'!M13+'NINH MY'!M13+'NINH XUAN'!M13+'NINH HOA'!M13+'TT THIEN TON'!M13</f>
        <v>0</v>
      </c>
      <c r="N13" s="71">
        <f>'TRUONG YEN'!N13+'NINH THANG'!N13+'NINH AN'!N13+'NINH HAI'!N13+'NINH KHANG'!N13+'NINH VAN'!N13+'NINH GIANG'!N13+'NINH MY'!N13+'NINH XUAN'!N13+'NINH HOA'!N13+'TT THIEN TON'!N13</f>
        <v>0</v>
      </c>
      <c r="O13" s="71">
        <f>'TRUONG YEN'!O13+'NINH THANG'!O13+'NINH AN'!O13+'NINH HAI'!O13+'NINH KHANG'!O13+'NINH VAN'!O13+'NINH GIANG'!O13+'NINH MY'!O13+'NINH XUAN'!O13+'NINH HOA'!O13+'TT THIEN TON'!O13</f>
        <v>0</v>
      </c>
      <c r="P13" s="71">
        <f>'TRUONG YEN'!P13+'NINH THANG'!P13+'NINH AN'!P13+'NINH HAI'!P13+'NINH KHANG'!P13+'NINH VAN'!P13+'NINH GIANG'!P13+'NINH MY'!P13+'NINH XUAN'!P13+'NINH HOA'!P13+'TT THIEN TON'!P13</f>
        <v>0</v>
      </c>
      <c r="Q13" s="71">
        <f>'TRUONG YEN'!Q13+'NINH THANG'!Q13+'NINH AN'!Q13+'NINH HAI'!Q13+'NINH KHANG'!Q13+'NINH VAN'!Q13+'NINH GIANG'!Q13+'NINH MY'!Q13+'NINH XUAN'!Q13+'NINH HOA'!Q13+'TT THIEN TON'!Q13</f>
        <v>0</v>
      </c>
      <c r="R13" s="71">
        <f>'TRUONG YEN'!R13+'NINH THANG'!R13+'NINH AN'!R13+'NINH HAI'!R13+'NINH KHANG'!R13+'NINH VAN'!R13+'NINH GIANG'!R13+'NINH MY'!R13+'NINH XUAN'!R13+'NINH HOA'!R13+'TT THIEN TON'!R13</f>
        <v>0</v>
      </c>
      <c r="S13" s="71">
        <f>'TRUONG YEN'!S13+'NINH THANG'!S13+'NINH AN'!S13+'NINH HAI'!S13+'NINH KHANG'!S13+'NINH VAN'!S13+'NINH GIANG'!S13+'NINH MY'!S13+'NINH XUAN'!S13+'NINH HOA'!S13+'TT THIEN TON'!S13</f>
        <v>0</v>
      </c>
      <c r="T13" s="71">
        <f>'TRUONG YEN'!T13+'NINH THANG'!T13+'NINH AN'!T13+'NINH HAI'!T13+'NINH KHANG'!T13+'NINH VAN'!T13+'NINH GIANG'!T13+'NINH MY'!T13+'NINH XUAN'!T13+'NINH HOA'!T13+'TT THIEN TON'!T13</f>
        <v>0</v>
      </c>
      <c r="U13" s="71">
        <f>'TRUONG YEN'!U13+'NINH THANG'!U13+'NINH AN'!U13+'NINH HAI'!U13+'NINH KHANG'!U13+'NINH VAN'!U13+'NINH GIANG'!U13+'NINH MY'!U13+'NINH XUAN'!U13+'NINH HOA'!U13+'TT THIEN TON'!U13</f>
        <v>0</v>
      </c>
      <c r="V13" s="71">
        <f>'TRUONG YEN'!V13+'NINH THANG'!V13+'NINH AN'!V13+'NINH HAI'!V13+'NINH KHANG'!V13+'NINH VAN'!V13+'NINH GIANG'!V13+'NINH MY'!V13+'NINH XUAN'!V13+'NINH HOA'!V13+'TT THIEN TON'!V13</f>
        <v>0.06</v>
      </c>
      <c r="W13" s="71">
        <f>'TRUONG YEN'!W13+'NINH THANG'!W13+'NINH AN'!W13+'NINH HAI'!W13+'NINH KHANG'!W13+'NINH VAN'!W13+'NINH GIANG'!W13+'NINH MY'!W13+'NINH XUAN'!W13+'NINH HOA'!W13+'TT THIEN TON'!W13</f>
        <v>0</v>
      </c>
      <c r="X13" s="71">
        <f>'TRUONG YEN'!X13+'NINH THANG'!X13+'NINH AN'!X13+'NINH HAI'!X13+'NINH KHANG'!X13+'NINH VAN'!X13+'NINH GIANG'!X13+'NINH MY'!X13+'NINH XUAN'!X13+'NINH HOA'!X13+'TT THIEN TON'!X13</f>
        <v>0</v>
      </c>
      <c r="Y13" s="71">
        <f>'TRUONG YEN'!Y13+'NINH THANG'!Y13+'NINH AN'!Y13+'NINH HAI'!Y13+'NINH KHANG'!Y13+'NINH VAN'!Y13+'NINH GIANG'!Y13+'NINH MY'!Y13+'NINH XUAN'!Y13+'NINH HOA'!Y13+'TT THIEN TON'!Y13</f>
        <v>0</v>
      </c>
      <c r="Z13" s="71">
        <f>'TRUONG YEN'!Z13+'NINH THANG'!Z13+'NINH AN'!Z13+'NINH HAI'!Z13+'NINH KHANG'!Z13+'NINH VAN'!Z13+'NINH GIANG'!Z13+'NINH MY'!Z13+'NINH XUAN'!Z13+'NINH HOA'!Z13+'TT THIEN TON'!Z13</f>
        <v>0</v>
      </c>
      <c r="AA13" s="71">
        <f>'TRUONG YEN'!AA13+'NINH THANG'!AA13+'NINH AN'!AA13+'NINH HAI'!AA13+'NINH KHANG'!AA13+'NINH VAN'!AA13+'NINH GIANG'!AA13+'NINH MY'!AA13+'NINH XUAN'!AA13+'NINH HOA'!AA13+'TT THIEN TON'!AA13</f>
        <v>0</v>
      </c>
      <c r="AB13" s="71">
        <f>'TRUONG YEN'!AB13+'NINH THANG'!AB13+'NINH AN'!AB13+'NINH HAI'!AB13+'NINH KHANG'!AB13+'NINH VAN'!AB13+'NINH GIANG'!AB13+'NINH MY'!AB13+'NINH XUAN'!AB13+'NINH HOA'!AB13+'TT THIEN TON'!AB13</f>
        <v>0</v>
      </c>
      <c r="AC13" s="71">
        <f>'TRUONG YEN'!AC13+'NINH THANG'!AC13+'NINH AN'!AC13+'NINH HAI'!AC13+'NINH KHANG'!AC13+'NINH VAN'!AC13+'NINH GIANG'!AC13+'NINH MY'!AC13+'NINH XUAN'!AC13+'NINH HOA'!AC13+'TT THIEN TON'!AC13</f>
        <v>0</v>
      </c>
      <c r="AD13" s="71">
        <f>'TRUONG YEN'!AD13+'NINH THANG'!AD13+'NINH AN'!AD13+'NINH HAI'!AD13+'NINH KHANG'!AD13+'NINH VAN'!AD13+'NINH GIANG'!AD13+'NINH MY'!AD13+'NINH XUAN'!AD13+'NINH HOA'!AD13+'TT THIEN TON'!AD13</f>
        <v>0</v>
      </c>
      <c r="AE13" s="71">
        <f>'TRUONG YEN'!AE13+'NINH THANG'!AE13+'NINH AN'!AE13+'NINH HAI'!AE13+'NINH KHANG'!AE13+'NINH VAN'!AE13+'NINH GIANG'!AE13+'NINH MY'!AE13+'NINH XUAN'!AE13+'NINH HOA'!AE13+'TT THIEN TON'!AE13</f>
        <v>0</v>
      </c>
      <c r="AF13" s="71">
        <f>'TRUONG YEN'!AF13+'NINH THANG'!AF13+'NINH AN'!AF13+'NINH HAI'!AF13+'NINH KHANG'!AF13+'NINH VAN'!AF13+'NINH GIANG'!AF13+'NINH MY'!AF13+'NINH XUAN'!AF13+'NINH HOA'!AF13+'TT THIEN TON'!AF13</f>
        <v>0</v>
      </c>
      <c r="AG13" s="71">
        <f>'TRUONG YEN'!AG13+'NINH THANG'!AG13+'NINH AN'!AG13+'NINH HAI'!AG13+'NINH KHANG'!AG13+'NINH VAN'!AG13+'NINH GIANG'!AG13+'NINH MY'!AG13+'NINH XUAN'!AG13+'NINH HOA'!AG13+'TT THIEN TON'!AG13</f>
        <v>0</v>
      </c>
      <c r="AH13" s="71">
        <f>'TRUONG YEN'!AH13+'NINH THANG'!AH13+'NINH AN'!AH13+'NINH HAI'!AH13+'NINH KHANG'!AH13+'NINH VAN'!AH13+'NINH GIANG'!AH13+'NINH MY'!AH13+'NINH XUAN'!AH13+'NINH HOA'!AH13+'TT THIEN TON'!AH13</f>
        <v>0</v>
      </c>
      <c r="AI13" s="71">
        <f>'TRUONG YEN'!AI13+'NINH THANG'!AI13+'NINH AN'!AI13+'NINH HAI'!AI13+'NINH KHANG'!AI13+'NINH VAN'!AI13+'NINH GIANG'!AI13+'NINH MY'!AI13+'NINH XUAN'!AI13+'NINH HOA'!AI13+'TT THIEN TON'!AI13</f>
        <v>0</v>
      </c>
      <c r="AJ13" s="71">
        <f>'TRUONG YEN'!AJ13+'NINH THANG'!AJ13+'NINH AN'!AJ13+'NINH HAI'!AJ13+'NINH KHANG'!AJ13+'NINH VAN'!AJ13+'NINH GIANG'!AJ13+'NINH MY'!AJ13+'NINH XUAN'!AJ13+'NINH HOA'!AJ13+'TT THIEN TON'!AJ13</f>
        <v>0</v>
      </c>
      <c r="AK13" s="71">
        <f>'TRUONG YEN'!AK13+'NINH THANG'!AK13+'NINH AN'!AK13+'NINH HAI'!AK13+'NINH KHANG'!AK13+'NINH VAN'!AK13+'NINH GIANG'!AK13+'NINH MY'!AK13+'NINH XUAN'!AK13+'NINH HOA'!AK13+'TT THIEN TON'!AK13</f>
        <v>0</v>
      </c>
      <c r="AL13" s="71">
        <f>'TRUONG YEN'!AL13+'NINH THANG'!AL13+'NINH AN'!AL13+'NINH HAI'!AL13+'NINH KHANG'!AL13+'NINH VAN'!AL13+'NINH GIANG'!AL13+'NINH MY'!AL13+'NINH XUAN'!AL13+'NINH HOA'!AL13+'TT THIEN TON'!AL13</f>
        <v>0</v>
      </c>
      <c r="AM13" s="71">
        <f>'TRUONG YEN'!AM13+'NINH THANG'!AM13+'NINH AN'!AM13+'NINH HAI'!AM13+'NINH KHANG'!AM13+'NINH VAN'!AM13+'NINH GIANG'!AM13+'NINH MY'!AM13+'NINH XUAN'!AM13+'NINH HOA'!AM13+'TT THIEN TON'!AM13</f>
        <v>0</v>
      </c>
      <c r="AN13" s="71">
        <f>'TRUONG YEN'!AN13+'NINH THANG'!AN13+'NINH AN'!AN13+'NINH HAI'!AN13+'NINH KHANG'!AN13+'NINH VAN'!AN13+'NINH GIANG'!AN13+'NINH MY'!AN13+'NINH XUAN'!AN13+'NINH HOA'!AN13+'TT THIEN TON'!AN13</f>
        <v>0</v>
      </c>
      <c r="AO13" s="49">
        <f t="shared" si="1"/>
        <v>0.06</v>
      </c>
    </row>
    <row r="14" spans="1:43">
      <c r="A14" s="62" t="s">
        <v>184</v>
      </c>
      <c r="B14" s="61" t="s">
        <v>183</v>
      </c>
      <c r="C14" s="64" t="s">
        <v>182</v>
      </c>
      <c r="D14" s="71">
        <f>'TRUONG YEN'!D14+'NINH THANG'!D14+'NINH AN'!D14+'NINH HAI'!D14+'NINH KHANG'!D14+'NINH VAN'!D14+'NINH GIANG'!D14+'NINH MY'!D14+'NINH XUAN'!D14+'NINH HOA'!D14+'TT THIEN TON'!D14</f>
        <v>0</v>
      </c>
      <c r="E14" s="71">
        <f>'TRUONG YEN'!E14+'NINH THANG'!E14+'NINH AN'!E14+'NINH HAI'!E14+'NINH KHANG'!E14+'NINH VAN'!E14+'NINH GIANG'!E14+'NINH MY'!E14+'NINH XUAN'!E14+'NINH HOA'!E14+'TT THIEN TON'!E14</f>
        <v>0</v>
      </c>
      <c r="F14" s="71">
        <f>'TRUONG YEN'!F14+'NINH THANG'!F14+'NINH AN'!F14+'NINH HAI'!F14+'NINH KHANG'!F14+'NINH VAN'!F14+'NINH GIANG'!F14+'NINH MY'!F14+'NINH XUAN'!F14+'NINH HOA'!F14+'TT THIEN TON'!F14</f>
        <v>0</v>
      </c>
      <c r="G14" s="71">
        <f>'TRUONG YEN'!G14+'NINH THANG'!G14+'NINH AN'!G14+'NINH HAI'!G14+'NINH KHANG'!G14+'NINH VAN'!G14+'NINH GIANG'!G14+'NINH MY'!G14+'NINH XUAN'!G14+'NINH HOA'!G14+'TT THIEN TON'!G14</f>
        <v>0</v>
      </c>
      <c r="H14" s="71">
        <f>'TRUONG YEN'!H14+'NINH THANG'!H14+'NINH AN'!H14+'NINH HAI'!H14+'NINH KHANG'!H14+'NINH VAN'!H14+'NINH GIANG'!H14+'NINH MY'!H14+'NINH XUAN'!H14+'NINH HOA'!H14+'TT THIEN TON'!H14</f>
        <v>0</v>
      </c>
      <c r="I14" s="71">
        <f>'TRUONG YEN'!I14+'NINH THANG'!I14+'NINH AN'!I14+'NINH HAI'!I14+'NINH KHANG'!I14+'NINH VAN'!I14+'NINH GIANG'!I14+'NINH MY'!I14+'NINH XUAN'!I14+'NINH HOA'!I14+'TT THIEN TON'!I14</f>
        <v>0</v>
      </c>
      <c r="J14" s="71">
        <f>'TRUONG YEN'!J14+'NINH THANG'!J14+'NINH AN'!J14+'NINH HAI'!J14+'NINH KHANG'!J14+'NINH VAN'!J14+'NINH GIANG'!J14+'NINH MY'!J14+'NINH XUAN'!J14+'NINH HOA'!J14+'TT THIEN TON'!J14</f>
        <v>0</v>
      </c>
      <c r="K14" s="71">
        <f>'TRUONG YEN'!K14+'NINH THANG'!K14+'NINH AN'!K14+'NINH HAI'!K14+'NINH KHANG'!K14+'NINH VAN'!K14+'NINH GIANG'!K14+'NINH MY'!K14+'NINH XUAN'!K14+'NINH HOA'!K14+'TT THIEN TON'!K14</f>
        <v>0</v>
      </c>
      <c r="L14" s="71">
        <f>'TRUONG YEN'!L14+'NINH THANG'!L14+'NINH AN'!L14+'NINH HAI'!L14+'NINH KHANG'!L14+'NINH VAN'!L14+'NINH GIANG'!L14+'NINH MY'!L14+'NINH XUAN'!L14+'NINH HOA'!L14+'TT THIEN TON'!L14</f>
        <v>0</v>
      </c>
      <c r="M14" s="71">
        <f>'TRUONG YEN'!M14+'NINH THANG'!M14+'NINH AN'!M14+'NINH HAI'!M14+'NINH KHANG'!M14+'NINH VAN'!M14+'NINH GIANG'!M14+'NINH MY'!M14+'NINH XUAN'!M14+'NINH HOA'!M14+'TT THIEN TON'!M14</f>
        <v>0</v>
      </c>
      <c r="N14" s="71">
        <f>'TRUONG YEN'!N14+'NINH THANG'!N14+'NINH AN'!N14+'NINH HAI'!N14+'NINH KHANG'!N14+'NINH VAN'!N14+'NINH GIANG'!N14+'NINH MY'!N14+'NINH XUAN'!N14+'NINH HOA'!N14+'TT THIEN TON'!N14</f>
        <v>0</v>
      </c>
      <c r="O14" s="71">
        <f>'TRUONG YEN'!O14+'NINH THANG'!O14+'NINH AN'!O14+'NINH HAI'!O14+'NINH KHANG'!O14+'NINH VAN'!O14+'NINH GIANG'!O14+'NINH MY'!O14+'NINH XUAN'!O14+'NINH HOA'!O14+'TT THIEN TON'!O14</f>
        <v>0</v>
      </c>
      <c r="P14" s="71">
        <f>'TRUONG YEN'!P14+'NINH THANG'!P14+'NINH AN'!P14+'NINH HAI'!P14+'NINH KHANG'!P14+'NINH VAN'!P14+'NINH GIANG'!P14+'NINH MY'!P14+'NINH XUAN'!P14+'NINH HOA'!P14+'TT THIEN TON'!P14</f>
        <v>0</v>
      </c>
      <c r="Q14" s="71">
        <f>'TRUONG YEN'!Q14+'NINH THANG'!Q14+'NINH AN'!Q14+'NINH HAI'!Q14+'NINH KHANG'!Q14+'NINH VAN'!Q14+'NINH GIANG'!Q14+'NINH MY'!Q14+'NINH XUAN'!Q14+'NINH HOA'!Q14+'TT THIEN TON'!Q14</f>
        <v>0</v>
      </c>
      <c r="R14" s="71">
        <f>'TRUONG YEN'!R14+'NINH THANG'!R14+'NINH AN'!R14+'NINH HAI'!R14+'NINH KHANG'!R14+'NINH VAN'!R14+'NINH GIANG'!R14+'NINH MY'!R14+'NINH XUAN'!R14+'NINH HOA'!R14+'TT THIEN TON'!R14</f>
        <v>0</v>
      </c>
      <c r="S14" s="71">
        <f>'TRUONG YEN'!S14+'NINH THANG'!S14+'NINH AN'!S14+'NINH HAI'!S14+'NINH KHANG'!S14+'NINH VAN'!S14+'NINH GIANG'!S14+'NINH MY'!S14+'NINH XUAN'!S14+'NINH HOA'!S14+'TT THIEN TON'!S14</f>
        <v>0</v>
      </c>
      <c r="T14" s="71">
        <f>'TRUONG YEN'!T14+'NINH THANG'!T14+'NINH AN'!T14+'NINH HAI'!T14+'NINH KHANG'!T14+'NINH VAN'!T14+'NINH GIANG'!T14+'NINH MY'!T14+'NINH XUAN'!T14+'NINH HOA'!T14+'TT THIEN TON'!T14</f>
        <v>0</v>
      </c>
      <c r="U14" s="71">
        <f>'TRUONG YEN'!U14+'NINH THANG'!U14+'NINH AN'!U14+'NINH HAI'!U14+'NINH KHANG'!U14+'NINH VAN'!U14+'NINH GIANG'!U14+'NINH MY'!U14+'NINH XUAN'!U14+'NINH HOA'!U14+'TT THIEN TON'!U14</f>
        <v>0</v>
      </c>
      <c r="V14" s="71">
        <f>'TRUONG YEN'!V14+'NINH THANG'!V14+'NINH AN'!V14+'NINH HAI'!V14+'NINH KHANG'!V14+'NINH VAN'!V14+'NINH GIANG'!V14+'NINH MY'!V14+'NINH XUAN'!V14+'NINH HOA'!V14+'TT THIEN TON'!V14</f>
        <v>0</v>
      </c>
      <c r="W14" s="71">
        <f>'TRUONG YEN'!W14+'NINH THANG'!W14+'NINH AN'!W14+'NINH HAI'!W14+'NINH KHANG'!W14+'NINH VAN'!W14+'NINH GIANG'!W14+'NINH MY'!W14+'NINH XUAN'!W14+'NINH HOA'!W14+'TT THIEN TON'!W14</f>
        <v>0</v>
      </c>
      <c r="X14" s="71">
        <f>'TRUONG YEN'!X14+'NINH THANG'!X14+'NINH AN'!X14+'NINH HAI'!X14+'NINH KHANG'!X14+'NINH VAN'!X14+'NINH GIANG'!X14+'NINH MY'!X14+'NINH XUAN'!X14+'NINH HOA'!X14+'TT THIEN TON'!X14</f>
        <v>0</v>
      </c>
      <c r="Y14" s="71">
        <f>'TRUONG YEN'!Y14+'NINH THANG'!Y14+'NINH AN'!Y14+'NINH HAI'!Y14+'NINH KHANG'!Y14+'NINH VAN'!Y14+'NINH GIANG'!Y14+'NINH MY'!Y14+'NINH XUAN'!Y14+'NINH HOA'!Y14+'TT THIEN TON'!Y14</f>
        <v>0</v>
      </c>
      <c r="Z14" s="71">
        <f>'TRUONG YEN'!Z14+'NINH THANG'!Z14+'NINH AN'!Z14+'NINH HAI'!Z14+'NINH KHANG'!Z14+'NINH VAN'!Z14+'NINH GIANG'!Z14+'NINH MY'!Z14+'NINH XUAN'!Z14+'NINH HOA'!Z14+'TT THIEN TON'!Z14</f>
        <v>0</v>
      </c>
      <c r="AA14" s="71">
        <f>'TRUONG YEN'!AA14+'NINH THANG'!AA14+'NINH AN'!AA14+'NINH HAI'!AA14+'NINH KHANG'!AA14+'NINH VAN'!AA14+'NINH GIANG'!AA14+'NINH MY'!AA14+'NINH XUAN'!AA14+'NINH HOA'!AA14+'TT THIEN TON'!AA14</f>
        <v>0</v>
      </c>
      <c r="AB14" s="71">
        <f>'TRUONG YEN'!AB14+'NINH THANG'!AB14+'NINH AN'!AB14+'NINH HAI'!AB14+'NINH KHANG'!AB14+'NINH VAN'!AB14+'NINH GIANG'!AB14+'NINH MY'!AB14+'NINH XUAN'!AB14+'NINH HOA'!AB14+'TT THIEN TON'!AB14</f>
        <v>0</v>
      </c>
      <c r="AC14" s="71">
        <f>'TRUONG YEN'!AC14+'NINH THANG'!AC14+'NINH AN'!AC14+'NINH HAI'!AC14+'NINH KHANG'!AC14+'NINH VAN'!AC14+'NINH GIANG'!AC14+'NINH MY'!AC14+'NINH XUAN'!AC14+'NINH HOA'!AC14+'TT THIEN TON'!AC14</f>
        <v>0</v>
      </c>
      <c r="AD14" s="71">
        <f>'TRUONG YEN'!AD14+'NINH THANG'!AD14+'NINH AN'!AD14+'NINH HAI'!AD14+'NINH KHANG'!AD14+'NINH VAN'!AD14+'NINH GIANG'!AD14+'NINH MY'!AD14+'NINH XUAN'!AD14+'NINH HOA'!AD14+'TT THIEN TON'!AD14</f>
        <v>0</v>
      </c>
      <c r="AE14" s="71">
        <f>'TRUONG YEN'!AE14+'NINH THANG'!AE14+'NINH AN'!AE14+'NINH HAI'!AE14+'NINH KHANG'!AE14+'NINH VAN'!AE14+'NINH GIANG'!AE14+'NINH MY'!AE14+'NINH XUAN'!AE14+'NINH HOA'!AE14+'TT THIEN TON'!AE14</f>
        <v>0</v>
      </c>
      <c r="AF14" s="71">
        <f>'TRUONG YEN'!AF14+'NINH THANG'!AF14+'NINH AN'!AF14+'NINH HAI'!AF14+'NINH KHANG'!AF14+'NINH VAN'!AF14+'NINH GIANG'!AF14+'NINH MY'!AF14+'NINH XUAN'!AF14+'NINH HOA'!AF14+'TT THIEN TON'!AF14</f>
        <v>0</v>
      </c>
      <c r="AG14" s="71">
        <f>'TRUONG YEN'!AG14+'NINH THANG'!AG14+'NINH AN'!AG14+'NINH HAI'!AG14+'NINH KHANG'!AG14+'NINH VAN'!AG14+'NINH GIANG'!AG14+'NINH MY'!AG14+'NINH XUAN'!AG14+'NINH HOA'!AG14+'TT THIEN TON'!AG14</f>
        <v>0</v>
      </c>
      <c r="AH14" s="71">
        <f>'TRUONG YEN'!AH14+'NINH THANG'!AH14+'NINH AN'!AH14+'NINH HAI'!AH14+'NINH KHANG'!AH14+'NINH VAN'!AH14+'NINH GIANG'!AH14+'NINH MY'!AH14+'NINH XUAN'!AH14+'NINH HOA'!AH14+'TT THIEN TON'!AH14</f>
        <v>0</v>
      </c>
      <c r="AI14" s="71">
        <f>'TRUONG YEN'!AI14+'NINH THANG'!AI14+'NINH AN'!AI14+'NINH HAI'!AI14+'NINH KHANG'!AI14+'NINH VAN'!AI14+'NINH GIANG'!AI14+'NINH MY'!AI14+'NINH XUAN'!AI14+'NINH HOA'!AI14+'TT THIEN TON'!AI14</f>
        <v>0</v>
      </c>
      <c r="AJ14" s="71">
        <f>'TRUONG YEN'!AJ14+'NINH THANG'!AJ14+'NINH AN'!AJ14+'NINH HAI'!AJ14+'NINH KHANG'!AJ14+'NINH VAN'!AJ14+'NINH GIANG'!AJ14+'NINH MY'!AJ14+'NINH XUAN'!AJ14+'NINH HOA'!AJ14+'TT THIEN TON'!AJ14</f>
        <v>0</v>
      </c>
      <c r="AK14" s="71">
        <f>'TRUONG YEN'!AK14+'NINH THANG'!AK14+'NINH AN'!AK14+'NINH HAI'!AK14+'NINH KHANG'!AK14+'NINH VAN'!AK14+'NINH GIANG'!AK14+'NINH MY'!AK14+'NINH XUAN'!AK14+'NINH HOA'!AK14+'TT THIEN TON'!AK14</f>
        <v>0</v>
      </c>
      <c r="AL14" s="71">
        <f>'TRUONG YEN'!AL14+'NINH THANG'!AL14+'NINH AN'!AL14+'NINH HAI'!AL14+'NINH KHANG'!AL14+'NINH VAN'!AL14+'NINH GIANG'!AL14+'NINH MY'!AL14+'NINH XUAN'!AL14+'NINH HOA'!AL14+'TT THIEN TON'!AL14</f>
        <v>0</v>
      </c>
      <c r="AM14" s="71">
        <f>'TRUONG YEN'!AM14+'NINH THANG'!AM14+'NINH AN'!AM14+'NINH HAI'!AM14+'NINH KHANG'!AM14+'NINH VAN'!AM14+'NINH GIANG'!AM14+'NINH MY'!AM14+'NINH XUAN'!AM14+'NINH HOA'!AM14+'TT THIEN TON'!AM14</f>
        <v>0</v>
      </c>
      <c r="AN14" s="71">
        <f>'TRUONG YEN'!AN14+'NINH THANG'!AN14+'NINH AN'!AN14+'NINH HAI'!AN14+'NINH KHANG'!AN14+'NINH VAN'!AN14+'NINH GIANG'!AN14+'NINH MY'!AN14+'NINH XUAN'!AN14+'NINH HOA'!AN14+'TT THIEN TON'!AN14</f>
        <v>0</v>
      </c>
      <c r="AO14" s="49">
        <f t="shared" si="1"/>
        <v>0</v>
      </c>
    </row>
    <row r="15" spans="1:43">
      <c r="A15" s="62" t="s">
        <v>181</v>
      </c>
      <c r="B15" s="61" t="s">
        <v>180</v>
      </c>
      <c r="C15" s="65" t="s">
        <v>99</v>
      </c>
      <c r="D15" s="71">
        <f>'TRUONG YEN'!D15+'NINH THANG'!D15+'NINH AN'!D15+'NINH HAI'!D15+'NINH KHANG'!D15+'NINH VAN'!D15+'NINH GIANG'!D15+'NINH MY'!D15+'NINH XUAN'!D15+'NINH HOA'!D15+'TT THIEN TON'!D15</f>
        <v>0</v>
      </c>
      <c r="E15" s="71">
        <f>'TRUONG YEN'!E15+'NINH THANG'!E15+'NINH AN'!E15+'NINH HAI'!E15+'NINH KHANG'!E15+'NINH VAN'!E15+'NINH GIANG'!E15+'NINH MY'!E15+'NINH XUAN'!E15+'NINH HOA'!E15+'TT THIEN TON'!E15</f>
        <v>0</v>
      </c>
      <c r="F15" s="71">
        <f>'TRUONG YEN'!F15+'NINH THANG'!F15+'NINH AN'!F15+'NINH HAI'!F15+'NINH KHANG'!F15+'NINH VAN'!F15+'NINH GIANG'!F15+'NINH MY'!F15+'NINH XUAN'!F15+'NINH HOA'!F15+'TT THIEN TON'!F15</f>
        <v>0</v>
      </c>
      <c r="G15" s="71">
        <f>'TRUONG YEN'!G15+'NINH THANG'!G15+'NINH AN'!G15+'NINH HAI'!G15+'NINH KHANG'!G15+'NINH VAN'!G15+'NINH GIANG'!G15+'NINH MY'!G15+'NINH XUAN'!G15+'NINH HOA'!G15+'TT THIEN TON'!G15</f>
        <v>0</v>
      </c>
      <c r="H15" s="71">
        <f>'TRUONG YEN'!H15+'NINH THANG'!H15+'NINH AN'!H15+'NINH HAI'!H15+'NINH KHANG'!H15+'NINH VAN'!H15+'NINH GIANG'!H15+'NINH MY'!H15+'NINH XUAN'!H15+'NINH HOA'!H15+'TT THIEN TON'!H15</f>
        <v>0</v>
      </c>
      <c r="I15" s="71">
        <f>'TRUONG YEN'!I15+'NINH THANG'!I15+'NINH AN'!I15+'NINH HAI'!I15+'NINH KHANG'!I15+'NINH VAN'!I15+'NINH GIANG'!I15+'NINH MY'!I15+'NINH XUAN'!I15+'NINH HOA'!I15+'TT THIEN TON'!I15</f>
        <v>0</v>
      </c>
      <c r="J15" s="71">
        <f>'TRUONG YEN'!J15+'NINH THANG'!J15+'NINH AN'!J15+'NINH HAI'!J15+'NINH KHANG'!J15+'NINH VAN'!J15+'NINH GIANG'!J15+'NINH MY'!J15+'NINH XUAN'!J15+'NINH HOA'!J15+'TT THIEN TON'!J15</f>
        <v>0</v>
      </c>
      <c r="K15" s="71">
        <f>'TRUONG YEN'!K15+'NINH THANG'!K15+'NINH AN'!K15+'NINH HAI'!K15+'NINH KHANG'!K15+'NINH VAN'!K15+'NINH GIANG'!K15+'NINH MY'!K15+'NINH XUAN'!K15+'NINH HOA'!K15+'TT THIEN TON'!K15</f>
        <v>0</v>
      </c>
      <c r="L15" s="71">
        <f>'TRUONG YEN'!L15+'NINH THANG'!L15+'NINH AN'!L15+'NINH HAI'!L15+'NINH KHANG'!L15+'NINH VAN'!L15+'NINH GIANG'!L15+'NINH MY'!L15+'NINH XUAN'!L15+'NINH HOA'!L15+'TT THIEN TON'!L15</f>
        <v>0</v>
      </c>
      <c r="M15" s="71">
        <f>'TRUONG YEN'!M15+'NINH THANG'!M15+'NINH AN'!M15+'NINH HAI'!M15+'NINH KHANG'!M15+'NINH VAN'!M15+'NINH GIANG'!M15+'NINH MY'!M15+'NINH XUAN'!M15+'NINH HOA'!M15+'TT THIEN TON'!M15</f>
        <v>0</v>
      </c>
      <c r="N15" s="71">
        <f>'TRUONG YEN'!N15+'NINH THANG'!N15+'NINH AN'!N15+'NINH HAI'!N15+'NINH KHANG'!N15+'NINH VAN'!N15+'NINH GIANG'!N15+'NINH MY'!N15+'NINH XUAN'!N15+'NINH HOA'!N15+'TT THIEN TON'!N15</f>
        <v>0</v>
      </c>
      <c r="O15" s="71">
        <f>'TRUONG YEN'!O15+'NINH THANG'!O15+'NINH AN'!O15+'NINH HAI'!O15+'NINH KHANG'!O15+'NINH VAN'!O15+'NINH GIANG'!O15+'NINH MY'!O15+'NINH XUAN'!O15+'NINH HOA'!O15+'TT THIEN TON'!O15</f>
        <v>0</v>
      </c>
      <c r="P15" s="71">
        <f>'TRUONG YEN'!P15+'NINH THANG'!P15+'NINH AN'!P15+'NINH HAI'!P15+'NINH KHANG'!P15+'NINH VAN'!P15+'NINH GIANG'!P15+'NINH MY'!P15+'NINH XUAN'!P15+'NINH HOA'!P15+'TT THIEN TON'!P15</f>
        <v>0</v>
      </c>
      <c r="Q15" s="71">
        <f>'TRUONG YEN'!Q15+'NINH THANG'!Q15+'NINH AN'!Q15+'NINH HAI'!Q15+'NINH KHANG'!Q15+'NINH VAN'!Q15+'NINH GIANG'!Q15+'NINH MY'!Q15+'NINH XUAN'!Q15+'NINH HOA'!Q15+'TT THIEN TON'!Q15</f>
        <v>0</v>
      </c>
      <c r="R15" s="71">
        <f>'TRUONG YEN'!R15+'NINH THANG'!R15+'NINH AN'!R15+'NINH HAI'!R15+'NINH KHANG'!R15+'NINH VAN'!R15+'NINH GIANG'!R15+'NINH MY'!R15+'NINH XUAN'!R15+'NINH HOA'!R15+'TT THIEN TON'!R15</f>
        <v>0</v>
      </c>
      <c r="S15" s="71">
        <f>'TRUONG YEN'!S15+'NINH THANG'!S15+'NINH AN'!S15+'NINH HAI'!S15+'NINH KHANG'!S15+'NINH VAN'!S15+'NINH GIANG'!S15+'NINH MY'!S15+'NINH XUAN'!S15+'NINH HOA'!S15+'TT THIEN TON'!S15</f>
        <v>0</v>
      </c>
      <c r="T15" s="71">
        <f>'TRUONG YEN'!T15+'NINH THANG'!T15+'NINH AN'!T15+'NINH HAI'!T15+'NINH KHANG'!T15+'NINH VAN'!T15+'NINH GIANG'!T15+'NINH MY'!T15+'NINH XUAN'!T15+'NINH HOA'!T15+'TT THIEN TON'!T15</f>
        <v>0</v>
      </c>
      <c r="U15" s="71">
        <f>'TRUONG YEN'!U15+'NINH THANG'!U15+'NINH AN'!U15+'NINH HAI'!U15+'NINH KHANG'!U15+'NINH VAN'!U15+'NINH GIANG'!U15+'NINH MY'!U15+'NINH XUAN'!U15+'NINH HOA'!U15+'TT THIEN TON'!U15</f>
        <v>0</v>
      </c>
      <c r="V15" s="71">
        <f>'TRUONG YEN'!V15+'NINH THANG'!V15+'NINH AN'!V15+'NINH HAI'!V15+'NINH KHANG'!V15+'NINH VAN'!V15+'NINH GIANG'!V15+'NINH MY'!V15+'NINH XUAN'!V15+'NINH HOA'!V15+'TT THIEN TON'!V15</f>
        <v>0</v>
      </c>
      <c r="W15" s="71">
        <f>'TRUONG YEN'!W15+'NINH THANG'!W15+'NINH AN'!W15+'NINH HAI'!W15+'NINH KHANG'!W15+'NINH VAN'!W15+'NINH GIANG'!W15+'NINH MY'!W15+'NINH XUAN'!W15+'NINH HOA'!W15+'TT THIEN TON'!W15</f>
        <v>0</v>
      </c>
      <c r="X15" s="71">
        <f>'TRUONG YEN'!X15+'NINH THANG'!X15+'NINH AN'!X15+'NINH HAI'!X15+'NINH KHANG'!X15+'NINH VAN'!X15+'NINH GIANG'!X15+'NINH MY'!X15+'NINH XUAN'!X15+'NINH HOA'!X15+'TT THIEN TON'!X15</f>
        <v>0</v>
      </c>
      <c r="Y15" s="71">
        <f>'TRUONG YEN'!Y15+'NINH THANG'!Y15+'NINH AN'!Y15+'NINH HAI'!Y15+'NINH KHANG'!Y15+'NINH VAN'!Y15+'NINH GIANG'!Y15+'NINH MY'!Y15+'NINH XUAN'!Y15+'NINH HOA'!Y15+'TT THIEN TON'!Y15</f>
        <v>0</v>
      </c>
      <c r="Z15" s="71">
        <f>'TRUONG YEN'!Z15+'NINH THANG'!Z15+'NINH AN'!Z15+'NINH HAI'!Z15+'NINH KHANG'!Z15+'NINH VAN'!Z15+'NINH GIANG'!Z15+'NINH MY'!Z15+'NINH XUAN'!Z15+'NINH HOA'!Z15+'TT THIEN TON'!Z15</f>
        <v>0</v>
      </c>
      <c r="AA15" s="71">
        <f>'TRUONG YEN'!AA15+'NINH THANG'!AA15+'NINH AN'!AA15+'NINH HAI'!AA15+'NINH KHANG'!AA15+'NINH VAN'!AA15+'NINH GIANG'!AA15+'NINH MY'!AA15+'NINH XUAN'!AA15+'NINH HOA'!AA15+'TT THIEN TON'!AA15</f>
        <v>0</v>
      </c>
      <c r="AB15" s="71">
        <f>'TRUONG YEN'!AB15+'NINH THANG'!AB15+'NINH AN'!AB15+'NINH HAI'!AB15+'NINH KHANG'!AB15+'NINH VAN'!AB15+'NINH GIANG'!AB15+'NINH MY'!AB15+'NINH XUAN'!AB15+'NINH HOA'!AB15+'TT THIEN TON'!AB15</f>
        <v>0</v>
      </c>
      <c r="AC15" s="71">
        <f>'TRUONG YEN'!AC15+'NINH THANG'!AC15+'NINH AN'!AC15+'NINH HAI'!AC15+'NINH KHANG'!AC15+'NINH VAN'!AC15+'NINH GIANG'!AC15+'NINH MY'!AC15+'NINH XUAN'!AC15+'NINH HOA'!AC15+'TT THIEN TON'!AC15</f>
        <v>0</v>
      </c>
      <c r="AD15" s="71">
        <f>'TRUONG YEN'!AD15+'NINH THANG'!AD15+'NINH AN'!AD15+'NINH HAI'!AD15+'NINH KHANG'!AD15+'NINH VAN'!AD15+'NINH GIANG'!AD15+'NINH MY'!AD15+'NINH XUAN'!AD15+'NINH HOA'!AD15+'TT THIEN TON'!AD15</f>
        <v>0</v>
      </c>
      <c r="AE15" s="71">
        <f>'TRUONG YEN'!AE15+'NINH THANG'!AE15+'NINH AN'!AE15+'NINH HAI'!AE15+'NINH KHANG'!AE15+'NINH VAN'!AE15+'NINH GIANG'!AE15+'NINH MY'!AE15+'NINH XUAN'!AE15+'NINH HOA'!AE15+'TT THIEN TON'!AE15</f>
        <v>0</v>
      </c>
      <c r="AF15" s="71">
        <f>'TRUONG YEN'!AF15+'NINH THANG'!AF15+'NINH AN'!AF15+'NINH HAI'!AF15+'NINH KHANG'!AF15+'NINH VAN'!AF15+'NINH GIANG'!AF15+'NINH MY'!AF15+'NINH XUAN'!AF15+'NINH HOA'!AF15+'TT THIEN TON'!AF15</f>
        <v>0</v>
      </c>
      <c r="AG15" s="71">
        <f>'TRUONG YEN'!AG15+'NINH THANG'!AG15+'NINH AN'!AG15+'NINH HAI'!AG15+'NINH KHANG'!AG15+'NINH VAN'!AG15+'NINH GIANG'!AG15+'NINH MY'!AG15+'NINH XUAN'!AG15+'NINH HOA'!AG15+'TT THIEN TON'!AG15</f>
        <v>0</v>
      </c>
      <c r="AH15" s="71">
        <f>'TRUONG YEN'!AH15+'NINH THANG'!AH15+'NINH AN'!AH15+'NINH HAI'!AH15+'NINH KHANG'!AH15+'NINH VAN'!AH15+'NINH GIANG'!AH15+'NINH MY'!AH15+'NINH XUAN'!AH15+'NINH HOA'!AH15+'TT THIEN TON'!AH15</f>
        <v>0</v>
      </c>
      <c r="AI15" s="71">
        <f>'TRUONG YEN'!AI15+'NINH THANG'!AI15+'NINH AN'!AI15+'NINH HAI'!AI15+'NINH KHANG'!AI15+'NINH VAN'!AI15+'NINH GIANG'!AI15+'NINH MY'!AI15+'NINH XUAN'!AI15+'NINH HOA'!AI15+'TT THIEN TON'!AI15</f>
        <v>0</v>
      </c>
      <c r="AJ15" s="71">
        <f>'TRUONG YEN'!AJ15+'NINH THANG'!AJ15+'NINH AN'!AJ15+'NINH HAI'!AJ15+'NINH KHANG'!AJ15+'NINH VAN'!AJ15+'NINH GIANG'!AJ15+'NINH MY'!AJ15+'NINH XUAN'!AJ15+'NINH HOA'!AJ15+'TT THIEN TON'!AJ15</f>
        <v>0</v>
      </c>
      <c r="AK15" s="71">
        <f>'TRUONG YEN'!AK15+'NINH THANG'!AK15+'NINH AN'!AK15+'NINH HAI'!AK15+'NINH KHANG'!AK15+'NINH VAN'!AK15+'NINH GIANG'!AK15+'NINH MY'!AK15+'NINH XUAN'!AK15+'NINH HOA'!AK15+'TT THIEN TON'!AK15</f>
        <v>0</v>
      </c>
      <c r="AL15" s="71">
        <f>'TRUONG YEN'!AL15+'NINH THANG'!AL15+'NINH AN'!AL15+'NINH HAI'!AL15+'NINH KHANG'!AL15+'NINH VAN'!AL15+'NINH GIANG'!AL15+'NINH MY'!AL15+'NINH XUAN'!AL15+'NINH HOA'!AL15+'TT THIEN TON'!AL15</f>
        <v>0</v>
      </c>
      <c r="AM15" s="71">
        <f>'TRUONG YEN'!AM15+'NINH THANG'!AM15+'NINH AN'!AM15+'NINH HAI'!AM15+'NINH KHANG'!AM15+'NINH VAN'!AM15+'NINH GIANG'!AM15+'NINH MY'!AM15+'NINH XUAN'!AM15+'NINH HOA'!AM15+'TT THIEN TON'!AM15</f>
        <v>0</v>
      </c>
      <c r="AN15" s="71">
        <f>'TRUONG YEN'!AN15+'NINH THANG'!AN15+'NINH AN'!AN15+'NINH HAI'!AN15+'NINH KHANG'!AN15+'NINH VAN'!AN15+'NINH GIANG'!AN15+'NINH MY'!AN15+'NINH XUAN'!AN15+'NINH HOA'!AN15+'TT THIEN TON'!AN15</f>
        <v>0</v>
      </c>
      <c r="AO15" s="49">
        <f t="shared" si="1"/>
        <v>0</v>
      </c>
    </row>
    <row r="16" spans="1:43">
      <c r="A16" s="62" t="s">
        <v>179</v>
      </c>
      <c r="B16" s="61" t="s">
        <v>178</v>
      </c>
      <c r="C16" s="65" t="s">
        <v>96</v>
      </c>
      <c r="D16" s="71">
        <f>'TRUONG YEN'!D16+'NINH THANG'!D16+'NINH AN'!D16+'NINH HAI'!D16+'NINH KHANG'!D16+'NINH VAN'!D16+'NINH GIANG'!D16+'NINH MY'!D16+'NINH XUAN'!D16+'NINH HOA'!D16+'TT THIEN TON'!D16</f>
        <v>0</v>
      </c>
      <c r="E16" s="71">
        <f>'TRUONG YEN'!E16+'NINH THANG'!E16+'NINH AN'!E16+'NINH HAI'!E16+'NINH KHANG'!E16+'NINH VAN'!E16+'NINH GIANG'!E16+'NINH MY'!E16+'NINH XUAN'!E16+'NINH HOA'!E16+'TT THIEN TON'!E16</f>
        <v>0</v>
      </c>
      <c r="F16" s="71">
        <f>'TRUONG YEN'!F16+'NINH THANG'!F16+'NINH AN'!F16+'NINH HAI'!F16+'NINH KHANG'!F16+'NINH VAN'!F16+'NINH GIANG'!F16+'NINH MY'!F16+'NINH XUAN'!F16+'NINH HOA'!F16+'TT THIEN TON'!F16</f>
        <v>0</v>
      </c>
      <c r="G16" s="71">
        <f>'TRUONG YEN'!G16+'NINH THANG'!G16+'NINH AN'!G16+'NINH HAI'!G16+'NINH KHANG'!G16+'NINH VAN'!G16+'NINH GIANG'!G16+'NINH MY'!G16+'NINH XUAN'!G16+'NINH HOA'!G16+'TT THIEN TON'!G16</f>
        <v>0</v>
      </c>
      <c r="H16" s="71">
        <f>'TRUONG YEN'!H16+'NINH THANG'!H16+'NINH AN'!H16+'NINH HAI'!H16+'NINH KHANG'!H16+'NINH VAN'!H16+'NINH GIANG'!H16+'NINH MY'!H16+'NINH XUAN'!H16+'NINH HOA'!H16+'TT THIEN TON'!H16</f>
        <v>0</v>
      </c>
      <c r="I16" s="71">
        <f>'TRUONG YEN'!I16+'NINH THANG'!I16+'NINH AN'!I16+'NINH HAI'!I16+'NINH KHANG'!I16+'NINH VAN'!I16+'NINH GIANG'!I16+'NINH MY'!I16+'NINH XUAN'!I16+'NINH HOA'!I16+'TT THIEN TON'!I16</f>
        <v>0</v>
      </c>
      <c r="J16" s="71">
        <f>'TRUONG YEN'!J16+'NINH THANG'!J16+'NINH AN'!J16+'NINH HAI'!J16+'NINH KHANG'!J16+'NINH VAN'!J16+'NINH GIANG'!J16+'NINH MY'!J16+'NINH XUAN'!J16+'NINH HOA'!J16+'TT THIEN TON'!J16</f>
        <v>0</v>
      </c>
      <c r="K16" s="71">
        <f>'TRUONG YEN'!K16+'NINH THANG'!K16+'NINH AN'!K16+'NINH HAI'!K16+'NINH KHANG'!K16+'NINH VAN'!K16+'NINH GIANG'!K16+'NINH MY'!K16+'NINH XUAN'!K16+'NINH HOA'!K16+'TT THIEN TON'!K16</f>
        <v>0</v>
      </c>
      <c r="L16" s="71">
        <f>'TRUONG YEN'!L16+'NINH THANG'!L16+'NINH AN'!L16+'NINH HAI'!L16+'NINH KHANG'!L16+'NINH VAN'!L16+'NINH GIANG'!L16+'NINH MY'!L16+'NINH XUAN'!L16+'NINH HOA'!L16+'TT THIEN TON'!L16</f>
        <v>0</v>
      </c>
      <c r="M16" s="71">
        <f>'TRUONG YEN'!M16+'NINH THANG'!M16+'NINH AN'!M16+'NINH HAI'!M16+'NINH KHANG'!M16+'NINH VAN'!M16+'NINH GIANG'!M16+'NINH MY'!M16+'NINH XUAN'!M16+'NINH HOA'!M16+'TT THIEN TON'!M16</f>
        <v>0</v>
      </c>
      <c r="N16" s="71">
        <f>'TRUONG YEN'!N16+'NINH THANG'!N16+'NINH AN'!N16+'NINH HAI'!N16+'NINH KHANG'!N16+'NINH VAN'!N16+'NINH GIANG'!N16+'NINH MY'!N16+'NINH XUAN'!N16+'NINH HOA'!N16+'TT THIEN TON'!N16</f>
        <v>0</v>
      </c>
      <c r="O16" s="71">
        <f>'TRUONG YEN'!O16+'NINH THANG'!O16+'NINH AN'!O16+'NINH HAI'!O16+'NINH KHANG'!O16+'NINH VAN'!O16+'NINH GIANG'!O16+'NINH MY'!O16+'NINH XUAN'!O16+'NINH HOA'!O16+'TT THIEN TON'!O16</f>
        <v>0</v>
      </c>
      <c r="P16" s="71">
        <f>'TRUONG YEN'!P16+'NINH THANG'!P16+'NINH AN'!P16+'NINH HAI'!P16+'NINH KHANG'!P16+'NINH VAN'!P16+'NINH GIANG'!P16+'NINH MY'!P16+'NINH XUAN'!P16+'NINH HOA'!P16+'TT THIEN TON'!P16</f>
        <v>0</v>
      </c>
      <c r="Q16" s="71">
        <f>'TRUONG YEN'!Q16+'NINH THANG'!Q16+'NINH AN'!Q16+'NINH HAI'!Q16+'NINH KHANG'!Q16+'NINH VAN'!Q16+'NINH GIANG'!Q16+'NINH MY'!Q16+'NINH XUAN'!Q16+'NINH HOA'!Q16+'TT THIEN TON'!Q16</f>
        <v>0</v>
      </c>
      <c r="R16" s="71">
        <f>'TRUONG YEN'!R16+'NINH THANG'!R16+'NINH AN'!R16+'NINH HAI'!R16+'NINH KHANG'!R16+'NINH VAN'!R16+'NINH GIANG'!R16+'NINH MY'!R16+'NINH XUAN'!R16+'NINH HOA'!R16+'TT THIEN TON'!R16</f>
        <v>0</v>
      </c>
      <c r="S16" s="71">
        <f>'TRUONG YEN'!S16+'NINH THANG'!S16+'NINH AN'!S16+'NINH HAI'!S16+'NINH KHANG'!S16+'NINH VAN'!S16+'NINH GIANG'!S16+'NINH MY'!S16+'NINH XUAN'!S16+'NINH HOA'!S16+'TT THIEN TON'!S16</f>
        <v>0</v>
      </c>
      <c r="T16" s="71">
        <f>'TRUONG YEN'!T16+'NINH THANG'!T16+'NINH AN'!T16+'NINH HAI'!T16+'NINH KHANG'!T16+'NINH VAN'!T16+'NINH GIANG'!T16+'NINH MY'!T16+'NINH XUAN'!T16+'NINH HOA'!T16+'TT THIEN TON'!T16</f>
        <v>0</v>
      </c>
      <c r="U16" s="71">
        <f>'TRUONG YEN'!U16+'NINH THANG'!U16+'NINH AN'!U16+'NINH HAI'!U16+'NINH KHANG'!U16+'NINH VAN'!U16+'NINH GIANG'!U16+'NINH MY'!U16+'NINH XUAN'!U16+'NINH HOA'!U16+'TT THIEN TON'!U16</f>
        <v>0</v>
      </c>
      <c r="V16" s="71">
        <f>'TRUONG YEN'!V16+'NINH THANG'!V16+'NINH AN'!V16+'NINH HAI'!V16+'NINH KHANG'!V16+'NINH VAN'!V16+'NINH GIANG'!V16+'NINH MY'!V16+'NINH XUAN'!V16+'NINH HOA'!V16+'TT THIEN TON'!V16</f>
        <v>0</v>
      </c>
      <c r="W16" s="71">
        <f>'TRUONG YEN'!W16+'NINH THANG'!W16+'NINH AN'!W16+'NINH HAI'!W16+'NINH KHANG'!W16+'NINH VAN'!W16+'NINH GIANG'!W16+'NINH MY'!W16+'NINH XUAN'!W16+'NINH HOA'!W16+'TT THIEN TON'!W16</f>
        <v>0</v>
      </c>
      <c r="X16" s="71">
        <f>'TRUONG YEN'!X16+'NINH THANG'!X16+'NINH AN'!X16+'NINH HAI'!X16+'NINH KHANG'!X16+'NINH VAN'!X16+'NINH GIANG'!X16+'NINH MY'!X16+'NINH XUAN'!X16+'NINH HOA'!X16+'TT THIEN TON'!X16</f>
        <v>0</v>
      </c>
      <c r="Y16" s="71">
        <f>'TRUONG YEN'!Y16+'NINH THANG'!Y16+'NINH AN'!Y16+'NINH HAI'!Y16+'NINH KHANG'!Y16+'NINH VAN'!Y16+'NINH GIANG'!Y16+'NINH MY'!Y16+'NINH XUAN'!Y16+'NINH HOA'!Y16+'TT THIEN TON'!Y16</f>
        <v>0</v>
      </c>
      <c r="Z16" s="71">
        <f>'TRUONG YEN'!Z16+'NINH THANG'!Z16+'NINH AN'!Z16+'NINH HAI'!Z16+'NINH KHANG'!Z16+'NINH VAN'!Z16+'NINH GIANG'!Z16+'NINH MY'!Z16+'NINH XUAN'!Z16+'NINH HOA'!Z16+'TT THIEN TON'!Z16</f>
        <v>0</v>
      </c>
      <c r="AA16" s="71">
        <f>'TRUONG YEN'!AA16+'NINH THANG'!AA16+'NINH AN'!AA16+'NINH HAI'!AA16+'NINH KHANG'!AA16+'NINH VAN'!AA16+'NINH GIANG'!AA16+'NINH MY'!AA16+'NINH XUAN'!AA16+'NINH HOA'!AA16+'TT THIEN TON'!AA16</f>
        <v>0</v>
      </c>
      <c r="AB16" s="71">
        <f>'TRUONG YEN'!AB16+'NINH THANG'!AB16+'NINH AN'!AB16+'NINH HAI'!AB16+'NINH KHANG'!AB16+'NINH VAN'!AB16+'NINH GIANG'!AB16+'NINH MY'!AB16+'NINH XUAN'!AB16+'NINH HOA'!AB16+'TT THIEN TON'!AB16</f>
        <v>0</v>
      </c>
      <c r="AC16" s="71">
        <f>'TRUONG YEN'!AC16+'NINH THANG'!AC16+'NINH AN'!AC16+'NINH HAI'!AC16+'NINH KHANG'!AC16+'NINH VAN'!AC16+'NINH GIANG'!AC16+'NINH MY'!AC16+'NINH XUAN'!AC16+'NINH HOA'!AC16+'TT THIEN TON'!AC16</f>
        <v>0</v>
      </c>
      <c r="AD16" s="71">
        <f>'TRUONG YEN'!AD16+'NINH THANG'!AD16+'NINH AN'!AD16+'NINH HAI'!AD16+'NINH KHANG'!AD16+'NINH VAN'!AD16+'NINH GIANG'!AD16+'NINH MY'!AD16+'NINH XUAN'!AD16+'NINH HOA'!AD16+'TT THIEN TON'!AD16</f>
        <v>0</v>
      </c>
      <c r="AE16" s="71">
        <f>'TRUONG YEN'!AE16+'NINH THANG'!AE16+'NINH AN'!AE16+'NINH HAI'!AE16+'NINH KHANG'!AE16+'NINH VAN'!AE16+'NINH GIANG'!AE16+'NINH MY'!AE16+'NINH XUAN'!AE16+'NINH HOA'!AE16+'TT THIEN TON'!AE16</f>
        <v>0</v>
      </c>
      <c r="AF16" s="71">
        <f>'TRUONG YEN'!AF16+'NINH THANG'!AF16+'NINH AN'!AF16+'NINH HAI'!AF16+'NINH KHANG'!AF16+'NINH VAN'!AF16+'NINH GIANG'!AF16+'NINH MY'!AF16+'NINH XUAN'!AF16+'NINH HOA'!AF16+'TT THIEN TON'!AF16</f>
        <v>0</v>
      </c>
      <c r="AG16" s="71">
        <f>'TRUONG YEN'!AG16+'NINH THANG'!AG16+'NINH AN'!AG16+'NINH HAI'!AG16+'NINH KHANG'!AG16+'NINH VAN'!AG16+'NINH GIANG'!AG16+'NINH MY'!AG16+'NINH XUAN'!AG16+'NINH HOA'!AG16+'TT THIEN TON'!AG16</f>
        <v>0</v>
      </c>
      <c r="AH16" s="71">
        <f>'TRUONG YEN'!AH16+'NINH THANG'!AH16+'NINH AN'!AH16+'NINH HAI'!AH16+'NINH KHANG'!AH16+'NINH VAN'!AH16+'NINH GIANG'!AH16+'NINH MY'!AH16+'NINH XUAN'!AH16+'NINH HOA'!AH16+'TT THIEN TON'!AH16</f>
        <v>0</v>
      </c>
      <c r="AI16" s="71">
        <f>'TRUONG YEN'!AI16+'NINH THANG'!AI16+'NINH AN'!AI16+'NINH HAI'!AI16+'NINH KHANG'!AI16+'NINH VAN'!AI16+'NINH GIANG'!AI16+'NINH MY'!AI16+'NINH XUAN'!AI16+'NINH HOA'!AI16+'TT THIEN TON'!AI16</f>
        <v>0</v>
      </c>
      <c r="AJ16" s="71">
        <f>'TRUONG YEN'!AJ16+'NINH THANG'!AJ16+'NINH AN'!AJ16+'NINH HAI'!AJ16+'NINH KHANG'!AJ16+'NINH VAN'!AJ16+'NINH GIANG'!AJ16+'NINH MY'!AJ16+'NINH XUAN'!AJ16+'NINH HOA'!AJ16+'TT THIEN TON'!AJ16</f>
        <v>0</v>
      </c>
      <c r="AK16" s="71">
        <f>'TRUONG YEN'!AK16+'NINH THANG'!AK16+'NINH AN'!AK16+'NINH HAI'!AK16+'NINH KHANG'!AK16+'NINH VAN'!AK16+'NINH GIANG'!AK16+'NINH MY'!AK16+'NINH XUAN'!AK16+'NINH HOA'!AK16+'TT THIEN TON'!AK16</f>
        <v>0</v>
      </c>
      <c r="AL16" s="71">
        <f>'TRUONG YEN'!AL16+'NINH THANG'!AL16+'NINH AN'!AL16+'NINH HAI'!AL16+'NINH KHANG'!AL16+'NINH VAN'!AL16+'NINH GIANG'!AL16+'NINH MY'!AL16+'NINH XUAN'!AL16+'NINH HOA'!AL16+'TT THIEN TON'!AL16</f>
        <v>0</v>
      </c>
      <c r="AM16" s="71">
        <f>'TRUONG YEN'!AM16+'NINH THANG'!AM16+'NINH AN'!AM16+'NINH HAI'!AM16+'NINH KHANG'!AM16+'NINH VAN'!AM16+'NINH GIANG'!AM16+'NINH MY'!AM16+'NINH XUAN'!AM16+'NINH HOA'!AM16+'TT THIEN TON'!AM16</f>
        <v>0</v>
      </c>
      <c r="AN16" s="71">
        <f>'TRUONG YEN'!AN16+'NINH THANG'!AN16+'NINH AN'!AN16+'NINH HAI'!AN16+'NINH KHANG'!AN16+'NINH VAN'!AN16+'NINH GIANG'!AN16+'NINH MY'!AN16+'NINH XUAN'!AN16+'NINH HOA'!AN16+'TT THIEN TON'!AN16</f>
        <v>0</v>
      </c>
      <c r="AO16" s="49">
        <f t="shared" si="1"/>
        <v>0</v>
      </c>
      <c r="AQ16" s="66" t="e">
        <f>SUM(AO12:AO36)</f>
        <v>#REF!</v>
      </c>
    </row>
    <row r="17" spans="1:43">
      <c r="A17" s="62" t="s">
        <v>177</v>
      </c>
      <c r="B17" s="61" t="s">
        <v>176</v>
      </c>
      <c r="C17" s="64" t="s">
        <v>95</v>
      </c>
      <c r="D17" s="71">
        <f>'TRUONG YEN'!D17+'NINH THANG'!D17+'NINH AN'!D17+'NINH HAI'!D17+'NINH KHANG'!D17+'NINH VAN'!D17+'NINH GIANG'!D17+'NINH MY'!D17+'NINH XUAN'!D17+'NINH HOA'!D17+'TT THIEN TON'!D17</f>
        <v>0</v>
      </c>
      <c r="E17" s="71">
        <f>'TRUONG YEN'!E17+'NINH THANG'!E17+'NINH AN'!E17+'NINH HAI'!E17+'NINH KHANG'!E17+'NINH VAN'!E17+'NINH GIANG'!E17+'NINH MY'!E17+'NINH XUAN'!E17+'NINH HOA'!E17+'TT THIEN TON'!E17</f>
        <v>0</v>
      </c>
      <c r="F17" s="71">
        <f>'TRUONG YEN'!F17+'NINH THANG'!F17+'NINH AN'!F17+'NINH HAI'!F17+'NINH KHANG'!F17+'NINH VAN'!F17+'NINH GIANG'!F17+'NINH MY'!F17+'NINH XUAN'!F17+'NINH HOA'!F17+'TT THIEN TON'!F17</f>
        <v>0</v>
      </c>
      <c r="G17" s="71">
        <f>'TRUONG YEN'!G17+'NINH THANG'!G17+'NINH AN'!G17+'NINH HAI'!G17+'NINH KHANG'!G17+'NINH VAN'!G17+'NINH GIANG'!G17+'NINH MY'!G17+'NINH XUAN'!G17+'NINH HOA'!G17+'TT THIEN TON'!G17</f>
        <v>0</v>
      </c>
      <c r="H17" s="71">
        <f>'TRUONG YEN'!H17+'NINH THANG'!H17+'NINH AN'!H17+'NINH HAI'!H17+'NINH KHANG'!H17+'NINH VAN'!H17+'NINH GIANG'!H17+'NINH MY'!H17+'NINH XUAN'!H17+'NINH HOA'!H17+'TT THIEN TON'!H17</f>
        <v>0</v>
      </c>
      <c r="I17" s="71">
        <f>'TRUONG YEN'!I17+'NINH THANG'!I17+'NINH AN'!I17+'NINH HAI'!I17+'NINH KHANG'!I17+'NINH VAN'!I17+'NINH GIANG'!I17+'NINH MY'!I17+'NINH XUAN'!I17+'NINH HOA'!I17+'TT THIEN TON'!I17</f>
        <v>0</v>
      </c>
      <c r="J17" s="71">
        <f>'TRUONG YEN'!J17+'NINH THANG'!J17+'NINH AN'!J17+'NINH HAI'!J17+'NINH KHANG'!J17+'NINH VAN'!J17+'NINH GIANG'!J17+'NINH MY'!J17+'NINH XUAN'!J17+'NINH HOA'!J17+'TT THIEN TON'!J17</f>
        <v>0</v>
      </c>
      <c r="K17" s="71">
        <f>'TRUONG YEN'!K17+'NINH THANG'!K17+'NINH AN'!K17+'NINH HAI'!K17+'NINH KHANG'!K17+'NINH VAN'!K17+'NINH GIANG'!K17+'NINH MY'!K17+'NINH XUAN'!K17+'NINH HOA'!K17+'TT THIEN TON'!K17</f>
        <v>0</v>
      </c>
      <c r="L17" s="71">
        <f>'TRUONG YEN'!L17+'NINH THANG'!L17+'NINH AN'!L17+'NINH HAI'!L17+'NINH KHANG'!L17+'NINH VAN'!L17+'NINH GIANG'!L17+'NINH MY'!L17+'NINH XUAN'!L17+'NINH HOA'!L17+'TT THIEN TON'!L17</f>
        <v>0</v>
      </c>
      <c r="M17" s="71">
        <f>'TRUONG YEN'!M17+'NINH THANG'!M17+'NINH AN'!M17+'NINH HAI'!M17+'NINH KHANG'!M17+'NINH VAN'!M17+'NINH GIANG'!M17+'NINH MY'!M17+'NINH XUAN'!M17+'NINH HOA'!M17+'TT THIEN TON'!M17</f>
        <v>0</v>
      </c>
      <c r="N17" s="71">
        <f>'TRUONG YEN'!N17+'NINH THANG'!N17+'NINH AN'!N17+'NINH HAI'!N17+'NINH KHANG'!N17+'NINH VAN'!N17+'NINH GIANG'!N17+'NINH MY'!N17+'NINH XUAN'!N17+'NINH HOA'!N17+'TT THIEN TON'!N17</f>
        <v>0</v>
      </c>
      <c r="O17" s="71">
        <f>'TRUONG YEN'!O17+'NINH THANG'!O17+'NINH AN'!O17+'NINH HAI'!O17+'NINH KHANG'!O17+'NINH VAN'!O17+'NINH GIANG'!O17+'NINH MY'!O17+'NINH XUAN'!O17+'NINH HOA'!O17+'TT THIEN TON'!O17</f>
        <v>0</v>
      </c>
      <c r="P17" s="71">
        <f>'TRUONG YEN'!P17+'NINH THANG'!P17+'NINH AN'!P17+'NINH HAI'!P17+'NINH KHANG'!P17+'NINH VAN'!P17+'NINH GIANG'!P17+'NINH MY'!P17+'NINH XUAN'!P17+'NINH HOA'!P17+'TT THIEN TON'!P17</f>
        <v>0</v>
      </c>
      <c r="Q17" s="71">
        <f>'TRUONG YEN'!Q17+'NINH THANG'!Q17+'NINH AN'!Q17+'NINH HAI'!Q17+'NINH KHANG'!Q17+'NINH VAN'!Q17+'NINH GIANG'!Q17+'NINH MY'!Q17+'NINH XUAN'!Q17+'NINH HOA'!Q17+'TT THIEN TON'!Q17</f>
        <v>0</v>
      </c>
      <c r="R17" s="71">
        <f>'TRUONG YEN'!R17+'NINH THANG'!R17+'NINH AN'!R17+'NINH HAI'!R17+'NINH KHANG'!R17+'NINH VAN'!R17+'NINH GIANG'!R17+'NINH MY'!R17+'NINH XUAN'!R17+'NINH HOA'!R17+'TT THIEN TON'!R17</f>
        <v>0</v>
      </c>
      <c r="S17" s="71">
        <f>'TRUONG YEN'!S17+'NINH THANG'!S17+'NINH AN'!S17+'NINH HAI'!S17+'NINH KHANG'!S17+'NINH VAN'!S17+'NINH GIANG'!S17+'NINH MY'!S17+'NINH XUAN'!S17+'NINH HOA'!S17+'TT THIEN TON'!S17</f>
        <v>0</v>
      </c>
      <c r="T17" s="71">
        <f>'TRUONG YEN'!T17+'NINH THANG'!T17+'NINH AN'!T17+'NINH HAI'!T17+'NINH KHANG'!T17+'NINH VAN'!T17+'NINH GIANG'!T17+'NINH MY'!T17+'NINH XUAN'!T17+'NINH HOA'!T17+'TT THIEN TON'!T17</f>
        <v>0</v>
      </c>
      <c r="U17" s="71">
        <f>'TRUONG YEN'!U17+'NINH THANG'!U17+'NINH AN'!U17+'NINH HAI'!U17+'NINH KHANG'!U17+'NINH VAN'!U17+'NINH GIANG'!U17+'NINH MY'!U17+'NINH XUAN'!U17+'NINH HOA'!U17+'TT THIEN TON'!U17</f>
        <v>0</v>
      </c>
      <c r="V17" s="71">
        <f>'TRUONG YEN'!V17+'NINH THANG'!V17+'NINH AN'!V17+'NINH HAI'!V17+'NINH KHANG'!V17+'NINH VAN'!V17+'NINH GIANG'!V17+'NINH MY'!V17+'NINH XUAN'!V17+'NINH HOA'!V17+'TT THIEN TON'!V17</f>
        <v>0</v>
      </c>
      <c r="W17" s="71">
        <f>'TRUONG YEN'!W17+'NINH THANG'!W17+'NINH AN'!W17+'NINH HAI'!W17+'NINH KHANG'!W17+'NINH VAN'!W17+'NINH GIANG'!W17+'NINH MY'!W17+'NINH XUAN'!W17+'NINH HOA'!W17+'TT THIEN TON'!W17</f>
        <v>0</v>
      </c>
      <c r="X17" s="71">
        <f>'TRUONG YEN'!X17+'NINH THANG'!X17+'NINH AN'!X17+'NINH HAI'!X17+'NINH KHANG'!X17+'NINH VAN'!X17+'NINH GIANG'!X17+'NINH MY'!X17+'NINH XUAN'!X17+'NINH HOA'!X17+'TT THIEN TON'!X17</f>
        <v>0</v>
      </c>
      <c r="Y17" s="71">
        <f>'TRUONG YEN'!Y17+'NINH THANG'!Y17+'NINH AN'!Y17+'NINH HAI'!Y17+'NINH KHANG'!Y17+'NINH VAN'!Y17+'NINH GIANG'!Y17+'NINH MY'!Y17+'NINH XUAN'!Y17+'NINH HOA'!Y17+'TT THIEN TON'!Y17</f>
        <v>0</v>
      </c>
      <c r="Z17" s="71">
        <f>'TRUONG YEN'!Z17+'NINH THANG'!Z17+'NINH AN'!Z17+'NINH HAI'!Z17+'NINH KHANG'!Z17+'NINH VAN'!Z17+'NINH GIANG'!Z17+'NINH MY'!Z17+'NINH XUAN'!Z17+'NINH HOA'!Z17+'TT THIEN TON'!Z17</f>
        <v>0</v>
      </c>
      <c r="AA17" s="71">
        <f>'TRUONG YEN'!AA17+'NINH THANG'!AA17+'NINH AN'!AA17+'NINH HAI'!AA17+'NINH KHANG'!AA17+'NINH VAN'!AA17+'NINH GIANG'!AA17+'NINH MY'!AA17+'NINH XUAN'!AA17+'NINH HOA'!AA17+'TT THIEN TON'!AA17</f>
        <v>0</v>
      </c>
      <c r="AB17" s="71">
        <f>'TRUONG YEN'!AB17+'NINH THANG'!AB17+'NINH AN'!AB17+'NINH HAI'!AB17+'NINH KHANG'!AB17+'NINH VAN'!AB17+'NINH GIANG'!AB17+'NINH MY'!AB17+'NINH XUAN'!AB17+'NINH HOA'!AB17+'TT THIEN TON'!AB17</f>
        <v>0</v>
      </c>
      <c r="AC17" s="71">
        <f>'TRUONG YEN'!AC17+'NINH THANG'!AC17+'NINH AN'!AC17+'NINH HAI'!AC17+'NINH KHANG'!AC17+'NINH VAN'!AC17+'NINH GIANG'!AC17+'NINH MY'!AC17+'NINH XUAN'!AC17+'NINH HOA'!AC17+'TT THIEN TON'!AC17</f>
        <v>0</v>
      </c>
      <c r="AD17" s="71">
        <f>'TRUONG YEN'!AD17+'NINH THANG'!AD17+'NINH AN'!AD17+'NINH HAI'!AD17+'NINH KHANG'!AD17+'NINH VAN'!AD17+'NINH GIANG'!AD17+'NINH MY'!AD17+'NINH XUAN'!AD17+'NINH HOA'!AD17+'TT THIEN TON'!AD17</f>
        <v>0</v>
      </c>
      <c r="AE17" s="71">
        <f>'TRUONG YEN'!AE17+'NINH THANG'!AE17+'NINH AN'!AE17+'NINH HAI'!AE17+'NINH KHANG'!AE17+'NINH VAN'!AE17+'NINH GIANG'!AE17+'NINH MY'!AE17+'NINH XUAN'!AE17+'NINH HOA'!AE17+'TT THIEN TON'!AE17</f>
        <v>0</v>
      </c>
      <c r="AF17" s="71">
        <f>'TRUONG YEN'!AF17+'NINH THANG'!AF17+'NINH AN'!AF17+'NINH HAI'!AF17+'NINH KHANG'!AF17+'NINH VAN'!AF17+'NINH GIANG'!AF17+'NINH MY'!AF17+'NINH XUAN'!AF17+'NINH HOA'!AF17+'TT THIEN TON'!AF17</f>
        <v>0</v>
      </c>
      <c r="AG17" s="71">
        <f>'TRUONG YEN'!AG17+'NINH THANG'!AG17+'NINH AN'!AG17+'NINH HAI'!AG17+'NINH KHANG'!AG17+'NINH VAN'!AG17+'NINH GIANG'!AG17+'NINH MY'!AG17+'NINH XUAN'!AG17+'NINH HOA'!AG17+'TT THIEN TON'!AG17</f>
        <v>0</v>
      </c>
      <c r="AH17" s="71">
        <f>'TRUONG YEN'!AH17+'NINH THANG'!AH17+'NINH AN'!AH17+'NINH HAI'!AH17+'NINH KHANG'!AH17+'NINH VAN'!AH17+'NINH GIANG'!AH17+'NINH MY'!AH17+'NINH XUAN'!AH17+'NINH HOA'!AH17+'TT THIEN TON'!AH17</f>
        <v>0</v>
      </c>
      <c r="AI17" s="71">
        <f>'TRUONG YEN'!AI17+'NINH THANG'!AI17+'NINH AN'!AI17+'NINH HAI'!AI17+'NINH KHANG'!AI17+'NINH VAN'!AI17+'NINH GIANG'!AI17+'NINH MY'!AI17+'NINH XUAN'!AI17+'NINH HOA'!AI17+'TT THIEN TON'!AI17</f>
        <v>0</v>
      </c>
      <c r="AJ17" s="71">
        <f>'TRUONG YEN'!AJ17+'NINH THANG'!AJ17+'NINH AN'!AJ17+'NINH HAI'!AJ17+'NINH KHANG'!AJ17+'NINH VAN'!AJ17+'NINH GIANG'!AJ17+'NINH MY'!AJ17+'NINH XUAN'!AJ17+'NINH HOA'!AJ17+'TT THIEN TON'!AJ17</f>
        <v>0</v>
      </c>
      <c r="AK17" s="71">
        <f>'TRUONG YEN'!AK17+'NINH THANG'!AK17+'NINH AN'!AK17+'NINH HAI'!AK17+'NINH KHANG'!AK17+'NINH VAN'!AK17+'NINH GIANG'!AK17+'NINH MY'!AK17+'NINH XUAN'!AK17+'NINH HOA'!AK17+'TT THIEN TON'!AK17</f>
        <v>0</v>
      </c>
      <c r="AL17" s="71">
        <f>'TRUONG YEN'!AL17+'NINH THANG'!AL17+'NINH AN'!AL17+'NINH HAI'!AL17+'NINH KHANG'!AL17+'NINH VAN'!AL17+'NINH GIANG'!AL17+'NINH MY'!AL17+'NINH XUAN'!AL17+'NINH HOA'!AL17+'TT THIEN TON'!AL17</f>
        <v>0</v>
      </c>
      <c r="AM17" s="71">
        <f>'TRUONG YEN'!AM17+'NINH THANG'!AM17+'NINH AN'!AM17+'NINH HAI'!AM17+'NINH KHANG'!AM17+'NINH VAN'!AM17+'NINH GIANG'!AM17+'NINH MY'!AM17+'NINH XUAN'!AM17+'NINH HOA'!AM17+'TT THIEN TON'!AM17</f>
        <v>0</v>
      </c>
      <c r="AN17" s="71">
        <f>'TRUONG YEN'!AN17+'NINH THANG'!AN17+'NINH AN'!AN17+'NINH HAI'!AN17+'NINH KHANG'!AN17+'NINH VAN'!AN17+'NINH GIANG'!AN17+'NINH MY'!AN17+'NINH XUAN'!AN17+'NINH HOA'!AN17+'TT THIEN TON'!AN17</f>
        <v>0</v>
      </c>
      <c r="AO17" s="49">
        <f t="shared" si="1"/>
        <v>0</v>
      </c>
      <c r="AQ17" s="66" t="e">
        <f>AQ16-V22-W23</f>
        <v>#REF!</v>
      </c>
    </row>
    <row r="18" spans="1:43">
      <c r="A18" s="62"/>
      <c r="B18" s="61"/>
      <c r="C18" s="64"/>
      <c r="D18" s="71">
        <f>'TRUONG YEN'!D18+'NINH THANG'!D18+'NINH AN'!D18+'NINH HAI'!D18+'NINH KHANG'!D18+'NINH VAN'!D18+'NINH GIANG'!D18+'NINH MY'!D18+'NINH XUAN'!D18+'NINH HOA'!D18+'TT THIEN TON'!D18</f>
        <v>0</v>
      </c>
      <c r="E18" s="71">
        <f>'TRUONG YEN'!E18+'NINH THANG'!E18+'NINH AN'!E18+'NINH HAI'!E18+'NINH KHANG'!E18+'NINH VAN'!E18+'NINH GIANG'!E18+'NINH MY'!E18+'NINH XUAN'!E18+'NINH HOA'!E18+'TT THIEN TON'!E18</f>
        <v>0</v>
      </c>
      <c r="F18" s="71">
        <f>'TRUONG YEN'!F18+'NINH THANG'!F18+'NINH AN'!F18+'NINH HAI'!F18+'NINH KHANG'!F18+'NINH VAN'!F18+'NINH GIANG'!F18+'NINH MY'!F18+'NINH XUAN'!F18+'NINH HOA'!F18+'TT THIEN TON'!F18</f>
        <v>0</v>
      </c>
      <c r="G18" s="71">
        <f>'TRUONG YEN'!G18+'NINH THANG'!G18+'NINH AN'!G18+'NINH HAI'!G18+'NINH KHANG'!G18+'NINH VAN'!G18+'NINH GIANG'!G18+'NINH MY'!G18+'NINH XUAN'!G18+'NINH HOA'!G18+'TT THIEN TON'!G18</f>
        <v>0</v>
      </c>
      <c r="H18" s="71">
        <f>'TRUONG YEN'!H18+'NINH THANG'!H18+'NINH AN'!H18+'NINH HAI'!H18+'NINH KHANG'!H18+'NINH VAN'!H18+'NINH GIANG'!H18+'NINH MY'!H18+'NINH XUAN'!H18+'NINH HOA'!H18+'TT THIEN TON'!H18</f>
        <v>0</v>
      </c>
      <c r="I18" s="71">
        <f>'TRUONG YEN'!I18+'NINH THANG'!I18+'NINH AN'!I18+'NINH HAI'!I18+'NINH KHANG'!I18+'NINH VAN'!I18+'NINH GIANG'!I18+'NINH MY'!I18+'NINH XUAN'!I18+'NINH HOA'!I18+'TT THIEN TON'!I18</f>
        <v>0.05</v>
      </c>
      <c r="J18" s="71">
        <f>'TRUONG YEN'!J18+'NINH THANG'!J18+'NINH AN'!J18+'NINH HAI'!J18+'NINH KHANG'!J18+'NINH VAN'!J18+'NINH GIANG'!J18+'NINH MY'!J18+'NINH XUAN'!J18+'NINH HOA'!J18+'TT THIEN TON'!J18</f>
        <v>0</v>
      </c>
      <c r="K18" s="71">
        <f>'TRUONG YEN'!K18+'NINH THANG'!K18+'NINH AN'!K18+'NINH HAI'!K18+'NINH KHANG'!K18+'NINH VAN'!K18+'NINH GIANG'!K18+'NINH MY'!K18+'NINH XUAN'!K18+'NINH HOA'!K18+'TT THIEN TON'!K18</f>
        <v>0</v>
      </c>
      <c r="L18" s="71">
        <f>'TRUONG YEN'!L18+'NINH THANG'!L18+'NINH AN'!L18+'NINH HAI'!L18+'NINH KHANG'!L18+'NINH VAN'!L18+'NINH GIANG'!L18+'NINH MY'!L18+'NINH XUAN'!L18+'NINH HOA'!L18+'TT THIEN TON'!L18</f>
        <v>0</v>
      </c>
      <c r="M18" s="71">
        <f>'TRUONG YEN'!M18+'NINH THANG'!M18+'NINH AN'!M18+'NINH HAI'!M18+'NINH KHANG'!M18+'NINH VAN'!M18+'NINH GIANG'!M18+'NINH MY'!M18+'NINH XUAN'!M18+'NINH HOA'!M18+'TT THIEN TON'!M18</f>
        <v>0</v>
      </c>
      <c r="N18" s="71">
        <f>'TRUONG YEN'!N18+'NINH THANG'!N18+'NINH AN'!N18+'NINH HAI'!N18+'NINH KHANG'!N18+'NINH VAN'!N18+'NINH GIANG'!N18+'NINH MY'!N18+'NINH XUAN'!N18+'NINH HOA'!N18+'TT THIEN TON'!N18</f>
        <v>0</v>
      </c>
      <c r="O18" s="71">
        <f>'TRUONG YEN'!O18+'NINH THANG'!O18+'NINH AN'!O18+'NINH HAI'!O18+'NINH KHANG'!O18+'NINH VAN'!O18+'NINH GIANG'!O18+'NINH MY'!O18+'NINH XUAN'!O18+'NINH HOA'!O18+'TT THIEN TON'!O18</f>
        <v>0</v>
      </c>
      <c r="P18" s="71">
        <f>'TRUONG YEN'!P18+'NINH THANG'!P18+'NINH AN'!P18+'NINH HAI'!P18+'NINH KHANG'!P18+'NINH VAN'!P18+'NINH GIANG'!P18+'NINH MY'!P18+'NINH XUAN'!P18+'NINH HOA'!P18+'TT THIEN TON'!P18</f>
        <v>0</v>
      </c>
      <c r="Q18" s="71">
        <f>'TRUONG YEN'!Q18+'NINH THANG'!Q18+'NINH AN'!Q18+'NINH HAI'!Q18+'NINH KHANG'!Q18+'NINH VAN'!Q18+'NINH GIANG'!Q18+'NINH MY'!Q18+'NINH XUAN'!Q18+'NINH HOA'!Q18+'TT THIEN TON'!Q18</f>
        <v>0</v>
      </c>
      <c r="R18" s="71">
        <f>'TRUONG YEN'!R18+'NINH THANG'!R18+'NINH AN'!R18+'NINH HAI'!R18+'NINH KHANG'!R18+'NINH VAN'!R18+'NINH GIANG'!R18+'NINH MY'!R18+'NINH XUAN'!R18+'NINH HOA'!R18+'TT THIEN TON'!R18</f>
        <v>0</v>
      </c>
      <c r="S18" s="71">
        <f>'TRUONG YEN'!S18+'NINH THANG'!S18+'NINH AN'!S18+'NINH HAI'!S18+'NINH KHANG'!S18+'NINH VAN'!S18+'NINH GIANG'!S18+'NINH MY'!S18+'NINH XUAN'!S18+'NINH HOA'!S18+'TT THIEN TON'!S18</f>
        <v>0</v>
      </c>
      <c r="T18" s="71">
        <f>'TRUONG YEN'!T18+'NINH THANG'!T18+'NINH AN'!T18+'NINH HAI'!T18+'NINH KHANG'!T18+'NINH VAN'!T18+'NINH GIANG'!T18+'NINH MY'!T18+'NINH XUAN'!T18+'NINH HOA'!T18+'TT THIEN TON'!T18</f>
        <v>0</v>
      </c>
      <c r="U18" s="71">
        <f>'TRUONG YEN'!U18+'NINH THANG'!U18+'NINH AN'!U18+'NINH HAI'!U18+'NINH KHANG'!U18+'NINH VAN'!U18+'NINH GIANG'!U18+'NINH MY'!U18+'NINH XUAN'!U18+'NINH HOA'!U18+'TT THIEN TON'!U18</f>
        <v>0</v>
      </c>
      <c r="V18" s="71">
        <f>'TRUONG YEN'!V18+'NINH THANG'!V18+'NINH AN'!V18+'NINH HAI'!V18+'NINH KHANG'!V18+'NINH VAN'!V18+'NINH GIANG'!V18+'NINH MY'!V18+'NINH XUAN'!V18+'NINH HOA'!V18+'TT THIEN TON'!V18</f>
        <v>7.0000000000000007E-2</v>
      </c>
      <c r="W18" s="71">
        <f>'TRUONG YEN'!W18+'NINH THANG'!W18+'NINH AN'!W18+'NINH HAI'!W18+'NINH KHANG'!W18+'NINH VAN'!W18+'NINH GIANG'!W18+'NINH MY'!W18+'NINH XUAN'!W18+'NINH HOA'!W18+'TT THIEN TON'!W18</f>
        <v>0</v>
      </c>
      <c r="X18" s="71">
        <f>'TRUONG YEN'!X18+'NINH THANG'!X18+'NINH AN'!X18+'NINH HAI'!X18+'NINH KHANG'!X18+'NINH VAN'!X18+'NINH GIANG'!X18+'NINH MY'!X18+'NINH XUAN'!X18+'NINH HOA'!X18+'TT THIEN TON'!X18</f>
        <v>0</v>
      </c>
      <c r="Y18" s="71">
        <f>'TRUONG YEN'!Y18+'NINH THANG'!Y18+'NINH AN'!Y18+'NINH HAI'!Y18+'NINH KHANG'!Y18+'NINH VAN'!Y18+'NINH GIANG'!Y18+'NINH MY'!Y18+'NINH XUAN'!Y18+'NINH HOA'!Y18+'TT THIEN TON'!Y18</f>
        <v>0</v>
      </c>
      <c r="Z18" s="71">
        <f>'TRUONG YEN'!Z18+'NINH THANG'!Z18+'NINH AN'!Z18+'NINH HAI'!Z18+'NINH KHANG'!Z18+'NINH VAN'!Z18+'NINH GIANG'!Z18+'NINH MY'!Z18+'NINH XUAN'!Z18+'NINH HOA'!Z18+'TT THIEN TON'!Z18</f>
        <v>0</v>
      </c>
      <c r="AA18" s="71">
        <f>'TRUONG YEN'!AA18+'NINH THANG'!AA18+'NINH AN'!AA18+'NINH HAI'!AA18+'NINH KHANG'!AA18+'NINH VAN'!AA18+'NINH GIANG'!AA18+'NINH MY'!AA18+'NINH XUAN'!AA18+'NINH HOA'!AA18+'TT THIEN TON'!AA18</f>
        <v>0</v>
      </c>
      <c r="AB18" s="71">
        <f>'TRUONG YEN'!AB18+'NINH THANG'!AB18+'NINH AN'!AB18+'NINH HAI'!AB18+'NINH KHANG'!AB18+'NINH VAN'!AB18+'NINH GIANG'!AB18+'NINH MY'!AB18+'NINH XUAN'!AB18+'NINH HOA'!AB18+'TT THIEN TON'!AB18</f>
        <v>0</v>
      </c>
      <c r="AC18" s="71">
        <f>'TRUONG YEN'!AC18+'NINH THANG'!AC18+'NINH AN'!AC18+'NINH HAI'!AC18+'NINH KHANG'!AC18+'NINH VAN'!AC18+'NINH GIANG'!AC18+'NINH MY'!AC18+'NINH XUAN'!AC18+'NINH HOA'!AC18+'TT THIEN TON'!AC18</f>
        <v>0</v>
      </c>
      <c r="AD18" s="71">
        <f>'TRUONG YEN'!AD18+'NINH THANG'!AD18+'NINH AN'!AD18+'NINH HAI'!AD18+'NINH KHANG'!AD18+'NINH VAN'!AD18+'NINH GIANG'!AD18+'NINH MY'!AD18+'NINH XUAN'!AD18+'NINH HOA'!AD18+'TT THIEN TON'!AD18</f>
        <v>0</v>
      </c>
      <c r="AE18" s="71">
        <f>'TRUONG YEN'!AE18+'NINH THANG'!AE18+'NINH AN'!AE18+'NINH HAI'!AE18+'NINH KHANG'!AE18+'NINH VAN'!AE18+'NINH GIANG'!AE18+'NINH MY'!AE18+'NINH XUAN'!AE18+'NINH HOA'!AE18+'TT THIEN TON'!AE18</f>
        <v>0</v>
      </c>
      <c r="AF18" s="71">
        <f>'TRUONG YEN'!AF18+'NINH THANG'!AF18+'NINH AN'!AF18+'NINH HAI'!AF18+'NINH KHANG'!AF18+'NINH VAN'!AF18+'NINH GIANG'!AF18+'NINH MY'!AF18+'NINH XUAN'!AF18+'NINH HOA'!AF18+'TT THIEN TON'!AF18</f>
        <v>0</v>
      </c>
      <c r="AG18" s="71">
        <f>'TRUONG YEN'!AG18+'NINH THANG'!AG18+'NINH AN'!AG18+'NINH HAI'!AG18+'NINH KHANG'!AG18+'NINH VAN'!AG18+'NINH GIANG'!AG18+'NINH MY'!AG18+'NINH XUAN'!AG18+'NINH HOA'!AG18+'TT THIEN TON'!AG18</f>
        <v>0</v>
      </c>
      <c r="AH18" s="71">
        <f>'TRUONG YEN'!AH18+'NINH THANG'!AH18+'NINH AN'!AH18+'NINH HAI'!AH18+'NINH KHANG'!AH18+'NINH VAN'!AH18+'NINH GIANG'!AH18+'NINH MY'!AH18+'NINH XUAN'!AH18+'NINH HOA'!AH18+'TT THIEN TON'!AH18</f>
        <v>0</v>
      </c>
      <c r="AI18" s="71">
        <f>'TRUONG YEN'!AI18+'NINH THANG'!AI18+'NINH AN'!AI18+'NINH HAI'!AI18+'NINH KHANG'!AI18+'NINH VAN'!AI18+'NINH GIANG'!AI18+'NINH MY'!AI18+'NINH XUAN'!AI18+'NINH HOA'!AI18+'TT THIEN TON'!AI18</f>
        <v>0</v>
      </c>
      <c r="AJ18" s="71">
        <f>'TRUONG YEN'!AJ18+'NINH THANG'!AJ18+'NINH AN'!AJ18+'NINH HAI'!AJ18+'NINH KHANG'!AJ18+'NINH VAN'!AJ18+'NINH GIANG'!AJ18+'NINH MY'!AJ18+'NINH XUAN'!AJ18+'NINH HOA'!AJ18+'TT THIEN TON'!AJ18</f>
        <v>0</v>
      </c>
      <c r="AK18" s="71">
        <f>'TRUONG YEN'!AK18+'NINH THANG'!AK18+'NINH AN'!AK18+'NINH HAI'!AK18+'NINH KHANG'!AK18+'NINH VAN'!AK18+'NINH GIANG'!AK18+'NINH MY'!AK18+'NINH XUAN'!AK18+'NINH HOA'!AK18+'TT THIEN TON'!AK18</f>
        <v>0</v>
      </c>
      <c r="AL18" s="71">
        <f>'TRUONG YEN'!AL18+'NINH THANG'!AL18+'NINH AN'!AL18+'NINH HAI'!AL18+'NINH KHANG'!AL18+'NINH VAN'!AL18+'NINH GIANG'!AL18+'NINH MY'!AL18+'NINH XUAN'!AL18+'NINH HOA'!AL18+'TT THIEN TON'!AL18</f>
        <v>0</v>
      </c>
      <c r="AM18" s="71">
        <f>'TRUONG YEN'!AM18+'NINH THANG'!AM18+'NINH AN'!AM18+'NINH HAI'!AM18+'NINH KHANG'!AM18+'NINH VAN'!AM18+'NINH GIANG'!AM18+'NINH MY'!AM18+'NINH XUAN'!AM18+'NINH HOA'!AM18+'TT THIEN TON'!AM18</f>
        <v>0</v>
      </c>
      <c r="AN18" s="71">
        <f>'TRUONG YEN'!AN18+'NINH THANG'!AN18+'NINH AN'!AN18+'NINH HAI'!AN18+'NINH KHANG'!AN18+'NINH VAN'!AN18+'NINH GIANG'!AN18+'NINH MY'!AN18+'NINH XUAN'!AN18+'NINH HOA'!AN18+'TT THIEN TON'!AN18</f>
        <v>0</v>
      </c>
      <c r="AO18" s="49">
        <f t="shared" si="1"/>
        <v>0.12000000000000001</v>
      </c>
      <c r="AQ18" s="66"/>
    </row>
    <row r="19" spans="1:43">
      <c r="A19" s="62" t="s">
        <v>175</v>
      </c>
      <c r="B19" s="61" t="s">
        <v>174</v>
      </c>
      <c r="C19" s="65" t="s">
        <v>86</v>
      </c>
      <c r="D19" s="71">
        <f>'TRUONG YEN'!D19+'NINH THANG'!D19+'NINH AN'!D19+'NINH HAI'!D19+'NINH KHANG'!D19+'NINH VAN'!D19+'NINH GIANG'!D19+'NINH MY'!D19+'NINH XUAN'!D19+'NINH HOA'!D19+'TT THIEN TON'!D19</f>
        <v>0</v>
      </c>
      <c r="E19" s="71">
        <f>'TRUONG YEN'!E19+'NINH THANG'!E19+'NINH AN'!E19+'NINH HAI'!E19+'NINH KHANG'!E19+'NINH VAN'!E19+'NINH GIANG'!E19+'NINH MY'!E19+'NINH XUAN'!E19+'NINH HOA'!E19+'TT THIEN TON'!E19</f>
        <v>0</v>
      </c>
      <c r="F19" s="71">
        <f>'TRUONG YEN'!F19+'NINH THANG'!F19+'NINH AN'!F19+'NINH HAI'!F19+'NINH KHANG'!F19+'NINH VAN'!F19+'NINH GIANG'!F19+'NINH MY'!F19+'NINH XUAN'!F19+'NINH HOA'!F19+'TT THIEN TON'!F19</f>
        <v>0</v>
      </c>
      <c r="G19" s="71">
        <f>'TRUONG YEN'!G19+'NINH THANG'!G19+'NINH AN'!G19+'NINH HAI'!G19+'NINH KHANG'!G19+'NINH VAN'!G19+'NINH GIANG'!G19+'NINH MY'!G19+'NINH XUAN'!G19+'NINH HOA'!G19+'TT THIEN TON'!G19</f>
        <v>0</v>
      </c>
      <c r="H19" s="71">
        <f>'TRUONG YEN'!H19+'NINH THANG'!H19+'NINH AN'!H19+'NINH HAI'!H19+'NINH KHANG'!H19+'NINH VAN'!H19+'NINH GIANG'!H19+'NINH MY'!H19+'NINH XUAN'!H19+'NINH HOA'!H19+'TT THIEN TON'!H19</f>
        <v>0</v>
      </c>
      <c r="I19" s="71">
        <f>'TRUONG YEN'!I19+'NINH THANG'!I19+'NINH AN'!I19+'NINH HAI'!I19+'NINH KHANG'!I19+'NINH VAN'!I19+'NINH GIANG'!I19+'NINH MY'!I19+'NINH XUAN'!I19+'NINH HOA'!I19+'TT THIEN TON'!I19</f>
        <v>0</v>
      </c>
      <c r="J19" s="71">
        <f>'TRUONG YEN'!J19+'NINH THANG'!J19+'NINH AN'!J19+'NINH HAI'!J19+'NINH KHANG'!J19+'NINH VAN'!J19+'NINH GIANG'!J19+'NINH MY'!J19+'NINH XUAN'!J19+'NINH HOA'!J19+'TT THIEN TON'!J19</f>
        <v>0</v>
      </c>
      <c r="K19" s="71">
        <f>'TRUONG YEN'!K19+'NINH THANG'!K19+'NINH AN'!K19+'NINH HAI'!K19+'NINH KHANG'!K19+'NINH VAN'!K19+'NINH GIANG'!K19+'NINH MY'!K19+'NINH XUAN'!K19+'NINH HOA'!K19+'TT THIEN TON'!K19</f>
        <v>0</v>
      </c>
      <c r="L19" s="71">
        <f>'TRUONG YEN'!L19+'NINH THANG'!L19+'NINH AN'!L19+'NINH HAI'!L19+'NINH KHANG'!L19+'NINH VAN'!L19+'NINH GIANG'!L19+'NINH MY'!L19+'NINH XUAN'!L19+'NINH HOA'!L19+'TT THIEN TON'!L19</f>
        <v>0</v>
      </c>
      <c r="M19" s="71">
        <f>'TRUONG YEN'!M19+'NINH THANG'!M19+'NINH AN'!M19+'NINH HAI'!M19+'NINH KHANG'!M19+'NINH VAN'!M19+'NINH GIANG'!M19+'NINH MY'!M19+'NINH XUAN'!M19+'NINH HOA'!M19+'TT THIEN TON'!M19</f>
        <v>0</v>
      </c>
      <c r="N19" s="71">
        <f>'TRUONG YEN'!N19+'NINH THANG'!N19+'NINH AN'!N19+'NINH HAI'!N19+'NINH KHANG'!N19+'NINH VAN'!N19+'NINH GIANG'!N19+'NINH MY'!N19+'NINH XUAN'!N19+'NINH HOA'!N19+'TT THIEN TON'!N19</f>
        <v>0</v>
      </c>
      <c r="O19" s="71">
        <f>'TRUONG YEN'!O19+'NINH THANG'!O19+'NINH AN'!O19+'NINH HAI'!O19+'NINH KHANG'!O19+'NINH VAN'!O19+'NINH GIANG'!O19+'NINH MY'!O19+'NINH XUAN'!O19+'NINH HOA'!O19+'TT THIEN TON'!O19</f>
        <v>0</v>
      </c>
      <c r="P19" s="71">
        <f>'TRUONG YEN'!P19+'NINH THANG'!P19+'NINH AN'!P19+'NINH HAI'!P19+'NINH KHANG'!P19+'NINH VAN'!P19+'NINH GIANG'!P19+'NINH MY'!P19+'NINH XUAN'!P19+'NINH HOA'!P19+'TT THIEN TON'!P19</f>
        <v>0</v>
      </c>
      <c r="Q19" s="71">
        <f>'TRUONG YEN'!Q19+'NINH THANG'!Q19+'NINH AN'!Q19+'NINH HAI'!Q19+'NINH KHANG'!Q19+'NINH VAN'!Q19+'NINH GIANG'!Q19+'NINH MY'!Q19+'NINH XUAN'!Q19+'NINH HOA'!Q19+'TT THIEN TON'!Q19</f>
        <v>0</v>
      </c>
      <c r="R19" s="71">
        <f>'TRUONG YEN'!R19+'NINH THANG'!R19+'NINH AN'!R19+'NINH HAI'!R19+'NINH KHANG'!R19+'NINH VAN'!R19+'NINH GIANG'!R19+'NINH MY'!R19+'NINH XUAN'!R19+'NINH HOA'!R19+'TT THIEN TON'!R19</f>
        <v>0</v>
      </c>
      <c r="S19" s="71">
        <f>'TRUONG YEN'!S19+'NINH THANG'!S19+'NINH AN'!S19+'NINH HAI'!S19+'NINH KHANG'!S19+'NINH VAN'!S19+'NINH GIANG'!S19+'NINH MY'!S19+'NINH XUAN'!S19+'NINH HOA'!S19+'TT THIEN TON'!S19</f>
        <v>0</v>
      </c>
      <c r="T19" s="71">
        <f>'TRUONG YEN'!T19+'NINH THANG'!T19+'NINH AN'!T19+'NINH HAI'!T19+'NINH KHANG'!T19+'NINH VAN'!T19+'NINH GIANG'!T19+'NINH MY'!T19+'NINH XUAN'!T19+'NINH HOA'!T19+'TT THIEN TON'!T19</f>
        <v>0</v>
      </c>
      <c r="U19" s="71">
        <f>'TRUONG YEN'!U19+'NINH THANG'!U19+'NINH AN'!U19+'NINH HAI'!U19+'NINH KHANG'!U19+'NINH VAN'!U19+'NINH GIANG'!U19+'NINH MY'!U19+'NINH XUAN'!U19+'NINH HOA'!U19+'TT THIEN TON'!U19</f>
        <v>0</v>
      </c>
      <c r="V19" s="71">
        <f>'TRUONG YEN'!V19+'NINH THANG'!V19+'NINH AN'!V19+'NINH HAI'!V19+'NINH KHANG'!V19+'NINH VAN'!V19+'NINH GIANG'!V19+'NINH MY'!V19+'NINH XUAN'!V19+'NINH HOA'!V19+'TT THIEN TON'!V19</f>
        <v>0</v>
      </c>
      <c r="W19" s="71">
        <f>'TRUONG YEN'!W19+'NINH THANG'!W19+'NINH AN'!W19+'NINH HAI'!W19+'NINH KHANG'!W19+'NINH VAN'!W19+'NINH GIANG'!W19+'NINH MY'!W19+'NINH XUAN'!W19+'NINH HOA'!W19+'TT THIEN TON'!W19</f>
        <v>0</v>
      </c>
      <c r="X19" s="71">
        <f>'TRUONG YEN'!X19+'NINH THANG'!X19+'NINH AN'!X19+'NINH HAI'!X19+'NINH KHANG'!X19+'NINH VAN'!X19+'NINH GIANG'!X19+'NINH MY'!X19+'NINH XUAN'!X19+'NINH HOA'!X19+'TT THIEN TON'!X19</f>
        <v>0</v>
      </c>
      <c r="Y19" s="71">
        <f>'TRUONG YEN'!Y19+'NINH THANG'!Y19+'NINH AN'!Y19+'NINH HAI'!Y19+'NINH KHANG'!Y19+'NINH VAN'!Y19+'NINH GIANG'!Y19+'NINH MY'!Y19+'NINH XUAN'!Y19+'NINH HOA'!Y19+'TT THIEN TON'!Y19</f>
        <v>0</v>
      </c>
      <c r="Z19" s="71">
        <f>'TRUONG YEN'!Z19+'NINH THANG'!Z19+'NINH AN'!Z19+'NINH HAI'!Z19+'NINH KHANG'!Z19+'NINH VAN'!Z19+'NINH GIANG'!Z19+'NINH MY'!Z19+'NINH XUAN'!Z19+'NINH HOA'!Z19+'TT THIEN TON'!Z19</f>
        <v>0</v>
      </c>
      <c r="AA19" s="71">
        <f>'TRUONG YEN'!AA19+'NINH THANG'!AA19+'NINH AN'!AA19+'NINH HAI'!AA19+'NINH KHANG'!AA19+'NINH VAN'!AA19+'NINH GIANG'!AA19+'NINH MY'!AA19+'NINH XUAN'!AA19+'NINH HOA'!AA19+'TT THIEN TON'!AA19</f>
        <v>0</v>
      </c>
      <c r="AB19" s="71">
        <f>'TRUONG YEN'!AB19+'NINH THANG'!AB19+'NINH AN'!AB19+'NINH HAI'!AB19+'NINH KHANG'!AB19+'NINH VAN'!AB19+'NINH GIANG'!AB19+'NINH MY'!AB19+'NINH XUAN'!AB19+'NINH HOA'!AB19+'TT THIEN TON'!AB19</f>
        <v>0</v>
      </c>
      <c r="AC19" s="71">
        <f>'TRUONG YEN'!AC19+'NINH THANG'!AC19+'NINH AN'!AC19+'NINH HAI'!AC19+'NINH KHANG'!AC19+'NINH VAN'!AC19+'NINH GIANG'!AC19+'NINH MY'!AC19+'NINH XUAN'!AC19+'NINH HOA'!AC19+'TT THIEN TON'!AC19</f>
        <v>0</v>
      </c>
      <c r="AD19" s="71">
        <f>'TRUONG YEN'!AD19+'NINH THANG'!AD19+'NINH AN'!AD19+'NINH HAI'!AD19+'NINH KHANG'!AD19+'NINH VAN'!AD19+'NINH GIANG'!AD19+'NINH MY'!AD19+'NINH XUAN'!AD19+'NINH HOA'!AD19+'TT THIEN TON'!AD19</f>
        <v>0</v>
      </c>
      <c r="AE19" s="71">
        <f>'TRUONG YEN'!AE19+'NINH THANG'!AE19+'NINH AN'!AE19+'NINH HAI'!AE19+'NINH KHANG'!AE19+'NINH VAN'!AE19+'NINH GIANG'!AE19+'NINH MY'!AE19+'NINH XUAN'!AE19+'NINH HOA'!AE19+'TT THIEN TON'!AE19</f>
        <v>0</v>
      </c>
      <c r="AF19" s="71">
        <f>'TRUONG YEN'!AF19+'NINH THANG'!AF19+'NINH AN'!AF19+'NINH HAI'!AF19+'NINH KHANG'!AF19+'NINH VAN'!AF19+'NINH GIANG'!AF19+'NINH MY'!AF19+'NINH XUAN'!AF19+'NINH HOA'!AF19+'TT THIEN TON'!AF19</f>
        <v>0</v>
      </c>
      <c r="AG19" s="71">
        <f>'TRUONG YEN'!AG19+'NINH THANG'!AG19+'NINH AN'!AG19+'NINH HAI'!AG19+'NINH KHANG'!AG19+'NINH VAN'!AG19+'NINH GIANG'!AG19+'NINH MY'!AG19+'NINH XUAN'!AG19+'NINH HOA'!AG19+'TT THIEN TON'!AG19</f>
        <v>0</v>
      </c>
      <c r="AH19" s="71">
        <f>'TRUONG YEN'!AH19+'NINH THANG'!AH19+'NINH AN'!AH19+'NINH HAI'!AH19+'NINH KHANG'!AH19+'NINH VAN'!AH19+'NINH GIANG'!AH19+'NINH MY'!AH19+'NINH XUAN'!AH19+'NINH HOA'!AH19+'TT THIEN TON'!AH19</f>
        <v>0</v>
      </c>
      <c r="AI19" s="71">
        <f>'TRUONG YEN'!AI19+'NINH THANG'!AI19+'NINH AN'!AI19+'NINH HAI'!AI19+'NINH KHANG'!AI19+'NINH VAN'!AI19+'NINH GIANG'!AI19+'NINH MY'!AI19+'NINH XUAN'!AI19+'NINH HOA'!AI19+'TT THIEN TON'!AI19</f>
        <v>0</v>
      </c>
      <c r="AJ19" s="71">
        <f>'TRUONG YEN'!AJ19+'NINH THANG'!AJ19+'NINH AN'!AJ19+'NINH HAI'!AJ19+'NINH KHANG'!AJ19+'NINH VAN'!AJ19+'NINH GIANG'!AJ19+'NINH MY'!AJ19+'NINH XUAN'!AJ19+'NINH HOA'!AJ19+'TT THIEN TON'!AJ19</f>
        <v>0</v>
      </c>
      <c r="AK19" s="71">
        <f>'TRUONG YEN'!AK19+'NINH THANG'!AK19+'NINH AN'!AK19+'NINH HAI'!AK19+'NINH KHANG'!AK19+'NINH VAN'!AK19+'NINH GIANG'!AK19+'NINH MY'!AK19+'NINH XUAN'!AK19+'NINH HOA'!AK19+'TT THIEN TON'!AK19</f>
        <v>0</v>
      </c>
      <c r="AL19" s="71">
        <f>'TRUONG YEN'!AL19+'NINH THANG'!AL19+'NINH AN'!AL19+'NINH HAI'!AL19+'NINH KHANG'!AL19+'NINH VAN'!AL19+'NINH GIANG'!AL19+'NINH MY'!AL19+'NINH XUAN'!AL19+'NINH HOA'!AL19+'TT THIEN TON'!AL19</f>
        <v>0</v>
      </c>
      <c r="AM19" s="71">
        <f>'TRUONG YEN'!AM19+'NINH THANG'!AM19+'NINH AN'!AM19+'NINH HAI'!AM19+'NINH KHANG'!AM19+'NINH VAN'!AM19+'NINH GIANG'!AM19+'NINH MY'!AM19+'NINH XUAN'!AM19+'NINH HOA'!AM19+'TT THIEN TON'!AM19</f>
        <v>0</v>
      </c>
      <c r="AN19" s="71">
        <f>'TRUONG YEN'!AN19+'NINH THANG'!AN19+'NINH AN'!AN19+'NINH HAI'!AN19+'NINH KHANG'!AN19+'NINH VAN'!AN19+'NINH GIANG'!AN19+'NINH MY'!AN19+'NINH XUAN'!AN19+'NINH HOA'!AN19+'TT THIEN TON'!AN19</f>
        <v>0</v>
      </c>
      <c r="AO19" s="49">
        <f t="shared" si="1"/>
        <v>0</v>
      </c>
      <c r="AQ19" s="66" t="e">
        <f>#REF!</f>
        <v>#REF!</v>
      </c>
    </row>
    <row r="20" spans="1:43">
      <c r="A20" s="62" t="s">
        <v>173</v>
      </c>
      <c r="B20" s="61" t="s">
        <v>172</v>
      </c>
      <c r="C20" s="64" t="s">
        <v>83</v>
      </c>
      <c r="D20" s="71">
        <f>'TRUONG YEN'!D20+'NINH THANG'!D20+'NINH AN'!D20+'NINH HAI'!D20+'NINH KHANG'!D20+'NINH VAN'!D20+'NINH GIANG'!D20+'NINH MY'!D20+'NINH XUAN'!D20+'NINH HOA'!D20+'TT THIEN TON'!D20</f>
        <v>0</v>
      </c>
      <c r="E20" s="71">
        <f>'TRUONG YEN'!E20+'NINH THANG'!E20+'NINH AN'!E20+'NINH HAI'!E20+'NINH KHANG'!E20+'NINH VAN'!E20+'NINH GIANG'!E20+'NINH MY'!E20+'NINH XUAN'!E20+'NINH HOA'!E20+'TT THIEN TON'!E20</f>
        <v>0</v>
      </c>
      <c r="F20" s="71">
        <f>'TRUONG YEN'!F20+'NINH THANG'!F20+'NINH AN'!F20+'NINH HAI'!F20+'NINH KHANG'!F20+'NINH VAN'!F20+'NINH GIANG'!F20+'NINH MY'!F20+'NINH XUAN'!F20+'NINH HOA'!F20+'TT THIEN TON'!F20</f>
        <v>0</v>
      </c>
      <c r="G20" s="71">
        <f>'TRUONG YEN'!G20+'NINH THANG'!G20+'NINH AN'!G20+'NINH HAI'!G20+'NINH KHANG'!G20+'NINH VAN'!G20+'NINH GIANG'!G20+'NINH MY'!G20+'NINH XUAN'!G20+'NINH HOA'!G20+'TT THIEN TON'!G20</f>
        <v>0</v>
      </c>
      <c r="H20" s="71">
        <f>'TRUONG YEN'!H20+'NINH THANG'!H20+'NINH AN'!H20+'NINH HAI'!H20+'NINH KHANG'!H20+'NINH VAN'!H20+'NINH GIANG'!H20+'NINH MY'!H20+'NINH XUAN'!H20+'NINH HOA'!H20+'TT THIEN TON'!H20</f>
        <v>0</v>
      </c>
      <c r="I20" s="71">
        <f>'TRUONG YEN'!I20+'NINH THANG'!I20+'NINH AN'!I20+'NINH HAI'!I20+'NINH KHANG'!I20+'NINH VAN'!I20+'NINH GIANG'!I20+'NINH MY'!I20+'NINH XUAN'!I20+'NINH HOA'!I20+'TT THIEN TON'!I20</f>
        <v>0</v>
      </c>
      <c r="J20" s="71">
        <f>'TRUONG YEN'!J20+'NINH THANG'!J20+'NINH AN'!J20+'NINH HAI'!J20+'NINH KHANG'!J20+'NINH VAN'!J20+'NINH GIANG'!J20+'NINH MY'!J20+'NINH XUAN'!J20+'NINH HOA'!J20+'TT THIEN TON'!J20</f>
        <v>0</v>
      </c>
      <c r="K20" s="71">
        <f>'TRUONG YEN'!K20+'NINH THANG'!K20+'NINH AN'!K20+'NINH HAI'!K20+'NINH KHANG'!K20+'NINH VAN'!K20+'NINH GIANG'!K20+'NINH MY'!K20+'NINH XUAN'!K20+'NINH HOA'!K20+'TT THIEN TON'!K20</f>
        <v>0</v>
      </c>
      <c r="L20" s="71">
        <f>'TRUONG YEN'!L20+'NINH THANG'!L20+'NINH AN'!L20+'NINH HAI'!L20+'NINH KHANG'!L20+'NINH VAN'!L20+'NINH GIANG'!L20+'NINH MY'!L20+'NINH XUAN'!L20+'NINH HOA'!L20+'TT THIEN TON'!L20</f>
        <v>0</v>
      </c>
      <c r="M20" s="71">
        <f>'TRUONG YEN'!M20+'NINH THANG'!M20+'NINH AN'!M20+'NINH HAI'!M20+'NINH KHANG'!M20+'NINH VAN'!M20+'NINH GIANG'!M20+'NINH MY'!M20+'NINH XUAN'!M20+'NINH HOA'!M20+'TT THIEN TON'!M20</f>
        <v>0</v>
      </c>
      <c r="N20" s="71">
        <f>'TRUONG YEN'!N20+'NINH THANG'!N20+'NINH AN'!N20+'NINH HAI'!N20+'NINH KHANG'!N20+'NINH VAN'!N20+'NINH GIANG'!N20+'NINH MY'!N20+'NINH XUAN'!N20+'NINH HOA'!N20+'TT THIEN TON'!N20</f>
        <v>0</v>
      </c>
      <c r="O20" s="71">
        <f>'TRUONG YEN'!O20+'NINH THANG'!O20+'NINH AN'!O20+'NINH HAI'!O20+'NINH KHANG'!O20+'NINH VAN'!O20+'NINH GIANG'!O20+'NINH MY'!O20+'NINH XUAN'!O20+'NINH HOA'!O20+'TT THIEN TON'!O20</f>
        <v>0</v>
      </c>
      <c r="P20" s="71">
        <f>'TRUONG YEN'!P20+'NINH THANG'!P20+'NINH AN'!P20+'NINH HAI'!P20+'NINH KHANG'!P20+'NINH VAN'!P20+'NINH GIANG'!P20+'NINH MY'!P20+'NINH XUAN'!P20+'NINH HOA'!P20+'TT THIEN TON'!P20</f>
        <v>0</v>
      </c>
      <c r="Q20" s="71">
        <f>'TRUONG YEN'!Q20+'NINH THANG'!Q20+'NINH AN'!Q20+'NINH HAI'!Q20+'NINH KHANG'!Q20+'NINH VAN'!Q20+'NINH GIANG'!Q20+'NINH MY'!Q20+'NINH XUAN'!Q20+'NINH HOA'!Q20+'TT THIEN TON'!Q20</f>
        <v>0</v>
      </c>
      <c r="R20" s="71">
        <f>'TRUONG YEN'!R20+'NINH THANG'!R20+'NINH AN'!R20+'NINH HAI'!R20+'NINH KHANG'!R20+'NINH VAN'!R20+'NINH GIANG'!R20+'NINH MY'!R20+'NINH XUAN'!R20+'NINH HOA'!R20+'TT THIEN TON'!R20</f>
        <v>0</v>
      </c>
      <c r="S20" s="71">
        <f>'TRUONG YEN'!S20+'NINH THANG'!S20+'NINH AN'!S20+'NINH HAI'!S20+'NINH KHANG'!S20+'NINH VAN'!S20+'NINH GIANG'!S20+'NINH MY'!S20+'NINH XUAN'!S20+'NINH HOA'!S20+'TT THIEN TON'!S20</f>
        <v>0</v>
      </c>
      <c r="T20" s="71">
        <f>'TRUONG YEN'!T20+'NINH THANG'!T20+'NINH AN'!T20+'NINH HAI'!T20+'NINH KHANG'!T20+'NINH VAN'!T20+'NINH GIANG'!T20+'NINH MY'!T20+'NINH XUAN'!T20+'NINH HOA'!T20+'TT THIEN TON'!T20</f>
        <v>0</v>
      </c>
      <c r="U20" s="71">
        <f>'TRUONG YEN'!U20+'NINH THANG'!U20+'NINH AN'!U20+'NINH HAI'!U20+'NINH KHANG'!U20+'NINH VAN'!U20+'NINH GIANG'!U20+'NINH MY'!U20+'NINH XUAN'!U20+'NINH HOA'!U20+'TT THIEN TON'!U20</f>
        <v>0</v>
      </c>
      <c r="V20" s="71">
        <f>'TRUONG YEN'!V20+'NINH THANG'!V20+'NINH AN'!V20+'NINH HAI'!V20+'NINH KHANG'!V20+'NINH VAN'!V20+'NINH GIANG'!V20+'NINH MY'!V20+'NINH XUAN'!V20+'NINH HOA'!V20+'TT THIEN TON'!V20</f>
        <v>0</v>
      </c>
      <c r="W20" s="71">
        <f>'TRUONG YEN'!W20+'NINH THANG'!W20+'NINH AN'!W20+'NINH HAI'!W20+'NINH KHANG'!W20+'NINH VAN'!W20+'NINH GIANG'!W20+'NINH MY'!W20+'NINH XUAN'!W20+'NINH HOA'!W20+'TT THIEN TON'!W20</f>
        <v>0</v>
      </c>
      <c r="X20" s="71">
        <f>'TRUONG YEN'!X20+'NINH THANG'!X20+'NINH AN'!X20+'NINH HAI'!X20+'NINH KHANG'!X20+'NINH VAN'!X20+'NINH GIANG'!X20+'NINH MY'!X20+'NINH XUAN'!X20+'NINH HOA'!X20+'TT THIEN TON'!X20</f>
        <v>0</v>
      </c>
      <c r="Y20" s="71">
        <f>'TRUONG YEN'!Y20+'NINH THANG'!Y20+'NINH AN'!Y20+'NINH HAI'!Y20+'NINH KHANG'!Y20+'NINH VAN'!Y20+'NINH GIANG'!Y20+'NINH MY'!Y20+'NINH XUAN'!Y20+'NINH HOA'!Y20+'TT THIEN TON'!Y20</f>
        <v>0</v>
      </c>
      <c r="Z20" s="71">
        <f>'TRUONG YEN'!Z20+'NINH THANG'!Z20+'NINH AN'!Z20+'NINH HAI'!Z20+'NINH KHANG'!Z20+'NINH VAN'!Z20+'NINH GIANG'!Z20+'NINH MY'!Z20+'NINH XUAN'!Z20+'NINH HOA'!Z20+'TT THIEN TON'!Z20</f>
        <v>0</v>
      </c>
      <c r="AA20" s="71">
        <f>'TRUONG YEN'!AA20+'NINH THANG'!AA20+'NINH AN'!AA20+'NINH HAI'!AA20+'NINH KHANG'!AA20+'NINH VAN'!AA20+'NINH GIANG'!AA20+'NINH MY'!AA20+'NINH XUAN'!AA20+'NINH HOA'!AA20+'TT THIEN TON'!AA20</f>
        <v>0</v>
      </c>
      <c r="AB20" s="71">
        <f>'TRUONG YEN'!AB20+'NINH THANG'!AB20+'NINH AN'!AB20+'NINH HAI'!AB20+'NINH KHANG'!AB20+'NINH VAN'!AB20+'NINH GIANG'!AB20+'NINH MY'!AB20+'NINH XUAN'!AB20+'NINH HOA'!AB20+'TT THIEN TON'!AB20</f>
        <v>0</v>
      </c>
      <c r="AC20" s="71">
        <f>'TRUONG YEN'!AC20+'NINH THANG'!AC20+'NINH AN'!AC20+'NINH HAI'!AC20+'NINH KHANG'!AC20+'NINH VAN'!AC20+'NINH GIANG'!AC20+'NINH MY'!AC20+'NINH XUAN'!AC20+'NINH HOA'!AC20+'TT THIEN TON'!AC20</f>
        <v>0</v>
      </c>
      <c r="AD20" s="71">
        <f>'TRUONG YEN'!AD20+'NINH THANG'!AD20+'NINH AN'!AD20+'NINH HAI'!AD20+'NINH KHANG'!AD20+'NINH VAN'!AD20+'NINH GIANG'!AD20+'NINH MY'!AD20+'NINH XUAN'!AD20+'NINH HOA'!AD20+'TT THIEN TON'!AD20</f>
        <v>0</v>
      </c>
      <c r="AE20" s="71">
        <f>'TRUONG YEN'!AE20+'NINH THANG'!AE20+'NINH AN'!AE20+'NINH HAI'!AE20+'NINH KHANG'!AE20+'NINH VAN'!AE20+'NINH GIANG'!AE20+'NINH MY'!AE20+'NINH XUAN'!AE20+'NINH HOA'!AE20+'TT THIEN TON'!AE20</f>
        <v>0</v>
      </c>
      <c r="AF20" s="71">
        <f>'TRUONG YEN'!AF20+'NINH THANG'!AF20+'NINH AN'!AF20+'NINH HAI'!AF20+'NINH KHANG'!AF20+'NINH VAN'!AF20+'NINH GIANG'!AF20+'NINH MY'!AF20+'NINH XUAN'!AF20+'NINH HOA'!AF20+'TT THIEN TON'!AF20</f>
        <v>0</v>
      </c>
      <c r="AG20" s="71">
        <f>'TRUONG YEN'!AG20+'NINH THANG'!AG20+'NINH AN'!AG20+'NINH HAI'!AG20+'NINH KHANG'!AG20+'NINH VAN'!AG20+'NINH GIANG'!AG20+'NINH MY'!AG20+'NINH XUAN'!AG20+'NINH HOA'!AG20+'TT THIEN TON'!AG20</f>
        <v>0</v>
      </c>
      <c r="AH20" s="71">
        <f>'TRUONG YEN'!AH20+'NINH THANG'!AH20+'NINH AN'!AH20+'NINH HAI'!AH20+'NINH KHANG'!AH20+'NINH VAN'!AH20+'NINH GIANG'!AH20+'NINH MY'!AH20+'NINH XUAN'!AH20+'NINH HOA'!AH20+'TT THIEN TON'!AH20</f>
        <v>0</v>
      </c>
      <c r="AI20" s="71">
        <f>'TRUONG YEN'!AI20+'NINH THANG'!AI20+'NINH AN'!AI20+'NINH HAI'!AI20+'NINH KHANG'!AI20+'NINH VAN'!AI20+'NINH GIANG'!AI20+'NINH MY'!AI20+'NINH XUAN'!AI20+'NINH HOA'!AI20+'TT THIEN TON'!AI20</f>
        <v>0</v>
      </c>
      <c r="AJ20" s="71">
        <f>'TRUONG YEN'!AJ20+'NINH THANG'!AJ20+'NINH AN'!AJ20+'NINH HAI'!AJ20+'NINH KHANG'!AJ20+'NINH VAN'!AJ20+'NINH GIANG'!AJ20+'NINH MY'!AJ20+'NINH XUAN'!AJ20+'NINH HOA'!AJ20+'TT THIEN TON'!AJ20</f>
        <v>0</v>
      </c>
      <c r="AK20" s="71">
        <f>'TRUONG YEN'!AK20+'NINH THANG'!AK20+'NINH AN'!AK20+'NINH HAI'!AK20+'NINH KHANG'!AK20+'NINH VAN'!AK20+'NINH GIANG'!AK20+'NINH MY'!AK20+'NINH XUAN'!AK20+'NINH HOA'!AK20+'TT THIEN TON'!AK20</f>
        <v>0</v>
      </c>
      <c r="AL20" s="71">
        <f>'TRUONG YEN'!AL20+'NINH THANG'!AL20+'NINH AN'!AL20+'NINH HAI'!AL20+'NINH KHANG'!AL20+'NINH VAN'!AL20+'NINH GIANG'!AL20+'NINH MY'!AL20+'NINH XUAN'!AL20+'NINH HOA'!AL20+'TT THIEN TON'!AL20</f>
        <v>0</v>
      </c>
      <c r="AM20" s="71">
        <f>'TRUONG YEN'!AM20+'NINH THANG'!AM20+'NINH AN'!AM20+'NINH HAI'!AM20+'NINH KHANG'!AM20+'NINH VAN'!AM20+'NINH GIANG'!AM20+'NINH MY'!AM20+'NINH XUAN'!AM20+'NINH HOA'!AM20+'TT THIEN TON'!AM20</f>
        <v>0</v>
      </c>
      <c r="AN20" s="71">
        <f>'TRUONG YEN'!AN20+'NINH THANG'!AN20+'NINH AN'!AN20+'NINH HAI'!AN20+'NINH KHANG'!AN20+'NINH VAN'!AN20+'NINH GIANG'!AN20+'NINH MY'!AN20+'NINH XUAN'!AN20+'NINH HOA'!AN20+'TT THIEN TON'!AN20</f>
        <v>0</v>
      </c>
      <c r="AO20" s="49">
        <f t="shared" si="1"/>
        <v>0</v>
      </c>
      <c r="AQ20" s="66" t="e">
        <f>AQ17-AQ19</f>
        <v>#REF!</v>
      </c>
    </row>
    <row r="21" spans="1:43">
      <c r="A21" s="62" t="s">
        <v>171</v>
      </c>
      <c r="B21" s="61" t="s">
        <v>170</v>
      </c>
      <c r="C21" s="64" t="s">
        <v>26</v>
      </c>
      <c r="D21" s="71">
        <f>'TRUONG YEN'!D21+'NINH THANG'!D21+'NINH AN'!D21+'NINH HAI'!D21+'NINH KHANG'!D21+'NINH VAN'!D21+'NINH GIANG'!D21+'NINH MY'!D21+'NINH XUAN'!D21+'NINH HOA'!D21+'TT THIEN TON'!D21</f>
        <v>0</v>
      </c>
      <c r="E21" s="71">
        <f>'TRUONG YEN'!E21+'NINH THANG'!E21+'NINH AN'!E21+'NINH HAI'!E21+'NINH KHANG'!E21+'NINH VAN'!E21+'NINH GIANG'!E21+'NINH MY'!E21+'NINH XUAN'!E21+'NINH HOA'!E21+'TT THIEN TON'!E21</f>
        <v>0</v>
      </c>
      <c r="F21" s="71">
        <f>'TRUONG YEN'!F21+'NINH THANG'!F21+'NINH AN'!F21+'NINH HAI'!F21+'NINH KHANG'!F21+'NINH VAN'!F21+'NINH GIANG'!F21+'NINH MY'!F21+'NINH XUAN'!F21+'NINH HOA'!F21+'TT THIEN TON'!F21</f>
        <v>0</v>
      </c>
      <c r="G21" s="71">
        <f>'TRUONG YEN'!G21+'NINH THANG'!G21+'NINH AN'!G21+'NINH HAI'!G21+'NINH KHANG'!G21+'NINH VAN'!G21+'NINH GIANG'!G21+'NINH MY'!G21+'NINH XUAN'!G21+'NINH HOA'!G21+'TT THIEN TON'!G21</f>
        <v>0</v>
      </c>
      <c r="H21" s="71">
        <f>'TRUONG YEN'!H21+'NINH THANG'!H21+'NINH AN'!H21+'NINH HAI'!H21+'NINH KHANG'!H21+'NINH VAN'!H21+'NINH GIANG'!H21+'NINH MY'!H21+'NINH XUAN'!H21+'NINH HOA'!H21+'TT THIEN TON'!H21</f>
        <v>0</v>
      </c>
      <c r="I21" s="71">
        <f>'TRUONG YEN'!I21+'NINH THANG'!I21+'NINH AN'!I21+'NINH HAI'!I21+'NINH KHANG'!I21+'NINH VAN'!I21+'NINH GIANG'!I21+'NINH MY'!I21+'NINH XUAN'!I21+'NINH HOA'!I21+'TT THIEN TON'!I21</f>
        <v>0</v>
      </c>
      <c r="J21" s="71">
        <f>'TRUONG YEN'!J21+'NINH THANG'!J21+'NINH AN'!J21+'NINH HAI'!J21+'NINH KHANG'!J21+'NINH VAN'!J21+'NINH GIANG'!J21+'NINH MY'!J21+'NINH XUAN'!J21+'NINH HOA'!J21+'TT THIEN TON'!J21</f>
        <v>0</v>
      </c>
      <c r="K21" s="71">
        <f>'TRUONG YEN'!K21+'NINH THANG'!K21+'NINH AN'!K21+'NINH HAI'!K21+'NINH KHANG'!K21+'NINH VAN'!K21+'NINH GIANG'!K21+'NINH MY'!K21+'NINH XUAN'!K21+'NINH HOA'!K21+'TT THIEN TON'!K21</f>
        <v>0</v>
      </c>
      <c r="L21" s="71">
        <f>'TRUONG YEN'!L21+'NINH THANG'!L21+'NINH AN'!L21+'NINH HAI'!L21+'NINH KHANG'!L21+'NINH VAN'!L21+'NINH GIANG'!L21+'NINH MY'!L21+'NINH XUAN'!L21+'NINH HOA'!L21+'TT THIEN TON'!L21</f>
        <v>0</v>
      </c>
      <c r="M21" s="71">
        <f>'TRUONG YEN'!M21+'NINH THANG'!M21+'NINH AN'!M21+'NINH HAI'!M21+'NINH KHANG'!M21+'NINH VAN'!M21+'NINH GIANG'!M21+'NINH MY'!M21+'NINH XUAN'!M21+'NINH HOA'!M21+'TT THIEN TON'!M21</f>
        <v>0</v>
      </c>
      <c r="N21" s="71">
        <f>'TRUONG YEN'!N21+'NINH THANG'!N21+'NINH AN'!N21+'NINH HAI'!N21+'NINH KHANG'!N21+'NINH VAN'!N21+'NINH GIANG'!N21+'NINH MY'!N21+'NINH XUAN'!N21+'NINH HOA'!N21+'TT THIEN TON'!N21</f>
        <v>0</v>
      </c>
      <c r="O21" s="71">
        <f>'TRUONG YEN'!O21+'NINH THANG'!O21+'NINH AN'!O21+'NINH HAI'!O21+'NINH KHANG'!O21+'NINH VAN'!O21+'NINH GIANG'!O21+'NINH MY'!O21+'NINH XUAN'!O21+'NINH HOA'!O21+'TT THIEN TON'!O21</f>
        <v>0</v>
      </c>
      <c r="P21" s="71">
        <f>'TRUONG YEN'!P21+'NINH THANG'!P21+'NINH AN'!P21+'NINH HAI'!P21+'NINH KHANG'!P21+'NINH VAN'!P21+'NINH GIANG'!P21+'NINH MY'!P21+'NINH XUAN'!P21+'NINH HOA'!P21+'TT THIEN TON'!P21</f>
        <v>0</v>
      </c>
      <c r="Q21" s="71">
        <f>'TRUONG YEN'!Q21+'NINH THANG'!Q21+'NINH AN'!Q21+'NINH HAI'!Q21+'NINH KHANG'!Q21+'NINH VAN'!Q21+'NINH GIANG'!Q21+'NINH MY'!Q21+'NINH XUAN'!Q21+'NINH HOA'!Q21+'TT THIEN TON'!Q21</f>
        <v>0</v>
      </c>
      <c r="R21" s="71">
        <f>'TRUONG YEN'!R21+'NINH THANG'!R21+'NINH AN'!R21+'NINH HAI'!R21+'NINH KHANG'!R21+'NINH VAN'!R21+'NINH GIANG'!R21+'NINH MY'!R21+'NINH XUAN'!R21+'NINH HOA'!R21+'TT THIEN TON'!R21</f>
        <v>0</v>
      </c>
      <c r="S21" s="71">
        <f>'TRUONG YEN'!S21+'NINH THANG'!S21+'NINH AN'!S21+'NINH HAI'!S21+'NINH KHANG'!S21+'NINH VAN'!S21+'NINH GIANG'!S21+'NINH MY'!S21+'NINH XUAN'!S21+'NINH HOA'!S21+'TT THIEN TON'!S21</f>
        <v>0</v>
      </c>
      <c r="T21" s="71">
        <f>'TRUONG YEN'!T21+'NINH THANG'!T21+'NINH AN'!T21+'NINH HAI'!T21+'NINH KHANG'!T21+'NINH VAN'!T21+'NINH GIANG'!T21+'NINH MY'!T21+'NINH XUAN'!T21+'NINH HOA'!T21+'TT THIEN TON'!T21</f>
        <v>0</v>
      </c>
      <c r="U21" s="71">
        <f>'TRUONG YEN'!U21+'NINH THANG'!U21+'NINH AN'!U21+'NINH HAI'!U21+'NINH KHANG'!U21+'NINH VAN'!U21+'NINH GIANG'!U21+'NINH MY'!U21+'NINH XUAN'!U21+'NINH HOA'!U21+'TT THIEN TON'!U21</f>
        <v>0</v>
      </c>
      <c r="V21" s="71">
        <f>'TRUONG YEN'!V21+'NINH THANG'!V21+'NINH AN'!V21+'NINH HAI'!V21+'NINH KHANG'!V21+'NINH VAN'!V21+'NINH GIANG'!V21+'NINH MY'!V21+'NINH XUAN'!V21+'NINH HOA'!V21+'TT THIEN TON'!V21</f>
        <v>0</v>
      </c>
      <c r="W21" s="71">
        <f>'TRUONG YEN'!W21+'NINH THANG'!W21+'NINH AN'!W21+'NINH HAI'!W21+'NINH KHANG'!W21+'NINH VAN'!W21+'NINH GIANG'!W21+'NINH MY'!W21+'NINH XUAN'!W21+'NINH HOA'!W21+'TT THIEN TON'!W21</f>
        <v>0</v>
      </c>
      <c r="X21" s="71">
        <f>'TRUONG YEN'!X21+'NINH THANG'!X21+'NINH AN'!X21+'NINH HAI'!X21+'NINH KHANG'!X21+'NINH VAN'!X21+'NINH GIANG'!X21+'NINH MY'!X21+'NINH XUAN'!X21+'NINH HOA'!X21+'TT THIEN TON'!X21</f>
        <v>0</v>
      </c>
      <c r="Y21" s="71">
        <f>'TRUONG YEN'!Y21+'NINH THANG'!Y21+'NINH AN'!Y21+'NINH HAI'!Y21+'NINH KHANG'!Y21+'NINH VAN'!Y21+'NINH GIANG'!Y21+'NINH MY'!Y21+'NINH XUAN'!Y21+'NINH HOA'!Y21+'TT THIEN TON'!Y21</f>
        <v>0</v>
      </c>
      <c r="Z21" s="71">
        <f>'TRUONG YEN'!Z21+'NINH THANG'!Z21+'NINH AN'!Z21+'NINH HAI'!Z21+'NINH KHANG'!Z21+'NINH VAN'!Z21+'NINH GIANG'!Z21+'NINH MY'!Z21+'NINH XUAN'!Z21+'NINH HOA'!Z21+'TT THIEN TON'!Z21</f>
        <v>0</v>
      </c>
      <c r="AA21" s="71">
        <f>'TRUONG YEN'!AA21+'NINH THANG'!AA21+'NINH AN'!AA21+'NINH HAI'!AA21+'NINH KHANG'!AA21+'NINH VAN'!AA21+'NINH GIANG'!AA21+'NINH MY'!AA21+'NINH XUAN'!AA21+'NINH HOA'!AA21+'TT THIEN TON'!AA21</f>
        <v>0</v>
      </c>
      <c r="AB21" s="71">
        <f>'TRUONG YEN'!AB21+'NINH THANG'!AB21+'NINH AN'!AB21+'NINH HAI'!AB21+'NINH KHANG'!AB21+'NINH VAN'!AB21+'NINH GIANG'!AB21+'NINH MY'!AB21+'NINH XUAN'!AB21+'NINH HOA'!AB21+'TT THIEN TON'!AB21</f>
        <v>0</v>
      </c>
      <c r="AC21" s="71">
        <f>'TRUONG YEN'!AC21+'NINH THANG'!AC21+'NINH AN'!AC21+'NINH HAI'!AC21+'NINH KHANG'!AC21+'NINH VAN'!AC21+'NINH GIANG'!AC21+'NINH MY'!AC21+'NINH XUAN'!AC21+'NINH HOA'!AC21+'TT THIEN TON'!AC21</f>
        <v>0</v>
      </c>
      <c r="AD21" s="71">
        <f>'TRUONG YEN'!AD21+'NINH THANG'!AD21+'NINH AN'!AD21+'NINH HAI'!AD21+'NINH KHANG'!AD21+'NINH VAN'!AD21+'NINH GIANG'!AD21+'NINH MY'!AD21+'NINH XUAN'!AD21+'NINH HOA'!AD21+'TT THIEN TON'!AD21</f>
        <v>0</v>
      </c>
      <c r="AE21" s="71">
        <f>'TRUONG YEN'!AE21+'NINH THANG'!AE21+'NINH AN'!AE21+'NINH HAI'!AE21+'NINH KHANG'!AE21+'NINH VAN'!AE21+'NINH GIANG'!AE21+'NINH MY'!AE21+'NINH XUAN'!AE21+'NINH HOA'!AE21+'TT THIEN TON'!AE21</f>
        <v>0</v>
      </c>
      <c r="AF21" s="71">
        <f>'TRUONG YEN'!AF21+'NINH THANG'!AF21+'NINH AN'!AF21+'NINH HAI'!AF21+'NINH KHANG'!AF21+'NINH VAN'!AF21+'NINH GIANG'!AF21+'NINH MY'!AF21+'NINH XUAN'!AF21+'NINH HOA'!AF21+'TT THIEN TON'!AF21</f>
        <v>0</v>
      </c>
      <c r="AG21" s="71">
        <f>'TRUONG YEN'!AG21+'NINH THANG'!AG21+'NINH AN'!AG21+'NINH HAI'!AG21+'NINH KHANG'!AG21+'NINH VAN'!AG21+'NINH GIANG'!AG21+'NINH MY'!AG21+'NINH XUAN'!AG21+'NINH HOA'!AG21+'TT THIEN TON'!AG21</f>
        <v>0</v>
      </c>
      <c r="AH21" s="71">
        <f>'TRUONG YEN'!AH21+'NINH THANG'!AH21+'NINH AN'!AH21+'NINH HAI'!AH21+'NINH KHANG'!AH21+'NINH VAN'!AH21+'NINH GIANG'!AH21+'NINH MY'!AH21+'NINH XUAN'!AH21+'NINH HOA'!AH21+'TT THIEN TON'!AH21</f>
        <v>0</v>
      </c>
      <c r="AI21" s="71">
        <f>'TRUONG YEN'!AI21+'NINH THANG'!AI21+'NINH AN'!AI21+'NINH HAI'!AI21+'NINH KHANG'!AI21+'NINH VAN'!AI21+'NINH GIANG'!AI21+'NINH MY'!AI21+'NINH XUAN'!AI21+'NINH HOA'!AI21+'TT THIEN TON'!AI21</f>
        <v>0</v>
      </c>
      <c r="AJ21" s="71">
        <f>'TRUONG YEN'!AJ21+'NINH THANG'!AJ21+'NINH AN'!AJ21+'NINH HAI'!AJ21+'NINH KHANG'!AJ21+'NINH VAN'!AJ21+'NINH GIANG'!AJ21+'NINH MY'!AJ21+'NINH XUAN'!AJ21+'NINH HOA'!AJ21+'TT THIEN TON'!AJ21</f>
        <v>0</v>
      </c>
      <c r="AK21" s="71">
        <f>'TRUONG YEN'!AK21+'NINH THANG'!AK21+'NINH AN'!AK21+'NINH HAI'!AK21+'NINH KHANG'!AK21+'NINH VAN'!AK21+'NINH GIANG'!AK21+'NINH MY'!AK21+'NINH XUAN'!AK21+'NINH HOA'!AK21+'TT THIEN TON'!AK21</f>
        <v>0</v>
      </c>
      <c r="AL21" s="71">
        <f>'TRUONG YEN'!AL21+'NINH THANG'!AL21+'NINH AN'!AL21+'NINH HAI'!AL21+'NINH KHANG'!AL21+'NINH VAN'!AL21+'NINH GIANG'!AL21+'NINH MY'!AL21+'NINH XUAN'!AL21+'NINH HOA'!AL21+'TT THIEN TON'!AL21</f>
        <v>0</v>
      </c>
      <c r="AM21" s="71">
        <f>'TRUONG YEN'!AM21+'NINH THANG'!AM21+'NINH AN'!AM21+'NINH HAI'!AM21+'NINH KHANG'!AM21+'NINH VAN'!AM21+'NINH GIANG'!AM21+'NINH MY'!AM21+'NINH XUAN'!AM21+'NINH HOA'!AM21+'TT THIEN TON'!AM21</f>
        <v>0</v>
      </c>
      <c r="AN21" s="71">
        <f>'TRUONG YEN'!AN21+'NINH THANG'!AN21+'NINH AN'!AN21+'NINH HAI'!AN21+'NINH KHANG'!AN21+'NINH VAN'!AN21+'NINH GIANG'!AN21+'NINH MY'!AN21+'NINH XUAN'!AN21+'NINH HOA'!AN21+'TT THIEN TON'!AN21</f>
        <v>0</v>
      </c>
      <c r="AO21" s="49">
        <f t="shared" si="1"/>
        <v>0</v>
      </c>
    </row>
    <row r="22" spans="1:43" s="84" customFormat="1">
      <c r="A22" s="90" t="s">
        <v>169</v>
      </c>
      <c r="B22" s="89" t="s">
        <v>79</v>
      </c>
      <c r="C22" s="91" t="s">
        <v>78</v>
      </c>
      <c r="D22" s="94">
        <f>'TRUONG YEN'!D22+'NINH THANG'!D22+'NINH AN'!D22+'NINH HAI'!D22+'NINH KHANG'!D22+'NINH VAN'!D22+'NINH GIANG'!D22+'NINH MY'!D22+'NINH XUAN'!D22+'NINH HOA'!D22+'TT THIEN TON'!D22</f>
        <v>0</v>
      </c>
      <c r="E22" s="94">
        <f>'TRUONG YEN'!E22+'NINH THANG'!E22+'NINH AN'!E22+'NINH HAI'!E22+'NINH KHANG'!E22+'NINH VAN'!E22+'NINH GIANG'!E22+'NINH MY'!E22+'NINH XUAN'!E22+'NINH HOA'!E22+'TT THIEN TON'!E22</f>
        <v>0</v>
      </c>
      <c r="F22" s="94">
        <f>'TRUONG YEN'!F22+'NINH THANG'!F22+'NINH AN'!F22+'NINH HAI'!F22+'NINH KHANG'!F22+'NINH VAN'!F22+'NINH GIANG'!F22+'NINH MY'!F22+'NINH XUAN'!F22+'NINH HOA'!F22+'TT THIEN TON'!F22</f>
        <v>0</v>
      </c>
      <c r="G22" s="94">
        <f>'TRUONG YEN'!G22+'NINH THANG'!G22+'NINH AN'!G22+'NINH HAI'!G22+'NINH KHANG'!G22+'NINH VAN'!G22+'NINH GIANG'!G22+'NINH MY'!G22+'NINH XUAN'!G22+'NINH HOA'!G22+'TT THIEN TON'!G22</f>
        <v>0</v>
      </c>
      <c r="H22" s="94">
        <f>'TRUONG YEN'!H22+'NINH THANG'!H22+'NINH AN'!H22+'NINH HAI'!H22+'NINH KHANG'!H22+'NINH VAN'!H22+'NINH GIANG'!H22+'NINH MY'!H22+'NINH XUAN'!H22+'NINH HOA'!H22+'TT THIEN TON'!H22</f>
        <v>0</v>
      </c>
      <c r="I22" s="94" t="e">
        <f>'TRUONG YEN'!I22+'NINH THANG'!I22+'NINH AN'!I22+'NINH HAI'!I22+'NINH KHANG'!I22+'NINH VAN'!I22+'NINH GIANG'!I22+'NINH MY'!I22+'NINH XUAN'!I22+'NINH HOA'!I22+'TT THIEN TON'!I22</f>
        <v>#REF!</v>
      </c>
      <c r="J22" s="94" t="e">
        <f>'TRUONG YEN'!J22+'NINH THANG'!J22+'NINH AN'!J22+'NINH HAI'!J22+'NINH KHANG'!J22+'NINH VAN'!J22+'NINH GIANG'!J22+'NINH MY'!J22+'NINH XUAN'!J22+'NINH HOA'!J22+'TT THIEN TON'!J22</f>
        <v>#REF!</v>
      </c>
      <c r="K22" s="94">
        <f>'TRUONG YEN'!K22+'NINH THANG'!K22+'NINH AN'!K22+'NINH HAI'!K22+'NINH KHANG'!K22+'NINH VAN'!K22+'NINH GIANG'!K22+'NINH MY'!K22+'NINH XUAN'!K22+'NINH HOA'!K22+'TT THIEN TON'!K22</f>
        <v>0</v>
      </c>
      <c r="L22" s="94">
        <f>'TRUONG YEN'!L22+'NINH THANG'!L22+'NINH AN'!L22+'NINH HAI'!L22+'NINH KHANG'!L22+'NINH VAN'!L22+'NINH GIANG'!L22+'NINH MY'!L22+'NINH XUAN'!L22+'NINH HOA'!L22+'TT THIEN TON'!L22</f>
        <v>0</v>
      </c>
      <c r="M22" s="94">
        <f>'TRUONG YEN'!M22+'NINH THANG'!M22+'NINH AN'!M22+'NINH HAI'!M22+'NINH KHANG'!M22+'NINH VAN'!M22+'NINH GIANG'!M22+'NINH MY'!M22+'NINH XUAN'!M22+'NINH HOA'!M22+'TT THIEN TON'!M22</f>
        <v>0</v>
      </c>
      <c r="N22" s="94">
        <f>'TRUONG YEN'!N22+'NINH THANG'!N22+'NINH AN'!N22+'NINH HAI'!N22+'NINH KHANG'!N22+'NINH VAN'!N22+'NINH GIANG'!N22+'NINH MY'!N22+'NINH XUAN'!N22+'NINH HOA'!N22+'TT THIEN TON'!N22</f>
        <v>0</v>
      </c>
      <c r="O22" s="94">
        <f>'TRUONG YEN'!O22+'NINH THANG'!O22+'NINH AN'!O22+'NINH HAI'!O22+'NINH KHANG'!O22+'NINH VAN'!O22+'NINH GIANG'!O22+'NINH MY'!O22+'NINH XUAN'!O22+'NINH HOA'!O22+'TT THIEN TON'!O22</f>
        <v>0</v>
      </c>
      <c r="P22" s="94">
        <f>'TRUONG YEN'!P22+'NINH THANG'!P22+'NINH AN'!P22+'NINH HAI'!P22+'NINH KHANG'!P22+'NINH VAN'!P22+'NINH GIANG'!P22+'NINH MY'!P22+'NINH XUAN'!P22+'NINH HOA'!P22+'TT THIEN TON'!P22</f>
        <v>0</v>
      </c>
      <c r="Q22" s="94" t="e">
        <f>'TRUONG YEN'!Q22+'NINH THANG'!Q22+'NINH AN'!Q22+'NINH HAI'!Q22+'NINH KHANG'!Q22+'NINH VAN'!Q22+'NINH GIANG'!Q22+'NINH MY'!Q22+'NINH XUAN'!Q22+'NINH HOA'!Q22+'TT THIEN TON'!Q22</f>
        <v>#REF!</v>
      </c>
      <c r="R22" s="94">
        <f>'TRUONG YEN'!R22+'NINH THANG'!R22+'NINH AN'!R22+'NINH HAI'!R22+'NINH KHANG'!R22+'NINH VAN'!R22+'NINH GIANG'!R22+'NINH MY'!R22+'NINH XUAN'!R22+'NINH HOA'!R22+'TT THIEN TON'!R22</f>
        <v>0</v>
      </c>
      <c r="S22" s="94">
        <f>'TRUONG YEN'!S22+'NINH THANG'!S22+'NINH AN'!S22+'NINH HAI'!S22+'NINH KHANG'!S22+'NINH VAN'!S22+'NINH GIANG'!S22+'NINH MY'!S22+'NINH XUAN'!S22+'NINH HOA'!S22+'TT THIEN TON'!S22</f>
        <v>0</v>
      </c>
      <c r="T22" s="94">
        <f>'TRUONG YEN'!T22+'NINH THANG'!T22+'NINH AN'!T22+'NINH HAI'!T22+'NINH KHANG'!T22+'NINH VAN'!T22+'NINH GIANG'!T22+'NINH MY'!T22+'NINH XUAN'!T22+'NINH HOA'!T22+'TT THIEN TON'!T22</f>
        <v>0.18</v>
      </c>
      <c r="U22" s="94">
        <f>'TRUONG YEN'!U22+'NINH THANG'!U22+'NINH AN'!U22+'NINH HAI'!U22+'NINH KHANG'!U22+'NINH VAN'!U22+'NINH GIANG'!U22+'NINH MY'!U22+'NINH XUAN'!U22+'NINH HOA'!U22+'TT THIEN TON'!U22</f>
        <v>0</v>
      </c>
      <c r="V22" s="94" t="e">
        <f>'TRUONG YEN'!V22+'NINH THANG'!V22+'NINH AN'!V22+'NINH HAI'!V22+'NINH KHANG'!V22+'NINH VAN'!V22+'NINH GIANG'!V22+'NINH MY'!V22+'NINH XUAN'!V22+'NINH HOA'!V22+'TT THIEN TON'!V22</f>
        <v>#REF!</v>
      </c>
      <c r="W22" s="94">
        <f>'TRUONG YEN'!W22+'NINH THANG'!W22+'NINH AN'!W22+'NINH HAI'!W22+'NINH KHANG'!W22+'NINH VAN'!W22+'NINH GIANG'!W22+'NINH MY'!W22+'NINH XUAN'!W22+'NINH HOA'!W22+'TT THIEN TON'!W22</f>
        <v>0.08</v>
      </c>
      <c r="X22" s="94">
        <f>'TRUONG YEN'!X22+'NINH THANG'!X22+'NINH AN'!X22+'NINH HAI'!X22+'NINH KHANG'!X22+'NINH VAN'!X22+'NINH GIANG'!X22+'NINH MY'!X22+'NINH XUAN'!X22+'NINH HOA'!X22+'TT THIEN TON'!X22</f>
        <v>0</v>
      </c>
      <c r="Y22" s="94">
        <f>'TRUONG YEN'!Y22+'NINH THANG'!Y22+'NINH AN'!Y22+'NINH HAI'!Y22+'NINH KHANG'!Y22+'NINH VAN'!Y22+'NINH GIANG'!Y22+'NINH MY'!Y22+'NINH XUAN'!Y22+'NINH HOA'!Y22+'TT THIEN TON'!Y22</f>
        <v>0</v>
      </c>
      <c r="Z22" s="94">
        <f>'TRUONG YEN'!Z22+'NINH THANG'!Z22+'NINH AN'!Z22+'NINH HAI'!Z22+'NINH KHANG'!Z22+'NINH VAN'!Z22+'NINH GIANG'!Z22+'NINH MY'!Z22+'NINH XUAN'!Z22+'NINH HOA'!Z22+'TT THIEN TON'!Z22</f>
        <v>0</v>
      </c>
      <c r="AA22" s="94">
        <f>'TRUONG YEN'!AA22+'NINH THANG'!AA22+'NINH AN'!AA22+'NINH HAI'!AA22+'NINH KHANG'!AA22+'NINH VAN'!AA22+'NINH GIANG'!AA22+'NINH MY'!AA22+'NINH XUAN'!AA22+'NINH HOA'!AA22+'TT THIEN TON'!AA22</f>
        <v>0</v>
      </c>
      <c r="AB22" s="94">
        <f>'TRUONG YEN'!AB22+'NINH THANG'!AB22+'NINH AN'!AB22+'NINH HAI'!AB22+'NINH KHANG'!AB22+'NINH VAN'!AB22+'NINH GIANG'!AB22+'NINH MY'!AB22+'NINH XUAN'!AB22+'NINH HOA'!AB22+'TT THIEN TON'!AB22</f>
        <v>0</v>
      </c>
      <c r="AC22" s="94">
        <f>'TRUONG YEN'!AC22+'NINH THANG'!AC22+'NINH AN'!AC22+'NINH HAI'!AC22+'NINH KHANG'!AC22+'NINH VAN'!AC22+'NINH GIANG'!AC22+'NINH MY'!AC22+'NINH XUAN'!AC22+'NINH HOA'!AC22+'TT THIEN TON'!AC22</f>
        <v>0</v>
      </c>
      <c r="AD22" s="94">
        <f>'TRUONG YEN'!AD22+'NINH THANG'!AD22+'NINH AN'!AD22+'NINH HAI'!AD22+'NINH KHANG'!AD22+'NINH VAN'!AD22+'NINH GIANG'!AD22+'NINH MY'!AD22+'NINH XUAN'!AD22+'NINH HOA'!AD22+'TT THIEN TON'!AD22</f>
        <v>0</v>
      </c>
      <c r="AE22" s="94">
        <f>'TRUONG YEN'!AE22+'NINH THANG'!AE22+'NINH AN'!AE22+'NINH HAI'!AE22+'NINH KHANG'!AE22+'NINH VAN'!AE22+'NINH GIANG'!AE22+'NINH MY'!AE22+'NINH XUAN'!AE22+'NINH HOA'!AE22+'TT THIEN TON'!AE22</f>
        <v>0</v>
      </c>
      <c r="AF22" s="94">
        <f>'TRUONG YEN'!AF22+'NINH THANG'!AF22+'NINH AN'!AF22+'NINH HAI'!AF22+'NINH KHANG'!AF22+'NINH VAN'!AF22+'NINH GIANG'!AF22+'NINH MY'!AF22+'NINH XUAN'!AF22+'NINH HOA'!AF22+'TT THIEN TON'!AF22</f>
        <v>0</v>
      </c>
      <c r="AG22" s="94">
        <f>'TRUONG YEN'!AG22+'NINH THANG'!AG22+'NINH AN'!AG22+'NINH HAI'!AG22+'NINH KHANG'!AG22+'NINH VAN'!AG22+'NINH GIANG'!AG22+'NINH MY'!AG22+'NINH XUAN'!AG22+'NINH HOA'!AG22+'TT THIEN TON'!AG22</f>
        <v>0</v>
      </c>
      <c r="AH22" s="94">
        <f>'TRUONG YEN'!AH22+'NINH THANG'!AH22+'NINH AN'!AH22+'NINH HAI'!AH22+'NINH KHANG'!AH22+'NINH VAN'!AH22+'NINH GIANG'!AH22+'NINH MY'!AH22+'NINH XUAN'!AH22+'NINH HOA'!AH22+'TT THIEN TON'!AH22</f>
        <v>0</v>
      </c>
      <c r="AI22" s="94">
        <f>'TRUONG YEN'!AI22+'NINH THANG'!AI22+'NINH AN'!AI22+'NINH HAI'!AI22+'NINH KHANG'!AI22+'NINH VAN'!AI22+'NINH GIANG'!AI22+'NINH MY'!AI22+'NINH XUAN'!AI22+'NINH HOA'!AI22+'TT THIEN TON'!AI22</f>
        <v>0</v>
      </c>
      <c r="AJ22" s="94" t="e">
        <f>'TRUONG YEN'!AJ22+'NINH THANG'!AJ22+'NINH AN'!AJ22+'NINH HAI'!AJ22+'NINH KHANG'!AJ22+'NINH VAN'!AJ22+'NINH GIANG'!AJ22+'NINH MY'!AJ22+'NINH XUAN'!AJ22+'NINH HOA'!AJ22+'TT THIEN TON'!AJ22</f>
        <v>#REF!</v>
      </c>
      <c r="AK22" s="94">
        <f>'TRUONG YEN'!AK22+'NINH THANG'!AK22+'NINH AN'!AK22+'NINH HAI'!AK22+'NINH KHANG'!AK22+'NINH VAN'!AK22+'NINH GIANG'!AK22+'NINH MY'!AK22+'NINH XUAN'!AK22+'NINH HOA'!AK22+'TT THIEN TON'!AK22</f>
        <v>6.87</v>
      </c>
      <c r="AL22" s="94">
        <f>'TRUONG YEN'!AL22+'NINH THANG'!AL22+'NINH AN'!AL22+'NINH HAI'!AL22+'NINH KHANG'!AL22+'NINH VAN'!AL22+'NINH GIANG'!AL22+'NINH MY'!AL22+'NINH XUAN'!AL22+'NINH HOA'!AL22+'TT THIEN TON'!AL22</f>
        <v>0</v>
      </c>
      <c r="AM22" s="94">
        <f>'TRUONG YEN'!AM22+'NINH THANG'!AM22+'NINH AN'!AM22+'NINH HAI'!AM22+'NINH KHANG'!AM22+'NINH VAN'!AM22+'NINH GIANG'!AM22+'NINH MY'!AM22+'NINH XUAN'!AM22+'NINH HOA'!AM22+'TT THIEN TON'!AM22</f>
        <v>0</v>
      </c>
      <c r="AN22" s="94">
        <f>'TRUONG YEN'!AN22+'NINH THANG'!AN22+'NINH AN'!AN22+'NINH HAI'!AN22+'NINH KHANG'!AN22+'NINH VAN'!AN22+'NINH GIANG'!AN22+'NINH MY'!AN22+'NINH XUAN'!AN22+'NINH HOA'!AN22+'TT THIEN TON'!AN22</f>
        <v>0</v>
      </c>
      <c r="AO22" s="85" t="e">
        <f t="shared" si="1"/>
        <v>#REF!</v>
      </c>
      <c r="AP22" s="92" t="e">
        <f>AO22-V22</f>
        <v>#REF!</v>
      </c>
      <c r="AQ22" s="92"/>
    </row>
    <row r="23" spans="1:43" s="84" customFormat="1">
      <c r="A23" s="90" t="s">
        <v>168</v>
      </c>
      <c r="B23" s="89" t="s">
        <v>77</v>
      </c>
      <c r="C23" s="91" t="s">
        <v>76</v>
      </c>
      <c r="D23" s="94">
        <f>'TRUONG YEN'!D23+'NINH THANG'!D23+'NINH AN'!D23+'NINH HAI'!D23+'NINH KHANG'!D23+'NINH VAN'!D23+'NINH GIANG'!D23+'NINH MY'!D23+'NINH XUAN'!D23+'NINH HOA'!D23+'TT THIEN TON'!D23</f>
        <v>0</v>
      </c>
      <c r="E23" s="94">
        <f>'TRUONG YEN'!E23+'NINH THANG'!E23+'NINH AN'!E23+'NINH HAI'!E23+'NINH KHANG'!E23+'NINH VAN'!E23+'NINH GIANG'!E23+'NINH MY'!E23+'NINH XUAN'!E23+'NINH HOA'!E23+'TT THIEN TON'!E23</f>
        <v>0</v>
      </c>
      <c r="F23" s="94">
        <f>'TRUONG YEN'!F23+'NINH THANG'!F23+'NINH AN'!F23+'NINH HAI'!F23+'NINH KHANG'!F23+'NINH VAN'!F23+'NINH GIANG'!F23+'NINH MY'!F23+'NINH XUAN'!F23+'NINH HOA'!F23+'TT THIEN TON'!F23</f>
        <v>0</v>
      </c>
      <c r="G23" s="94">
        <f>'TRUONG YEN'!G23+'NINH THANG'!G23+'NINH AN'!G23+'NINH HAI'!G23+'NINH KHANG'!G23+'NINH VAN'!G23+'NINH GIANG'!G23+'NINH MY'!G23+'NINH XUAN'!G23+'NINH HOA'!G23+'TT THIEN TON'!G23</f>
        <v>0</v>
      </c>
      <c r="H23" s="94">
        <f>'TRUONG YEN'!H23+'NINH THANG'!H23+'NINH AN'!H23+'NINH HAI'!H23+'NINH KHANG'!H23+'NINH VAN'!H23+'NINH GIANG'!H23+'NINH MY'!H23+'NINH XUAN'!H23+'NINH HOA'!H23+'TT THIEN TON'!H23</f>
        <v>0</v>
      </c>
      <c r="I23" s="94" t="e">
        <f>'TRUONG YEN'!I23+'NINH THANG'!I23+'NINH AN'!I23+'NINH HAI'!I23+'NINH KHANG'!I23+'NINH VAN'!I23+'NINH GIANG'!I23+'NINH MY'!I23+'NINH XUAN'!I23+'NINH HOA'!I23+'TT THIEN TON'!I23</f>
        <v>#REF!</v>
      </c>
      <c r="J23" s="94" t="e">
        <f>'TRUONG YEN'!J23+'NINH THANG'!J23+'NINH AN'!J23+'NINH HAI'!J23+'NINH KHANG'!J23+'NINH VAN'!J23+'NINH GIANG'!J23+'NINH MY'!J23+'NINH XUAN'!J23+'NINH HOA'!J23+'TT THIEN TON'!J23</f>
        <v>#REF!</v>
      </c>
      <c r="K23" s="94">
        <f>'TRUONG YEN'!K23+'NINH THANG'!K23+'NINH AN'!K23+'NINH HAI'!K23+'NINH KHANG'!K23+'NINH VAN'!K23+'NINH GIANG'!K23+'NINH MY'!K23+'NINH XUAN'!K23+'NINH HOA'!K23+'TT THIEN TON'!K23</f>
        <v>0</v>
      </c>
      <c r="L23" s="94">
        <f>'TRUONG YEN'!L23+'NINH THANG'!L23+'NINH AN'!L23+'NINH HAI'!L23+'NINH KHANG'!L23+'NINH VAN'!L23+'NINH GIANG'!L23+'NINH MY'!L23+'NINH XUAN'!L23+'NINH HOA'!L23+'TT THIEN TON'!L23</f>
        <v>0</v>
      </c>
      <c r="M23" s="94">
        <f>'TRUONG YEN'!M23+'NINH THANG'!M23+'NINH AN'!M23+'NINH HAI'!M23+'NINH KHANG'!M23+'NINH VAN'!M23+'NINH GIANG'!M23+'NINH MY'!M23+'NINH XUAN'!M23+'NINH HOA'!M23+'TT THIEN TON'!M23</f>
        <v>0</v>
      </c>
      <c r="N23" s="94">
        <f>'TRUONG YEN'!N23+'NINH THANG'!N23+'NINH AN'!N23+'NINH HAI'!N23+'NINH KHANG'!N23+'NINH VAN'!N23+'NINH GIANG'!N23+'NINH MY'!N23+'NINH XUAN'!N23+'NINH HOA'!N23+'TT THIEN TON'!N23</f>
        <v>0</v>
      </c>
      <c r="O23" s="94">
        <f>'TRUONG YEN'!O23+'NINH THANG'!O23+'NINH AN'!O23+'NINH HAI'!O23+'NINH KHANG'!O23+'NINH VAN'!O23+'NINH GIANG'!O23+'NINH MY'!O23+'NINH XUAN'!O23+'NINH HOA'!O23+'TT THIEN TON'!O23</f>
        <v>0</v>
      </c>
      <c r="P23" s="94">
        <f>'TRUONG YEN'!P23+'NINH THANG'!P23+'NINH AN'!P23+'NINH HAI'!P23+'NINH KHANG'!P23+'NINH VAN'!P23+'NINH GIANG'!P23+'NINH MY'!P23+'NINH XUAN'!P23+'NINH HOA'!P23+'TT THIEN TON'!P23</f>
        <v>0</v>
      </c>
      <c r="Q23" s="94" t="e">
        <f>'TRUONG YEN'!Q23+'NINH THANG'!Q23+'NINH AN'!Q23+'NINH HAI'!Q23+'NINH KHANG'!Q23+'NINH VAN'!Q23+'NINH GIANG'!Q23+'NINH MY'!Q23+'NINH XUAN'!Q23+'NINH HOA'!Q23+'TT THIEN TON'!Q23</f>
        <v>#REF!</v>
      </c>
      <c r="R23" s="94">
        <f>'TRUONG YEN'!R23+'NINH THANG'!R23+'NINH AN'!R23+'NINH HAI'!R23+'NINH KHANG'!R23+'NINH VAN'!R23+'NINH GIANG'!R23+'NINH MY'!R23+'NINH XUAN'!R23+'NINH HOA'!R23+'TT THIEN TON'!R23</f>
        <v>0</v>
      </c>
      <c r="S23" s="94">
        <f>'TRUONG YEN'!S23+'NINH THANG'!S23+'NINH AN'!S23+'NINH HAI'!S23+'NINH KHANG'!S23+'NINH VAN'!S23+'NINH GIANG'!S23+'NINH MY'!S23+'NINH XUAN'!S23+'NINH HOA'!S23+'TT THIEN TON'!S23</f>
        <v>0</v>
      </c>
      <c r="T23" s="94">
        <f>'TRUONG YEN'!T23+'NINH THANG'!T23+'NINH AN'!T23+'NINH HAI'!T23+'NINH KHANG'!T23+'NINH VAN'!T23+'NINH GIANG'!T23+'NINH MY'!T23+'NINH XUAN'!T23+'NINH HOA'!T23+'TT THIEN TON'!T23</f>
        <v>0.12</v>
      </c>
      <c r="U23" s="94">
        <f>'TRUONG YEN'!U23+'NINH THANG'!U23+'NINH AN'!U23+'NINH HAI'!U23+'NINH KHANG'!U23+'NINH VAN'!U23+'NINH GIANG'!U23+'NINH MY'!U23+'NINH XUAN'!U23+'NINH HOA'!U23+'TT THIEN TON'!U23</f>
        <v>0</v>
      </c>
      <c r="V23" s="94" t="e">
        <f>'TRUONG YEN'!V23+'NINH THANG'!V23+'NINH AN'!V23+'NINH HAI'!V23+'NINH KHANG'!V23+'NINH VAN'!V23+'NINH GIANG'!V23+'NINH MY'!V23+'NINH XUAN'!V23+'NINH HOA'!V23+'TT THIEN TON'!V23</f>
        <v>#REF!</v>
      </c>
      <c r="W23" s="94">
        <f>'TRUONG YEN'!W23+'NINH THANG'!W23+'NINH AN'!W23+'NINH HAI'!W23+'NINH KHANG'!W23+'NINH VAN'!W23+'NINH GIANG'!W23+'NINH MY'!W23+'NINH XUAN'!W23+'NINH HOA'!W23+'TT THIEN TON'!W23</f>
        <v>0.08</v>
      </c>
      <c r="X23" s="94">
        <f>'TRUONG YEN'!X23+'NINH THANG'!X23+'NINH AN'!X23+'NINH HAI'!X23+'NINH KHANG'!X23+'NINH VAN'!X23+'NINH GIANG'!X23+'NINH MY'!X23+'NINH XUAN'!X23+'NINH HOA'!X23+'TT THIEN TON'!X23</f>
        <v>0</v>
      </c>
      <c r="Y23" s="94">
        <f>'TRUONG YEN'!Y23+'NINH THANG'!Y23+'NINH AN'!Y23+'NINH HAI'!Y23+'NINH KHANG'!Y23+'NINH VAN'!Y23+'NINH GIANG'!Y23+'NINH MY'!Y23+'NINH XUAN'!Y23+'NINH HOA'!Y23+'TT THIEN TON'!Y23</f>
        <v>0</v>
      </c>
      <c r="Z23" s="94">
        <f>'TRUONG YEN'!Z23+'NINH THANG'!Z23+'NINH AN'!Z23+'NINH HAI'!Z23+'NINH KHANG'!Z23+'NINH VAN'!Z23+'NINH GIANG'!Z23+'NINH MY'!Z23+'NINH XUAN'!Z23+'NINH HOA'!Z23+'TT THIEN TON'!Z23</f>
        <v>0</v>
      </c>
      <c r="AA23" s="94">
        <f>'TRUONG YEN'!AA23+'NINH THANG'!AA23+'NINH AN'!AA23+'NINH HAI'!AA23+'NINH KHANG'!AA23+'NINH VAN'!AA23+'NINH GIANG'!AA23+'NINH MY'!AA23+'NINH XUAN'!AA23+'NINH HOA'!AA23+'TT THIEN TON'!AA23</f>
        <v>0</v>
      </c>
      <c r="AB23" s="94">
        <f>'TRUONG YEN'!AB23+'NINH THANG'!AB23+'NINH AN'!AB23+'NINH HAI'!AB23+'NINH KHANG'!AB23+'NINH VAN'!AB23+'NINH GIANG'!AB23+'NINH MY'!AB23+'NINH XUAN'!AB23+'NINH HOA'!AB23+'TT THIEN TON'!AB23</f>
        <v>0</v>
      </c>
      <c r="AC23" s="94">
        <f>'TRUONG YEN'!AC23+'NINH THANG'!AC23+'NINH AN'!AC23+'NINH HAI'!AC23+'NINH KHANG'!AC23+'NINH VAN'!AC23+'NINH GIANG'!AC23+'NINH MY'!AC23+'NINH XUAN'!AC23+'NINH HOA'!AC23+'TT THIEN TON'!AC23</f>
        <v>0</v>
      </c>
      <c r="AD23" s="94">
        <f>'TRUONG YEN'!AD23+'NINH THANG'!AD23+'NINH AN'!AD23+'NINH HAI'!AD23+'NINH KHANG'!AD23+'NINH VAN'!AD23+'NINH GIANG'!AD23+'NINH MY'!AD23+'NINH XUAN'!AD23+'NINH HOA'!AD23+'TT THIEN TON'!AD23</f>
        <v>0</v>
      </c>
      <c r="AE23" s="94">
        <f>'TRUONG YEN'!AE23+'NINH THANG'!AE23+'NINH AN'!AE23+'NINH HAI'!AE23+'NINH KHANG'!AE23+'NINH VAN'!AE23+'NINH GIANG'!AE23+'NINH MY'!AE23+'NINH XUAN'!AE23+'NINH HOA'!AE23+'TT THIEN TON'!AE23</f>
        <v>0</v>
      </c>
      <c r="AF23" s="94">
        <f>'TRUONG YEN'!AF23+'NINH THANG'!AF23+'NINH AN'!AF23+'NINH HAI'!AF23+'NINH KHANG'!AF23+'NINH VAN'!AF23+'NINH GIANG'!AF23+'NINH MY'!AF23+'NINH XUAN'!AF23+'NINH HOA'!AF23+'TT THIEN TON'!AF23</f>
        <v>0</v>
      </c>
      <c r="AG23" s="94">
        <f>'TRUONG YEN'!AG23+'NINH THANG'!AG23+'NINH AN'!AG23+'NINH HAI'!AG23+'NINH KHANG'!AG23+'NINH VAN'!AG23+'NINH GIANG'!AG23+'NINH MY'!AG23+'NINH XUAN'!AG23+'NINH HOA'!AG23+'TT THIEN TON'!AG23</f>
        <v>0</v>
      </c>
      <c r="AH23" s="94">
        <f>'TRUONG YEN'!AH23+'NINH THANG'!AH23+'NINH AN'!AH23+'NINH HAI'!AH23+'NINH KHANG'!AH23+'NINH VAN'!AH23+'NINH GIANG'!AH23+'NINH MY'!AH23+'NINH XUAN'!AH23+'NINH HOA'!AH23+'TT THIEN TON'!AH23</f>
        <v>0</v>
      </c>
      <c r="AI23" s="94">
        <f>'TRUONG YEN'!AI23+'NINH THANG'!AI23+'NINH AN'!AI23+'NINH HAI'!AI23+'NINH KHANG'!AI23+'NINH VAN'!AI23+'NINH GIANG'!AI23+'NINH MY'!AI23+'NINH XUAN'!AI23+'NINH HOA'!AI23+'TT THIEN TON'!AI23</f>
        <v>0</v>
      </c>
      <c r="AJ23" s="94" t="e">
        <f>'TRUONG YEN'!AJ23+'NINH THANG'!AJ23+'NINH AN'!AJ23+'NINH HAI'!AJ23+'NINH KHANG'!AJ23+'NINH VAN'!AJ23+'NINH GIANG'!AJ23+'NINH MY'!AJ23+'NINH XUAN'!AJ23+'NINH HOA'!AJ23+'TT THIEN TON'!AJ23</f>
        <v>#REF!</v>
      </c>
      <c r="AK23" s="94">
        <f>'TRUONG YEN'!AK23+'NINH THANG'!AK23+'NINH AN'!AK23+'NINH HAI'!AK23+'NINH KHANG'!AK23+'NINH VAN'!AK23+'NINH GIANG'!AK23+'NINH MY'!AK23+'NINH XUAN'!AK23+'NINH HOA'!AK23+'TT THIEN TON'!AK23</f>
        <v>0</v>
      </c>
      <c r="AL23" s="94">
        <f>'TRUONG YEN'!AL23+'NINH THANG'!AL23+'NINH AN'!AL23+'NINH HAI'!AL23+'NINH KHANG'!AL23+'NINH VAN'!AL23+'NINH GIANG'!AL23+'NINH MY'!AL23+'NINH XUAN'!AL23+'NINH HOA'!AL23+'TT THIEN TON'!AL23</f>
        <v>0</v>
      </c>
      <c r="AM23" s="94">
        <f>'TRUONG YEN'!AM23+'NINH THANG'!AM23+'NINH AN'!AM23+'NINH HAI'!AM23+'NINH KHANG'!AM23+'NINH VAN'!AM23+'NINH GIANG'!AM23+'NINH MY'!AM23+'NINH XUAN'!AM23+'NINH HOA'!AM23+'TT THIEN TON'!AM23</f>
        <v>0</v>
      </c>
      <c r="AN23" s="94">
        <f>'TRUONG YEN'!AN23+'NINH THANG'!AN23+'NINH AN'!AN23+'NINH HAI'!AN23+'NINH KHANG'!AN23+'NINH VAN'!AN23+'NINH GIANG'!AN23+'NINH MY'!AN23+'NINH XUAN'!AN23+'NINH HOA'!AN23+'TT THIEN TON'!AN23</f>
        <v>0</v>
      </c>
      <c r="AO23" s="85" t="e">
        <f t="shared" si="1"/>
        <v>#REF!</v>
      </c>
      <c r="AP23" s="92"/>
    </row>
    <row r="24" spans="1:43" s="84" customFormat="1">
      <c r="A24" s="90" t="s">
        <v>167</v>
      </c>
      <c r="B24" s="89" t="s">
        <v>70</v>
      </c>
      <c r="C24" s="91" t="s">
        <v>69</v>
      </c>
      <c r="D24" s="94">
        <f>'TRUONG YEN'!D24+'NINH THANG'!D24+'NINH AN'!D24+'NINH HAI'!D24+'NINH KHANG'!D24+'NINH VAN'!D24+'NINH GIANG'!D24+'NINH MY'!D24+'NINH XUAN'!D24+'NINH HOA'!D24+'TT THIEN TON'!D24</f>
        <v>0</v>
      </c>
      <c r="E24" s="94">
        <f>'TRUONG YEN'!E24+'NINH THANG'!E24+'NINH AN'!E24+'NINH HAI'!E24+'NINH KHANG'!E24+'NINH VAN'!E24+'NINH GIANG'!E24+'NINH MY'!E24+'NINH XUAN'!E24+'NINH HOA'!E24+'TT THIEN TON'!E24</f>
        <v>0</v>
      </c>
      <c r="F24" s="94">
        <f>'TRUONG YEN'!F24+'NINH THANG'!F24+'NINH AN'!F24+'NINH HAI'!F24+'NINH KHANG'!F24+'NINH VAN'!F24+'NINH GIANG'!F24+'NINH MY'!F24+'NINH XUAN'!F24+'NINH HOA'!F24+'TT THIEN TON'!F24</f>
        <v>0</v>
      </c>
      <c r="G24" s="94">
        <f>'TRUONG YEN'!G24+'NINH THANG'!G24+'NINH AN'!G24+'NINH HAI'!G24+'NINH KHANG'!G24+'NINH VAN'!G24+'NINH GIANG'!G24+'NINH MY'!G24+'NINH XUAN'!G24+'NINH HOA'!G24+'TT THIEN TON'!G24</f>
        <v>0</v>
      </c>
      <c r="H24" s="94">
        <f>'TRUONG YEN'!H24+'NINH THANG'!H24+'NINH AN'!H24+'NINH HAI'!H24+'NINH KHANG'!H24+'NINH VAN'!H24+'NINH GIANG'!H24+'NINH MY'!H24+'NINH XUAN'!H24+'NINH HOA'!H24+'TT THIEN TON'!H24</f>
        <v>0</v>
      </c>
      <c r="I24" s="94">
        <f>'TRUONG YEN'!I24+'NINH THANG'!I24+'NINH AN'!I24+'NINH HAI'!I24+'NINH KHANG'!I24+'NINH VAN'!I24+'NINH GIANG'!I24+'NINH MY'!I24+'NINH XUAN'!I24+'NINH HOA'!I24+'TT THIEN TON'!I24</f>
        <v>0</v>
      </c>
      <c r="J24" s="94">
        <f>'TRUONG YEN'!J24+'NINH THANG'!J24+'NINH AN'!J24+'NINH HAI'!J24+'NINH KHANG'!J24+'NINH VAN'!J24+'NINH GIANG'!J24+'NINH MY'!J24+'NINH XUAN'!J24+'NINH HOA'!J24+'TT THIEN TON'!J24</f>
        <v>0</v>
      </c>
      <c r="K24" s="94">
        <f>'TRUONG YEN'!K24+'NINH THANG'!K24+'NINH AN'!K24+'NINH HAI'!K24+'NINH KHANG'!K24+'NINH VAN'!K24+'NINH GIANG'!K24+'NINH MY'!K24+'NINH XUAN'!K24+'NINH HOA'!K24+'TT THIEN TON'!K24</f>
        <v>0</v>
      </c>
      <c r="L24" s="94">
        <f>'TRUONG YEN'!L24+'NINH THANG'!L24+'NINH AN'!L24+'NINH HAI'!L24+'NINH KHANG'!L24+'NINH VAN'!L24+'NINH GIANG'!L24+'NINH MY'!L24+'NINH XUAN'!L24+'NINH HOA'!L24+'TT THIEN TON'!L24</f>
        <v>0</v>
      </c>
      <c r="M24" s="94">
        <f>'TRUONG YEN'!M24+'NINH THANG'!M24+'NINH AN'!M24+'NINH HAI'!M24+'NINH KHANG'!M24+'NINH VAN'!M24+'NINH GIANG'!M24+'NINH MY'!M24+'NINH XUAN'!M24+'NINH HOA'!M24+'TT THIEN TON'!M24</f>
        <v>0</v>
      </c>
      <c r="N24" s="94">
        <f>'TRUONG YEN'!N24+'NINH THANG'!N24+'NINH AN'!N24+'NINH HAI'!N24+'NINH KHANG'!N24+'NINH VAN'!N24+'NINH GIANG'!N24+'NINH MY'!N24+'NINH XUAN'!N24+'NINH HOA'!N24+'TT THIEN TON'!N24</f>
        <v>0</v>
      </c>
      <c r="O24" s="94">
        <f>'TRUONG YEN'!O24+'NINH THANG'!O24+'NINH AN'!O24+'NINH HAI'!O24+'NINH KHANG'!O24+'NINH VAN'!O24+'NINH GIANG'!O24+'NINH MY'!O24+'NINH XUAN'!O24+'NINH HOA'!O24+'TT THIEN TON'!O24</f>
        <v>0</v>
      </c>
      <c r="P24" s="94">
        <f>'TRUONG YEN'!P24+'NINH THANG'!P24+'NINH AN'!P24+'NINH HAI'!P24+'NINH KHANG'!P24+'NINH VAN'!P24+'NINH GIANG'!P24+'NINH MY'!P24+'NINH XUAN'!P24+'NINH HOA'!P24+'TT THIEN TON'!P24</f>
        <v>0</v>
      </c>
      <c r="Q24" s="94">
        <f>'TRUONG YEN'!Q24+'NINH THANG'!Q24+'NINH AN'!Q24+'NINH HAI'!Q24+'NINH KHANG'!Q24+'NINH VAN'!Q24+'NINH GIANG'!Q24+'NINH MY'!Q24+'NINH XUAN'!Q24+'NINH HOA'!Q24+'TT THIEN TON'!Q24</f>
        <v>0</v>
      </c>
      <c r="R24" s="94">
        <f>'TRUONG YEN'!R24+'NINH THANG'!R24+'NINH AN'!R24+'NINH HAI'!R24+'NINH KHANG'!R24+'NINH VAN'!R24+'NINH GIANG'!R24+'NINH MY'!R24+'NINH XUAN'!R24+'NINH HOA'!R24+'TT THIEN TON'!R24</f>
        <v>0</v>
      </c>
      <c r="S24" s="94">
        <f>'TRUONG YEN'!S24+'NINH THANG'!S24+'NINH AN'!S24+'NINH HAI'!S24+'NINH KHANG'!S24+'NINH VAN'!S24+'NINH GIANG'!S24+'NINH MY'!S24+'NINH XUAN'!S24+'NINH HOA'!S24+'TT THIEN TON'!S24</f>
        <v>0</v>
      </c>
      <c r="T24" s="94">
        <f>'TRUONG YEN'!T24+'NINH THANG'!T24+'NINH AN'!T24+'NINH HAI'!T24+'NINH KHANG'!T24+'NINH VAN'!T24+'NINH GIANG'!T24+'NINH MY'!T24+'NINH XUAN'!T24+'NINH HOA'!T24+'TT THIEN TON'!T24</f>
        <v>0</v>
      </c>
      <c r="U24" s="94">
        <f>'TRUONG YEN'!U24+'NINH THANG'!U24+'NINH AN'!U24+'NINH HAI'!U24+'NINH KHANG'!U24+'NINH VAN'!U24+'NINH GIANG'!U24+'NINH MY'!U24+'NINH XUAN'!U24+'NINH HOA'!U24+'TT THIEN TON'!U24</f>
        <v>0</v>
      </c>
      <c r="V24" s="94" t="e">
        <f>'TRUONG YEN'!V24+'NINH THANG'!V24+'NINH AN'!V24+'NINH HAI'!V24+'NINH KHANG'!V24+'NINH VAN'!V24+'NINH GIANG'!V24+'NINH MY'!V24+'NINH XUAN'!V24+'NINH HOA'!V24+'TT THIEN TON'!V24</f>
        <v>#REF!</v>
      </c>
      <c r="W24" s="94">
        <f>'TRUONG YEN'!W24+'NINH THANG'!W24+'NINH AN'!W24+'NINH HAI'!W24+'NINH KHANG'!W24+'NINH VAN'!W24+'NINH GIANG'!W24+'NINH MY'!W24+'NINH XUAN'!W24+'NINH HOA'!W24+'TT THIEN TON'!W24</f>
        <v>0</v>
      </c>
      <c r="X24" s="94">
        <f>'TRUONG YEN'!X24+'NINH THANG'!X24+'NINH AN'!X24+'NINH HAI'!X24+'NINH KHANG'!X24+'NINH VAN'!X24+'NINH GIANG'!X24+'NINH MY'!X24+'NINH XUAN'!X24+'NINH HOA'!X24+'TT THIEN TON'!X24</f>
        <v>0</v>
      </c>
      <c r="Y24" s="94">
        <f>'TRUONG YEN'!Y24+'NINH THANG'!Y24+'NINH AN'!Y24+'NINH HAI'!Y24+'NINH KHANG'!Y24+'NINH VAN'!Y24+'NINH GIANG'!Y24+'NINH MY'!Y24+'NINH XUAN'!Y24+'NINH HOA'!Y24+'TT THIEN TON'!Y24</f>
        <v>0</v>
      </c>
      <c r="Z24" s="94">
        <f>'TRUONG YEN'!Z24+'NINH THANG'!Z24+'NINH AN'!Z24+'NINH HAI'!Z24+'NINH KHANG'!Z24+'NINH VAN'!Z24+'NINH GIANG'!Z24+'NINH MY'!Z24+'NINH XUAN'!Z24+'NINH HOA'!Z24+'TT THIEN TON'!Z24</f>
        <v>0</v>
      </c>
      <c r="AA24" s="94">
        <f>'TRUONG YEN'!AA24+'NINH THANG'!AA24+'NINH AN'!AA24+'NINH HAI'!AA24+'NINH KHANG'!AA24+'NINH VAN'!AA24+'NINH GIANG'!AA24+'NINH MY'!AA24+'NINH XUAN'!AA24+'NINH HOA'!AA24+'TT THIEN TON'!AA24</f>
        <v>0</v>
      </c>
      <c r="AB24" s="94">
        <f>'TRUONG YEN'!AB24+'NINH THANG'!AB24+'NINH AN'!AB24+'NINH HAI'!AB24+'NINH KHANG'!AB24+'NINH VAN'!AB24+'NINH GIANG'!AB24+'NINH MY'!AB24+'NINH XUAN'!AB24+'NINH HOA'!AB24+'TT THIEN TON'!AB24</f>
        <v>0</v>
      </c>
      <c r="AC24" s="94">
        <f>'TRUONG YEN'!AC24+'NINH THANG'!AC24+'NINH AN'!AC24+'NINH HAI'!AC24+'NINH KHANG'!AC24+'NINH VAN'!AC24+'NINH GIANG'!AC24+'NINH MY'!AC24+'NINH XUAN'!AC24+'NINH HOA'!AC24+'TT THIEN TON'!AC24</f>
        <v>0</v>
      </c>
      <c r="AD24" s="94">
        <f>'TRUONG YEN'!AD24+'NINH THANG'!AD24+'NINH AN'!AD24+'NINH HAI'!AD24+'NINH KHANG'!AD24+'NINH VAN'!AD24+'NINH GIANG'!AD24+'NINH MY'!AD24+'NINH XUAN'!AD24+'NINH HOA'!AD24+'TT THIEN TON'!AD24</f>
        <v>0</v>
      </c>
      <c r="AE24" s="94">
        <f>'TRUONG YEN'!AE24+'NINH THANG'!AE24+'NINH AN'!AE24+'NINH HAI'!AE24+'NINH KHANG'!AE24+'NINH VAN'!AE24+'NINH GIANG'!AE24+'NINH MY'!AE24+'NINH XUAN'!AE24+'NINH HOA'!AE24+'TT THIEN TON'!AE24</f>
        <v>0</v>
      </c>
      <c r="AF24" s="94">
        <f>'TRUONG YEN'!AF24+'NINH THANG'!AF24+'NINH AN'!AF24+'NINH HAI'!AF24+'NINH KHANG'!AF24+'NINH VAN'!AF24+'NINH GIANG'!AF24+'NINH MY'!AF24+'NINH XUAN'!AF24+'NINH HOA'!AF24+'TT THIEN TON'!AF24</f>
        <v>0</v>
      </c>
      <c r="AG24" s="94">
        <f>'TRUONG YEN'!AG24+'NINH THANG'!AG24+'NINH AN'!AG24+'NINH HAI'!AG24+'NINH KHANG'!AG24+'NINH VAN'!AG24+'NINH GIANG'!AG24+'NINH MY'!AG24+'NINH XUAN'!AG24+'NINH HOA'!AG24+'TT THIEN TON'!AG24</f>
        <v>0</v>
      </c>
      <c r="AH24" s="94">
        <f>'TRUONG YEN'!AH24+'NINH THANG'!AH24+'NINH AN'!AH24+'NINH HAI'!AH24+'NINH KHANG'!AH24+'NINH VAN'!AH24+'NINH GIANG'!AH24+'NINH MY'!AH24+'NINH XUAN'!AH24+'NINH HOA'!AH24+'TT THIEN TON'!AH24</f>
        <v>0</v>
      </c>
      <c r="AI24" s="94">
        <f>'TRUONG YEN'!AI24+'NINH THANG'!AI24+'NINH AN'!AI24+'NINH HAI'!AI24+'NINH KHANG'!AI24+'NINH VAN'!AI24+'NINH GIANG'!AI24+'NINH MY'!AI24+'NINH XUAN'!AI24+'NINH HOA'!AI24+'TT THIEN TON'!AI24</f>
        <v>0</v>
      </c>
      <c r="AJ24" s="94">
        <f>'TRUONG YEN'!AJ24+'NINH THANG'!AJ24+'NINH AN'!AJ24+'NINH HAI'!AJ24+'NINH KHANG'!AJ24+'NINH VAN'!AJ24+'NINH GIANG'!AJ24+'NINH MY'!AJ24+'NINH XUAN'!AJ24+'NINH HOA'!AJ24+'TT THIEN TON'!AJ24</f>
        <v>0</v>
      </c>
      <c r="AK24" s="94">
        <f>'TRUONG YEN'!AK24+'NINH THANG'!AK24+'NINH AN'!AK24+'NINH HAI'!AK24+'NINH KHANG'!AK24+'NINH VAN'!AK24+'NINH GIANG'!AK24+'NINH MY'!AK24+'NINH XUAN'!AK24+'NINH HOA'!AK24+'TT THIEN TON'!AK24</f>
        <v>0</v>
      </c>
      <c r="AL24" s="94">
        <f>'TRUONG YEN'!AL24+'NINH THANG'!AL24+'NINH AN'!AL24+'NINH HAI'!AL24+'NINH KHANG'!AL24+'NINH VAN'!AL24+'NINH GIANG'!AL24+'NINH MY'!AL24+'NINH XUAN'!AL24+'NINH HOA'!AL24+'TT THIEN TON'!AL24</f>
        <v>0</v>
      </c>
      <c r="AM24" s="94">
        <f>'TRUONG YEN'!AM24+'NINH THANG'!AM24+'NINH AN'!AM24+'NINH HAI'!AM24+'NINH KHANG'!AM24+'NINH VAN'!AM24+'NINH GIANG'!AM24+'NINH MY'!AM24+'NINH XUAN'!AM24+'NINH HOA'!AM24+'TT THIEN TON'!AM24</f>
        <v>0</v>
      </c>
      <c r="AN24" s="94">
        <f>'TRUONG YEN'!AN24+'NINH THANG'!AN24+'NINH AN'!AN24+'NINH HAI'!AN24+'NINH KHANG'!AN24+'NINH VAN'!AN24+'NINH GIANG'!AN24+'NINH MY'!AN24+'NINH XUAN'!AN24+'NINH HOA'!AN24+'TT THIEN TON'!AN24</f>
        <v>0</v>
      </c>
      <c r="AO24" s="85" t="e">
        <f t="shared" si="1"/>
        <v>#REF!</v>
      </c>
    </row>
    <row r="25" spans="1:43" s="84" customFormat="1">
      <c r="A25" s="90" t="s">
        <v>166</v>
      </c>
      <c r="B25" s="89" t="s">
        <v>68</v>
      </c>
      <c r="C25" s="91" t="s">
        <v>67</v>
      </c>
      <c r="D25" s="94">
        <f>'TRUONG YEN'!D25+'NINH THANG'!D25+'NINH AN'!D25+'NINH HAI'!D25+'NINH KHANG'!D25+'NINH VAN'!D25+'NINH GIANG'!D25+'NINH MY'!D25+'NINH XUAN'!D25+'NINH HOA'!D25+'TT THIEN TON'!D25</f>
        <v>0</v>
      </c>
      <c r="E25" s="94">
        <f>'TRUONG YEN'!E25+'NINH THANG'!E25+'NINH AN'!E25+'NINH HAI'!E25+'NINH KHANG'!E25+'NINH VAN'!E25+'NINH GIANG'!E25+'NINH MY'!E25+'NINH XUAN'!E25+'NINH HOA'!E25+'TT THIEN TON'!E25</f>
        <v>0</v>
      </c>
      <c r="F25" s="94">
        <f>'TRUONG YEN'!F25+'NINH THANG'!F25+'NINH AN'!F25+'NINH HAI'!F25+'NINH KHANG'!F25+'NINH VAN'!F25+'NINH GIANG'!F25+'NINH MY'!F25+'NINH XUAN'!F25+'NINH HOA'!F25+'TT THIEN TON'!F25</f>
        <v>0</v>
      </c>
      <c r="G25" s="94">
        <f>'TRUONG YEN'!G25+'NINH THANG'!G25+'NINH AN'!G25+'NINH HAI'!G25+'NINH KHANG'!G25+'NINH VAN'!G25+'NINH GIANG'!G25+'NINH MY'!G25+'NINH XUAN'!G25+'NINH HOA'!G25+'TT THIEN TON'!G25</f>
        <v>0</v>
      </c>
      <c r="H25" s="94">
        <f>'TRUONG YEN'!H25+'NINH THANG'!H25+'NINH AN'!H25+'NINH HAI'!H25+'NINH KHANG'!H25+'NINH VAN'!H25+'NINH GIANG'!H25+'NINH MY'!H25+'NINH XUAN'!H25+'NINH HOA'!H25+'TT THIEN TON'!H25</f>
        <v>0</v>
      </c>
      <c r="I25" s="94">
        <f>'TRUONG YEN'!I25+'NINH THANG'!I25+'NINH AN'!I25+'NINH HAI'!I25+'NINH KHANG'!I25+'NINH VAN'!I25+'NINH GIANG'!I25+'NINH MY'!I25+'NINH XUAN'!I25+'NINH HOA'!I25+'TT THIEN TON'!I25</f>
        <v>0</v>
      </c>
      <c r="J25" s="94">
        <f>'TRUONG YEN'!J25+'NINH THANG'!J25+'NINH AN'!J25+'NINH HAI'!J25+'NINH KHANG'!J25+'NINH VAN'!J25+'NINH GIANG'!J25+'NINH MY'!J25+'NINH XUAN'!J25+'NINH HOA'!J25+'TT THIEN TON'!J25</f>
        <v>0</v>
      </c>
      <c r="K25" s="94">
        <f>'TRUONG YEN'!K25+'NINH THANG'!K25+'NINH AN'!K25+'NINH HAI'!K25+'NINH KHANG'!K25+'NINH VAN'!K25+'NINH GIANG'!K25+'NINH MY'!K25+'NINH XUAN'!K25+'NINH HOA'!K25+'TT THIEN TON'!K25</f>
        <v>0</v>
      </c>
      <c r="L25" s="94">
        <f>'TRUONG YEN'!L25+'NINH THANG'!L25+'NINH AN'!L25+'NINH HAI'!L25+'NINH KHANG'!L25+'NINH VAN'!L25+'NINH GIANG'!L25+'NINH MY'!L25+'NINH XUAN'!L25+'NINH HOA'!L25+'TT THIEN TON'!L25</f>
        <v>0</v>
      </c>
      <c r="M25" s="94">
        <f>'TRUONG YEN'!M25+'NINH THANG'!M25+'NINH AN'!M25+'NINH HAI'!M25+'NINH KHANG'!M25+'NINH VAN'!M25+'NINH GIANG'!M25+'NINH MY'!M25+'NINH XUAN'!M25+'NINH HOA'!M25+'TT THIEN TON'!M25</f>
        <v>0</v>
      </c>
      <c r="N25" s="94">
        <f>'TRUONG YEN'!N25+'NINH THANG'!N25+'NINH AN'!N25+'NINH HAI'!N25+'NINH KHANG'!N25+'NINH VAN'!N25+'NINH GIANG'!N25+'NINH MY'!N25+'NINH XUAN'!N25+'NINH HOA'!N25+'TT THIEN TON'!N25</f>
        <v>0</v>
      </c>
      <c r="O25" s="94">
        <f>'TRUONG YEN'!O25+'NINH THANG'!O25+'NINH AN'!O25+'NINH HAI'!O25+'NINH KHANG'!O25+'NINH VAN'!O25+'NINH GIANG'!O25+'NINH MY'!O25+'NINH XUAN'!O25+'NINH HOA'!O25+'TT THIEN TON'!O25</f>
        <v>0</v>
      </c>
      <c r="P25" s="94">
        <f>'TRUONG YEN'!P25+'NINH THANG'!P25+'NINH AN'!P25+'NINH HAI'!P25+'NINH KHANG'!P25+'NINH VAN'!P25+'NINH GIANG'!P25+'NINH MY'!P25+'NINH XUAN'!P25+'NINH HOA'!P25+'TT THIEN TON'!P25</f>
        <v>0</v>
      </c>
      <c r="Q25" s="94">
        <f>'TRUONG YEN'!Q25+'NINH THANG'!Q25+'NINH AN'!Q25+'NINH HAI'!Q25+'NINH KHANG'!Q25+'NINH VAN'!Q25+'NINH GIANG'!Q25+'NINH MY'!Q25+'NINH XUAN'!Q25+'NINH HOA'!Q25+'TT THIEN TON'!Q25</f>
        <v>0</v>
      </c>
      <c r="R25" s="94">
        <f>'TRUONG YEN'!R25+'NINH THANG'!R25+'NINH AN'!R25+'NINH HAI'!R25+'NINH KHANG'!R25+'NINH VAN'!R25+'NINH GIANG'!R25+'NINH MY'!R25+'NINH XUAN'!R25+'NINH HOA'!R25+'TT THIEN TON'!R25</f>
        <v>0</v>
      </c>
      <c r="S25" s="94">
        <f>'TRUONG YEN'!S25+'NINH THANG'!S25+'NINH AN'!S25+'NINH HAI'!S25+'NINH KHANG'!S25+'NINH VAN'!S25+'NINH GIANG'!S25+'NINH MY'!S25+'NINH XUAN'!S25+'NINH HOA'!S25+'TT THIEN TON'!S25</f>
        <v>0</v>
      </c>
      <c r="T25" s="94">
        <f>'TRUONG YEN'!T25+'NINH THANG'!T25+'NINH AN'!T25+'NINH HAI'!T25+'NINH KHANG'!T25+'NINH VAN'!T25+'NINH GIANG'!T25+'NINH MY'!T25+'NINH XUAN'!T25+'NINH HOA'!T25+'TT THIEN TON'!T25</f>
        <v>0</v>
      </c>
      <c r="U25" s="94">
        <f>'TRUONG YEN'!U25+'NINH THANG'!U25+'NINH AN'!U25+'NINH HAI'!U25+'NINH KHANG'!U25+'NINH VAN'!U25+'NINH GIANG'!U25+'NINH MY'!U25+'NINH XUAN'!U25+'NINH HOA'!U25+'TT THIEN TON'!U25</f>
        <v>0</v>
      </c>
      <c r="V25" s="94">
        <f>'TRUONG YEN'!V25+'NINH THANG'!V25+'NINH AN'!V25+'NINH HAI'!V25+'NINH KHANG'!V25+'NINH VAN'!V25+'NINH GIANG'!V25+'NINH MY'!V25+'NINH XUAN'!V25+'NINH HOA'!V25+'TT THIEN TON'!V25</f>
        <v>0</v>
      </c>
      <c r="W25" s="94">
        <f>'TRUONG YEN'!W25+'NINH THANG'!W25+'NINH AN'!W25+'NINH HAI'!W25+'NINH KHANG'!W25+'NINH VAN'!W25+'NINH GIANG'!W25+'NINH MY'!W25+'NINH XUAN'!W25+'NINH HOA'!W25+'TT THIEN TON'!W25</f>
        <v>0</v>
      </c>
      <c r="X25" s="94">
        <f>'TRUONG YEN'!X25+'NINH THANG'!X25+'NINH AN'!X25+'NINH HAI'!X25+'NINH KHANG'!X25+'NINH VAN'!X25+'NINH GIANG'!X25+'NINH MY'!X25+'NINH XUAN'!X25+'NINH HOA'!X25+'TT THIEN TON'!X25</f>
        <v>0</v>
      </c>
      <c r="Y25" s="94">
        <f>'TRUONG YEN'!Y25+'NINH THANG'!Y25+'NINH AN'!Y25+'NINH HAI'!Y25+'NINH KHANG'!Y25+'NINH VAN'!Y25+'NINH GIANG'!Y25+'NINH MY'!Y25+'NINH XUAN'!Y25+'NINH HOA'!Y25+'TT THIEN TON'!Y25</f>
        <v>0</v>
      </c>
      <c r="Z25" s="94">
        <f>'TRUONG YEN'!Z25+'NINH THANG'!Z25+'NINH AN'!Z25+'NINH HAI'!Z25+'NINH KHANG'!Z25+'NINH VAN'!Z25+'NINH GIANG'!Z25+'NINH MY'!Z25+'NINH XUAN'!Z25+'NINH HOA'!Z25+'TT THIEN TON'!Z25</f>
        <v>0</v>
      </c>
      <c r="AA25" s="94">
        <f>'TRUONG YEN'!AA25+'NINH THANG'!AA25+'NINH AN'!AA25+'NINH HAI'!AA25+'NINH KHANG'!AA25+'NINH VAN'!AA25+'NINH GIANG'!AA25+'NINH MY'!AA25+'NINH XUAN'!AA25+'NINH HOA'!AA25+'TT THIEN TON'!AA25</f>
        <v>0</v>
      </c>
      <c r="AB25" s="94">
        <f>'TRUONG YEN'!AB25+'NINH THANG'!AB25+'NINH AN'!AB25+'NINH HAI'!AB25+'NINH KHANG'!AB25+'NINH VAN'!AB25+'NINH GIANG'!AB25+'NINH MY'!AB25+'NINH XUAN'!AB25+'NINH HOA'!AB25+'TT THIEN TON'!AB25</f>
        <v>0</v>
      </c>
      <c r="AC25" s="94">
        <f>'TRUONG YEN'!AC25+'NINH THANG'!AC25+'NINH AN'!AC25+'NINH HAI'!AC25+'NINH KHANG'!AC25+'NINH VAN'!AC25+'NINH GIANG'!AC25+'NINH MY'!AC25+'NINH XUAN'!AC25+'NINH HOA'!AC25+'TT THIEN TON'!AC25</f>
        <v>0</v>
      </c>
      <c r="AD25" s="94">
        <f>'TRUONG YEN'!AD25+'NINH THANG'!AD25+'NINH AN'!AD25+'NINH HAI'!AD25+'NINH KHANG'!AD25+'NINH VAN'!AD25+'NINH GIANG'!AD25+'NINH MY'!AD25+'NINH XUAN'!AD25+'NINH HOA'!AD25+'TT THIEN TON'!AD25</f>
        <v>0</v>
      </c>
      <c r="AE25" s="94">
        <f>'TRUONG YEN'!AE25+'NINH THANG'!AE25+'NINH AN'!AE25+'NINH HAI'!AE25+'NINH KHANG'!AE25+'NINH VAN'!AE25+'NINH GIANG'!AE25+'NINH MY'!AE25+'NINH XUAN'!AE25+'NINH HOA'!AE25+'TT THIEN TON'!AE25</f>
        <v>0</v>
      </c>
      <c r="AF25" s="94">
        <f>'TRUONG YEN'!AF25+'NINH THANG'!AF25+'NINH AN'!AF25+'NINH HAI'!AF25+'NINH KHANG'!AF25+'NINH VAN'!AF25+'NINH GIANG'!AF25+'NINH MY'!AF25+'NINH XUAN'!AF25+'NINH HOA'!AF25+'TT THIEN TON'!AF25</f>
        <v>0</v>
      </c>
      <c r="AG25" s="94">
        <f>'TRUONG YEN'!AG25+'NINH THANG'!AG25+'NINH AN'!AG25+'NINH HAI'!AG25+'NINH KHANG'!AG25+'NINH VAN'!AG25+'NINH GIANG'!AG25+'NINH MY'!AG25+'NINH XUAN'!AG25+'NINH HOA'!AG25+'TT THIEN TON'!AG25</f>
        <v>0</v>
      </c>
      <c r="AH25" s="94">
        <f>'TRUONG YEN'!AH25+'NINH THANG'!AH25+'NINH AN'!AH25+'NINH HAI'!AH25+'NINH KHANG'!AH25+'NINH VAN'!AH25+'NINH GIANG'!AH25+'NINH MY'!AH25+'NINH XUAN'!AH25+'NINH HOA'!AH25+'TT THIEN TON'!AH25</f>
        <v>0</v>
      </c>
      <c r="AI25" s="94">
        <f>'TRUONG YEN'!AI25+'NINH THANG'!AI25+'NINH AN'!AI25+'NINH HAI'!AI25+'NINH KHANG'!AI25+'NINH VAN'!AI25+'NINH GIANG'!AI25+'NINH MY'!AI25+'NINH XUAN'!AI25+'NINH HOA'!AI25+'TT THIEN TON'!AI25</f>
        <v>0</v>
      </c>
      <c r="AJ25" s="94">
        <f>'TRUONG YEN'!AJ25+'NINH THANG'!AJ25+'NINH AN'!AJ25+'NINH HAI'!AJ25+'NINH KHANG'!AJ25+'NINH VAN'!AJ25+'NINH GIANG'!AJ25+'NINH MY'!AJ25+'NINH XUAN'!AJ25+'NINH HOA'!AJ25+'TT THIEN TON'!AJ25</f>
        <v>0</v>
      </c>
      <c r="AK25" s="94">
        <f>'TRUONG YEN'!AK25+'NINH THANG'!AK25+'NINH AN'!AK25+'NINH HAI'!AK25+'NINH KHANG'!AK25+'NINH VAN'!AK25+'NINH GIANG'!AK25+'NINH MY'!AK25+'NINH XUAN'!AK25+'NINH HOA'!AK25+'TT THIEN TON'!AK25</f>
        <v>0</v>
      </c>
      <c r="AL25" s="94">
        <f>'TRUONG YEN'!AL25+'NINH THANG'!AL25+'NINH AN'!AL25+'NINH HAI'!AL25+'NINH KHANG'!AL25+'NINH VAN'!AL25+'NINH GIANG'!AL25+'NINH MY'!AL25+'NINH XUAN'!AL25+'NINH HOA'!AL25+'TT THIEN TON'!AL25</f>
        <v>0</v>
      </c>
      <c r="AM25" s="94">
        <f>'TRUONG YEN'!AM25+'NINH THANG'!AM25+'NINH AN'!AM25+'NINH HAI'!AM25+'NINH KHANG'!AM25+'NINH VAN'!AM25+'NINH GIANG'!AM25+'NINH MY'!AM25+'NINH XUAN'!AM25+'NINH HOA'!AM25+'TT THIEN TON'!AM25</f>
        <v>0</v>
      </c>
      <c r="AN25" s="94">
        <f>'TRUONG YEN'!AN25+'NINH THANG'!AN25+'NINH AN'!AN25+'NINH HAI'!AN25+'NINH KHANG'!AN25+'NINH VAN'!AN25+'NINH GIANG'!AN25+'NINH MY'!AN25+'NINH XUAN'!AN25+'NINH HOA'!AN25+'TT THIEN TON'!AN25</f>
        <v>0</v>
      </c>
      <c r="AO25" s="85">
        <f t="shared" si="1"/>
        <v>0</v>
      </c>
      <c r="AQ25" s="92" t="e">
        <f>SUM(AO12:AO36)</f>
        <v>#REF!</v>
      </c>
    </row>
    <row r="26" spans="1:43" s="84" customFormat="1">
      <c r="A26" s="90" t="s">
        <v>165</v>
      </c>
      <c r="B26" s="89" t="s">
        <v>66</v>
      </c>
      <c r="C26" s="91" t="s">
        <v>65</v>
      </c>
      <c r="D26" s="94">
        <f>'TRUONG YEN'!D26+'NINH THANG'!D26+'NINH AN'!D26+'NINH HAI'!D26+'NINH KHANG'!D26+'NINH VAN'!D26+'NINH GIANG'!D26+'NINH MY'!D26+'NINH XUAN'!D26+'NINH HOA'!D26+'TT THIEN TON'!D26</f>
        <v>0</v>
      </c>
      <c r="E26" s="94">
        <f>'TRUONG YEN'!E26+'NINH THANG'!E26+'NINH AN'!E26+'NINH HAI'!E26+'NINH KHANG'!E26+'NINH VAN'!E26+'NINH GIANG'!E26+'NINH MY'!E26+'NINH XUAN'!E26+'NINH HOA'!E26+'TT THIEN TON'!E26</f>
        <v>0</v>
      </c>
      <c r="F26" s="94">
        <f>'TRUONG YEN'!F26+'NINH THANG'!F26+'NINH AN'!F26+'NINH HAI'!F26+'NINH KHANG'!F26+'NINH VAN'!F26+'NINH GIANG'!F26+'NINH MY'!F26+'NINH XUAN'!F26+'NINH HOA'!F26+'TT THIEN TON'!F26</f>
        <v>0</v>
      </c>
      <c r="G26" s="94">
        <f>'TRUONG YEN'!G26+'NINH THANG'!G26+'NINH AN'!G26+'NINH HAI'!G26+'NINH KHANG'!G26+'NINH VAN'!G26+'NINH GIANG'!G26+'NINH MY'!G26+'NINH XUAN'!G26+'NINH HOA'!G26+'TT THIEN TON'!G26</f>
        <v>0</v>
      </c>
      <c r="H26" s="94">
        <f>'TRUONG YEN'!H26+'NINH THANG'!H26+'NINH AN'!H26+'NINH HAI'!H26+'NINH KHANG'!H26+'NINH VAN'!H26+'NINH GIANG'!H26+'NINH MY'!H26+'NINH XUAN'!H26+'NINH HOA'!H26+'TT THIEN TON'!H26</f>
        <v>0</v>
      </c>
      <c r="I26" s="94">
        <f>'TRUONG YEN'!I26+'NINH THANG'!I26+'NINH AN'!I26+'NINH HAI'!I26+'NINH KHANG'!I26+'NINH VAN'!I26+'NINH GIANG'!I26+'NINH MY'!I26+'NINH XUAN'!I26+'NINH HOA'!I26+'TT THIEN TON'!I26</f>
        <v>0</v>
      </c>
      <c r="J26" s="94">
        <f>'TRUONG YEN'!J26+'NINH THANG'!J26+'NINH AN'!J26+'NINH HAI'!J26+'NINH KHANG'!J26+'NINH VAN'!J26+'NINH GIANG'!J26+'NINH MY'!J26+'NINH XUAN'!J26+'NINH HOA'!J26+'TT THIEN TON'!J26</f>
        <v>0</v>
      </c>
      <c r="K26" s="94">
        <f>'TRUONG YEN'!K26+'NINH THANG'!K26+'NINH AN'!K26+'NINH HAI'!K26+'NINH KHANG'!K26+'NINH VAN'!K26+'NINH GIANG'!K26+'NINH MY'!K26+'NINH XUAN'!K26+'NINH HOA'!K26+'TT THIEN TON'!K26</f>
        <v>0</v>
      </c>
      <c r="L26" s="94">
        <f>'TRUONG YEN'!L26+'NINH THANG'!L26+'NINH AN'!L26+'NINH HAI'!L26+'NINH KHANG'!L26+'NINH VAN'!L26+'NINH GIANG'!L26+'NINH MY'!L26+'NINH XUAN'!L26+'NINH HOA'!L26+'TT THIEN TON'!L26</f>
        <v>0</v>
      </c>
      <c r="M26" s="94">
        <f>'TRUONG YEN'!M26+'NINH THANG'!M26+'NINH AN'!M26+'NINH HAI'!M26+'NINH KHANG'!M26+'NINH VAN'!M26+'NINH GIANG'!M26+'NINH MY'!M26+'NINH XUAN'!M26+'NINH HOA'!M26+'TT THIEN TON'!M26</f>
        <v>0</v>
      </c>
      <c r="N26" s="94">
        <f>'TRUONG YEN'!N26+'NINH THANG'!N26+'NINH AN'!N26+'NINH HAI'!N26+'NINH KHANG'!N26+'NINH VAN'!N26+'NINH GIANG'!N26+'NINH MY'!N26+'NINH XUAN'!N26+'NINH HOA'!N26+'TT THIEN TON'!N26</f>
        <v>0</v>
      </c>
      <c r="O26" s="94">
        <f>'TRUONG YEN'!O26+'NINH THANG'!O26+'NINH AN'!O26+'NINH HAI'!O26+'NINH KHANG'!O26+'NINH VAN'!O26+'NINH GIANG'!O26+'NINH MY'!O26+'NINH XUAN'!O26+'NINH HOA'!O26+'TT THIEN TON'!O26</f>
        <v>0</v>
      </c>
      <c r="P26" s="94">
        <f>'TRUONG YEN'!P26+'NINH THANG'!P26+'NINH AN'!P26+'NINH HAI'!P26+'NINH KHANG'!P26+'NINH VAN'!P26+'NINH GIANG'!P26+'NINH MY'!P26+'NINH XUAN'!P26+'NINH HOA'!P26+'TT THIEN TON'!P26</f>
        <v>0</v>
      </c>
      <c r="Q26" s="94">
        <f>'TRUONG YEN'!Q26+'NINH THANG'!Q26+'NINH AN'!Q26+'NINH HAI'!Q26+'NINH KHANG'!Q26+'NINH VAN'!Q26+'NINH GIANG'!Q26+'NINH MY'!Q26+'NINH XUAN'!Q26+'NINH HOA'!Q26+'TT THIEN TON'!Q26</f>
        <v>0</v>
      </c>
      <c r="R26" s="94">
        <f>'TRUONG YEN'!R26+'NINH THANG'!R26+'NINH AN'!R26+'NINH HAI'!R26+'NINH KHANG'!R26+'NINH VAN'!R26+'NINH GIANG'!R26+'NINH MY'!R26+'NINH XUAN'!R26+'NINH HOA'!R26+'TT THIEN TON'!R26</f>
        <v>0</v>
      </c>
      <c r="S26" s="94">
        <f>'TRUONG YEN'!S26+'NINH THANG'!S26+'NINH AN'!S26+'NINH HAI'!S26+'NINH KHANG'!S26+'NINH VAN'!S26+'NINH GIANG'!S26+'NINH MY'!S26+'NINH XUAN'!S26+'NINH HOA'!S26+'TT THIEN TON'!S26</f>
        <v>0</v>
      </c>
      <c r="T26" s="94">
        <f>'TRUONG YEN'!T26+'NINH THANG'!T26+'NINH AN'!T26+'NINH HAI'!T26+'NINH KHANG'!T26+'NINH VAN'!T26+'NINH GIANG'!T26+'NINH MY'!T26+'NINH XUAN'!T26+'NINH HOA'!T26+'TT THIEN TON'!T26</f>
        <v>0</v>
      </c>
      <c r="U26" s="94">
        <f>'TRUONG YEN'!U26+'NINH THANG'!U26+'NINH AN'!U26+'NINH HAI'!U26+'NINH KHANG'!U26+'NINH VAN'!U26+'NINH GIANG'!U26+'NINH MY'!U26+'NINH XUAN'!U26+'NINH HOA'!U26+'TT THIEN TON'!U26</f>
        <v>0</v>
      </c>
      <c r="V26" s="94" t="e">
        <f>'TRUONG YEN'!V26+'NINH THANG'!V26+'NINH AN'!V26+'NINH HAI'!V26+'NINH KHANG'!V26+'NINH VAN'!V26+'NINH GIANG'!V26+'NINH MY'!V26+'NINH XUAN'!V26+'NINH HOA'!V26+'TT THIEN TON'!V26</f>
        <v>#REF!</v>
      </c>
      <c r="W26" s="94">
        <f>'TRUONG YEN'!W26+'NINH THANG'!W26+'NINH AN'!W26+'NINH HAI'!W26+'NINH KHANG'!W26+'NINH VAN'!W26+'NINH GIANG'!W26+'NINH MY'!W26+'NINH XUAN'!W26+'NINH HOA'!W26+'TT THIEN TON'!W26</f>
        <v>0</v>
      </c>
      <c r="X26" s="94">
        <f>'TRUONG YEN'!X26+'NINH THANG'!X26+'NINH AN'!X26+'NINH HAI'!X26+'NINH KHANG'!X26+'NINH VAN'!X26+'NINH GIANG'!X26+'NINH MY'!X26+'NINH XUAN'!X26+'NINH HOA'!X26+'TT THIEN TON'!X26</f>
        <v>0</v>
      </c>
      <c r="Y26" s="94">
        <f>'TRUONG YEN'!Y26+'NINH THANG'!Y26+'NINH AN'!Y26+'NINH HAI'!Y26+'NINH KHANG'!Y26+'NINH VAN'!Y26+'NINH GIANG'!Y26+'NINH MY'!Y26+'NINH XUAN'!Y26+'NINH HOA'!Y26+'TT THIEN TON'!Y26</f>
        <v>0</v>
      </c>
      <c r="Z26" s="94">
        <f>'TRUONG YEN'!Z26+'NINH THANG'!Z26+'NINH AN'!Z26+'NINH HAI'!Z26+'NINH KHANG'!Z26+'NINH VAN'!Z26+'NINH GIANG'!Z26+'NINH MY'!Z26+'NINH XUAN'!Z26+'NINH HOA'!Z26+'TT THIEN TON'!Z26</f>
        <v>0</v>
      </c>
      <c r="AA26" s="94">
        <f>'TRUONG YEN'!AA26+'NINH THANG'!AA26+'NINH AN'!AA26+'NINH HAI'!AA26+'NINH KHANG'!AA26+'NINH VAN'!AA26+'NINH GIANG'!AA26+'NINH MY'!AA26+'NINH XUAN'!AA26+'NINH HOA'!AA26+'TT THIEN TON'!AA26</f>
        <v>0</v>
      </c>
      <c r="AB26" s="94">
        <f>'TRUONG YEN'!AB26+'NINH THANG'!AB26+'NINH AN'!AB26+'NINH HAI'!AB26+'NINH KHANG'!AB26+'NINH VAN'!AB26+'NINH GIANG'!AB26+'NINH MY'!AB26+'NINH XUAN'!AB26+'NINH HOA'!AB26+'TT THIEN TON'!AB26</f>
        <v>0</v>
      </c>
      <c r="AC26" s="94">
        <f>'TRUONG YEN'!AC26+'NINH THANG'!AC26+'NINH AN'!AC26+'NINH HAI'!AC26+'NINH KHANG'!AC26+'NINH VAN'!AC26+'NINH GIANG'!AC26+'NINH MY'!AC26+'NINH XUAN'!AC26+'NINH HOA'!AC26+'TT THIEN TON'!AC26</f>
        <v>0</v>
      </c>
      <c r="AD26" s="94">
        <f>'TRUONG YEN'!AD26+'NINH THANG'!AD26+'NINH AN'!AD26+'NINH HAI'!AD26+'NINH KHANG'!AD26+'NINH VAN'!AD26+'NINH GIANG'!AD26+'NINH MY'!AD26+'NINH XUAN'!AD26+'NINH HOA'!AD26+'TT THIEN TON'!AD26</f>
        <v>0</v>
      </c>
      <c r="AE26" s="94">
        <f>'TRUONG YEN'!AE26+'NINH THANG'!AE26+'NINH AN'!AE26+'NINH HAI'!AE26+'NINH KHANG'!AE26+'NINH VAN'!AE26+'NINH GIANG'!AE26+'NINH MY'!AE26+'NINH XUAN'!AE26+'NINH HOA'!AE26+'TT THIEN TON'!AE26</f>
        <v>0</v>
      </c>
      <c r="AF26" s="94">
        <f>'TRUONG YEN'!AF26+'NINH THANG'!AF26+'NINH AN'!AF26+'NINH HAI'!AF26+'NINH KHANG'!AF26+'NINH VAN'!AF26+'NINH GIANG'!AF26+'NINH MY'!AF26+'NINH XUAN'!AF26+'NINH HOA'!AF26+'TT THIEN TON'!AF26</f>
        <v>0</v>
      </c>
      <c r="AG26" s="94">
        <f>'TRUONG YEN'!AG26+'NINH THANG'!AG26+'NINH AN'!AG26+'NINH HAI'!AG26+'NINH KHANG'!AG26+'NINH VAN'!AG26+'NINH GIANG'!AG26+'NINH MY'!AG26+'NINH XUAN'!AG26+'NINH HOA'!AG26+'TT THIEN TON'!AG26</f>
        <v>0</v>
      </c>
      <c r="AH26" s="94">
        <f>'TRUONG YEN'!AH26+'NINH THANG'!AH26+'NINH AN'!AH26+'NINH HAI'!AH26+'NINH KHANG'!AH26+'NINH VAN'!AH26+'NINH GIANG'!AH26+'NINH MY'!AH26+'NINH XUAN'!AH26+'NINH HOA'!AH26+'TT THIEN TON'!AH26</f>
        <v>0</v>
      </c>
      <c r="AI26" s="94">
        <f>'TRUONG YEN'!AI26+'NINH THANG'!AI26+'NINH AN'!AI26+'NINH HAI'!AI26+'NINH KHANG'!AI26+'NINH VAN'!AI26+'NINH GIANG'!AI26+'NINH MY'!AI26+'NINH XUAN'!AI26+'NINH HOA'!AI26+'TT THIEN TON'!AI26</f>
        <v>0</v>
      </c>
      <c r="AJ26" s="94">
        <f>'TRUONG YEN'!AJ26+'NINH THANG'!AJ26+'NINH AN'!AJ26+'NINH HAI'!AJ26+'NINH KHANG'!AJ26+'NINH VAN'!AJ26+'NINH GIANG'!AJ26+'NINH MY'!AJ26+'NINH XUAN'!AJ26+'NINH HOA'!AJ26+'TT THIEN TON'!AJ26</f>
        <v>0</v>
      </c>
      <c r="AK26" s="94">
        <f>'TRUONG YEN'!AK26+'NINH THANG'!AK26+'NINH AN'!AK26+'NINH HAI'!AK26+'NINH KHANG'!AK26+'NINH VAN'!AK26+'NINH GIANG'!AK26+'NINH MY'!AK26+'NINH XUAN'!AK26+'NINH HOA'!AK26+'TT THIEN TON'!AK26</f>
        <v>0</v>
      </c>
      <c r="AL26" s="94">
        <f>'TRUONG YEN'!AL26+'NINH THANG'!AL26+'NINH AN'!AL26+'NINH HAI'!AL26+'NINH KHANG'!AL26+'NINH VAN'!AL26+'NINH GIANG'!AL26+'NINH MY'!AL26+'NINH XUAN'!AL26+'NINH HOA'!AL26+'TT THIEN TON'!AL26</f>
        <v>0</v>
      </c>
      <c r="AM26" s="94">
        <f>'TRUONG YEN'!AM26+'NINH THANG'!AM26+'NINH AN'!AM26+'NINH HAI'!AM26+'NINH KHANG'!AM26+'NINH VAN'!AM26+'NINH GIANG'!AM26+'NINH MY'!AM26+'NINH XUAN'!AM26+'NINH HOA'!AM26+'TT THIEN TON'!AM26</f>
        <v>0</v>
      </c>
      <c r="AN26" s="94">
        <f>'TRUONG YEN'!AN26+'NINH THANG'!AN26+'NINH AN'!AN26+'NINH HAI'!AN26+'NINH KHANG'!AN26+'NINH VAN'!AN26+'NINH GIANG'!AN26+'NINH MY'!AN26+'NINH XUAN'!AN26+'NINH HOA'!AN26+'TT THIEN TON'!AN26</f>
        <v>0</v>
      </c>
      <c r="AO26" s="85" t="e">
        <f t="shared" si="1"/>
        <v>#REF!</v>
      </c>
    </row>
    <row r="27" spans="1:43" s="84" customFormat="1">
      <c r="A27" s="90" t="s">
        <v>164</v>
      </c>
      <c r="B27" s="89" t="s">
        <v>64</v>
      </c>
      <c r="C27" s="91" t="s">
        <v>63</v>
      </c>
      <c r="D27" s="94">
        <f>'TRUONG YEN'!D27+'NINH THANG'!D27+'NINH AN'!D27+'NINH HAI'!D27+'NINH KHANG'!D27+'NINH VAN'!D27+'NINH GIANG'!D27+'NINH MY'!D27+'NINH XUAN'!D27+'NINH HOA'!D27+'TT THIEN TON'!D27</f>
        <v>0</v>
      </c>
      <c r="E27" s="94">
        <f>'TRUONG YEN'!E27+'NINH THANG'!E27+'NINH AN'!E27+'NINH HAI'!E27+'NINH KHANG'!E27+'NINH VAN'!E27+'NINH GIANG'!E27+'NINH MY'!E27+'NINH XUAN'!E27+'NINH HOA'!E27+'TT THIEN TON'!E27</f>
        <v>0</v>
      </c>
      <c r="F27" s="94">
        <f>'TRUONG YEN'!F27+'NINH THANG'!F27+'NINH AN'!F27+'NINH HAI'!F27+'NINH KHANG'!F27+'NINH VAN'!F27+'NINH GIANG'!F27+'NINH MY'!F27+'NINH XUAN'!F27+'NINH HOA'!F27+'TT THIEN TON'!F27</f>
        <v>0</v>
      </c>
      <c r="G27" s="94">
        <f>'TRUONG YEN'!G27+'NINH THANG'!G27+'NINH AN'!G27+'NINH HAI'!G27+'NINH KHANG'!G27+'NINH VAN'!G27+'NINH GIANG'!G27+'NINH MY'!G27+'NINH XUAN'!G27+'NINH HOA'!G27+'TT THIEN TON'!G27</f>
        <v>0</v>
      </c>
      <c r="H27" s="94">
        <f>'TRUONG YEN'!H27+'NINH THANG'!H27+'NINH AN'!H27+'NINH HAI'!H27+'NINH KHANG'!H27+'NINH VAN'!H27+'NINH GIANG'!H27+'NINH MY'!H27+'NINH XUAN'!H27+'NINH HOA'!H27+'TT THIEN TON'!H27</f>
        <v>0</v>
      </c>
      <c r="I27" s="94">
        <f>'TRUONG YEN'!I27+'NINH THANG'!I27+'NINH AN'!I27+'NINH HAI'!I27+'NINH KHANG'!I27+'NINH VAN'!I27+'NINH GIANG'!I27+'NINH MY'!I27+'NINH XUAN'!I27+'NINH HOA'!I27+'TT THIEN TON'!I27</f>
        <v>0</v>
      </c>
      <c r="J27" s="94">
        <f>'TRUONG YEN'!J27+'NINH THANG'!J27+'NINH AN'!J27+'NINH HAI'!J27+'NINH KHANG'!J27+'NINH VAN'!J27+'NINH GIANG'!J27+'NINH MY'!J27+'NINH XUAN'!J27+'NINH HOA'!J27+'TT THIEN TON'!J27</f>
        <v>0</v>
      </c>
      <c r="K27" s="94">
        <f>'TRUONG YEN'!K27+'NINH THANG'!K27+'NINH AN'!K27+'NINH HAI'!K27+'NINH KHANG'!K27+'NINH VAN'!K27+'NINH GIANG'!K27+'NINH MY'!K27+'NINH XUAN'!K27+'NINH HOA'!K27+'TT THIEN TON'!K27</f>
        <v>0</v>
      </c>
      <c r="L27" s="94">
        <f>'TRUONG YEN'!L27+'NINH THANG'!L27+'NINH AN'!L27+'NINH HAI'!L27+'NINH KHANG'!L27+'NINH VAN'!L27+'NINH GIANG'!L27+'NINH MY'!L27+'NINH XUAN'!L27+'NINH HOA'!L27+'TT THIEN TON'!L27</f>
        <v>0</v>
      </c>
      <c r="M27" s="94">
        <f>'TRUONG YEN'!M27+'NINH THANG'!M27+'NINH AN'!M27+'NINH HAI'!M27+'NINH KHANG'!M27+'NINH VAN'!M27+'NINH GIANG'!M27+'NINH MY'!M27+'NINH XUAN'!M27+'NINH HOA'!M27+'TT THIEN TON'!M27</f>
        <v>0</v>
      </c>
      <c r="N27" s="94">
        <f>'TRUONG YEN'!N27+'NINH THANG'!N27+'NINH AN'!N27+'NINH HAI'!N27+'NINH KHANG'!N27+'NINH VAN'!N27+'NINH GIANG'!N27+'NINH MY'!N27+'NINH XUAN'!N27+'NINH HOA'!N27+'TT THIEN TON'!N27</f>
        <v>0</v>
      </c>
      <c r="O27" s="94">
        <f>'TRUONG YEN'!O27+'NINH THANG'!O27+'NINH AN'!O27+'NINH HAI'!O27+'NINH KHANG'!O27+'NINH VAN'!O27+'NINH GIANG'!O27+'NINH MY'!O27+'NINH XUAN'!O27+'NINH HOA'!O27+'TT THIEN TON'!O27</f>
        <v>0</v>
      </c>
      <c r="P27" s="94">
        <f>'TRUONG YEN'!P27+'NINH THANG'!P27+'NINH AN'!P27+'NINH HAI'!P27+'NINH KHANG'!P27+'NINH VAN'!P27+'NINH GIANG'!P27+'NINH MY'!P27+'NINH XUAN'!P27+'NINH HOA'!P27+'TT THIEN TON'!P27</f>
        <v>0</v>
      </c>
      <c r="Q27" s="94">
        <f>'TRUONG YEN'!Q27+'NINH THANG'!Q27+'NINH AN'!Q27+'NINH HAI'!Q27+'NINH KHANG'!Q27+'NINH VAN'!Q27+'NINH GIANG'!Q27+'NINH MY'!Q27+'NINH XUAN'!Q27+'NINH HOA'!Q27+'TT THIEN TON'!Q27</f>
        <v>0</v>
      </c>
      <c r="R27" s="94">
        <f>'TRUONG YEN'!R27+'NINH THANG'!R27+'NINH AN'!R27+'NINH HAI'!R27+'NINH KHANG'!R27+'NINH VAN'!R27+'NINH GIANG'!R27+'NINH MY'!R27+'NINH XUAN'!R27+'NINH HOA'!R27+'TT THIEN TON'!R27</f>
        <v>0</v>
      </c>
      <c r="S27" s="94">
        <f>'TRUONG YEN'!S27+'NINH THANG'!S27+'NINH AN'!S27+'NINH HAI'!S27+'NINH KHANG'!S27+'NINH VAN'!S27+'NINH GIANG'!S27+'NINH MY'!S27+'NINH XUAN'!S27+'NINH HOA'!S27+'TT THIEN TON'!S27</f>
        <v>0</v>
      </c>
      <c r="T27" s="94">
        <f>'TRUONG YEN'!T27+'NINH THANG'!T27+'NINH AN'!T27+'NINH HAI'!T27+'NINH KHANG'!T27+'NINH VAN'!T27+'NINH GIANG'!T27+'NINH MY'!T27+'NINH XUAN'!T27+'NINH HOA'!T27+'TT THIEN TON'!T27</f>
        <v>0</v>
      </c>
      <c r="U27" s="94">
        <f>'TRUONG YEN'!U27+'NINH THANG'!U27+'NINH AN'!U27+'NINH HAI'!U27+'NINH KHANG'!U27+'NINH VAN'!U27+'NINH GIANG'!U27+'NINH MY'!U27+'NINH XUAN'!U27+'NINH HOA'!U27+'TT THIEN TON'!U27</f>
        <v>0</v>
      </c>
      <c r="V27" s="94">
        <f>'TRUONG YEN'!V27+'NINH THANG'!V27+'NINH AN'!V27+'NINH HAI'!V27+'NINH KHANG'!V27+'NINH VAN'!V27+'NINH GIANG'!V27+'NINH MY'!V27+'NINH XUAN'!V27+'NINH HOA'!V27+'TT THIEN TON'!V27</f>
        <v>0</v>
      </c>
      <c r="W27" s="94">
        <f>'TRUONG YEN'!W27+'NINH THANG'!W27+'NINH AN'!W27+'NINH HAI'!W27+'NINH KHANG'!W27+'NINH VAN'!W27+'NINH GIANG'!W27+'NINH MY'!W27+'NINH XUAN'!W27+'NINH HOA'!W27+'TT THIEN TON'!W27</f>
        <v>0</v>
      </c>
      <c r="X27" s="94">
        <f>'TRUONG YEN'!X27+'NINH THANG'!X27+'NINH AN'!X27+'NINH HAI'!X27+'NINH KHANG'!X27+'NINH VAN'!X27+'NINH GIANG'!X27+'NINH MY'!X27+'NINH XUAN'!X27+'NINH HOA'!X27+'TT THIEN TON'!X27</f>
        <v>0</v>
      </c>
      <c r="Y27" s="94">
        <f>'TRUONG YEN'!Y27+'NINH THANG'!Y27+'NINH AN'!Y27+'NINH HAI'!Y27+'NINH KHANG'!Y27+'NINH VAN'!Y27+'NINH GIANG'!Y27+'NINH MY'!Y27+'NINH XUAN'!Y27+'NINH HOA'!Y27+'TT THIEN TON'!Y27</f>
        <v>0</v>
      </c>
      <c r="Z27" s="94">
        <f>'TRUONG YEN'!Z27+'NINH THANG'!Z27+'NINH AN'!Z27+'NINH HAI'!Z27+'NINH KHANG'!Z27+'NINH VAN'!Z27+'NINH GIANG'!Z27+'NINH MY'!Z27+'NINH XUAN'!Z27+'NINH HOA'!Z27+'TT THIEN TON'!Z27</f>
        <v>0</v>
      </c>
      <c r="AA27" s="94">
        <f>'TRUONG YEN'!AA27+'NINH THANG'!AA27+'NINH AN'!AA27+'NINH HAI'!AA27+'NINH KHANG'!AA27+'NINH VAN'!AA27+'NINH GIANG'!AA27+'NINH MY'!AA27+'NINH XUAN'!AA27+'NINH HOA'!AA27+'TT THIEN TON'!AA27</f>
        <v>0</v>
      </c>
      <c r="AB27" s="94">
        <f>'TRUONG YEN'!AB27+'NINH THANG'!AB27+'NINH AN'!AB27+'NINH HAI'!AB27+'NINH KHANG'!AB27+'NINH VAN'!AB27+'NINH GIANG'!AB27+'NINH MY'!AB27+'NINH XUAN'!AB27+'NINH HOA'!AB27+'TT THIEN TON'!AB27</f>
        <v>0</v>
      </c>
      <c r="AC27" s="94">
        <f>'TRUONG YEN'!AC27+'NINH THANG'!AC27+'NINH AN'!AC27+'NINH HAI'!AC27+'NINH KHANG'!AC27+'NINH VAN'!AC27+'NINH GIANG'!AC27+'NINH MY'!AC27+'NINH XUAN'!AC27+'NINH HOA'!AC27+'TT THIEN TON'!AC27</f>
        <v>0</v>
      </c>
      <c r="AD27" s="94">
        <f>'TRUONG YEN'!AD27+'NINH THANG'!AD27+'NINH AN'!AD27+'NINH HAI'!AD27+'NINH KHANG'!AD27+'NINH VAN'!AD27+'NINH GIANG'!AD27+'NINH MY'!AD27+'NINH XUAN'!AD27+'NINH HOA'!AD27+'TT THIEN TON'!AD27</f>
        <v>0</v>
      </c>
      <c r="AE27" s="94">
        <f>'TRUONG YEN'!AE27+'NINH THANG'!AE27+'NINH AN'!AE27+'NINH HAI'!AE27+'NINH KHANG'!AE27+'NINH VAN'!AE27+'NINH GIANG'!AE27+'NINH MY'!AE27+'NINH XUAN'!AE27+'NINH HOA'!AE27+'TT THIEN TON'!AE27</f>
        <v>0</v>
      </c>
      <c r="AF27" s="94">
        <f>'TRUONG YEN'!AF27+'NINH THANG'!AF27+'NINH AN'!AF27+'NINH HAI'!AF27+'NINH KHANG'!AF27+'NINH VAN'!AF27+'NINH GIANG'!AF27+'NINH MY'!AF27+'NINH XUAN'!AF27+'NINH HOA'!AF27+'TT THIEN TON'!AF27</f>
        <v>0</v>
      </c>
      <c r="AG27" s="94">
        <f>'TRUONG YEN'!AG27+'NINH THANG'!AG27+'NINH AN'!AG27+'NINH HAI'!AG27+'NINH KHANG'!AG27+'NINH VAN'!AG27+'NINH GIANG'!AG27+'NINH MY'!AG27+'NINH XUAN'!AG27+'NINH HOA'!AG27+'TT THIEN TON'!AG27</f>
        <v>0</v>
      </c>
      <c r="AH27" s="94">
        <f>'TRUONG YEN'!AH27+'NINH THANG'!AH27+'NINH AN'!AH27+'NINH HAI'!AH27+'NINH KHANG'!AH27+'NINH VAN'!AH27+'NINH GIANG'!AH27+'NINH MY'!AH27+'NINH XUAN'!AH27+'NINH HOA'!AH27+'TT THIEN TON'!AH27</f>
        <v>0</v>
      </c>
      <c r="AI27" s="94">
        <f>'TRUONG YEN'!AI27+'NINH THANG'!AI27+'NINH AN'!AI27+'NINH HAI'!AI27+'NINH KHANG'!AI27+'NINH VAN'!AI27+'NINH GIANG'!AI27+'NINH MY'!AI27+'NINH XUAN'!AI27+'NINH HOA'!AI27+'TT THIEN TON'!AI27</f>
        <v>0</v>
      </c>
      <c r="AJ27" s="94">
        <f>'TRUONG YEN'!AJ27+'NINH THANG'!AJ27+'NINH AN'!AJ27+'NINH HAI'!AJ27+'NINH KHANG'!AJ27+'NINH VAN'!AJ27+'NINH GIANG'!AJ27+'NINH MY'!AJ27+'NINH XUAN'!AJ27+'NINH HOA'!AJ27+'TT THIEN TON'!AJ27</f>
        <v>0</v>
      </c>
      <c r="AK27" s="94">
        <f>'TRUONG YEN'!AK27+'NINH THANG'!AK27+'NINH AN'!AK27+'NINH HAI'!AK27+'NINH KHANG'!AK27+'NINH VAN'!AK27+'NINH GIANG'!AK27+'NINH MY'!AK27+'NINH XUAN'!AK27+'NINH HOA'!AK27+'TT THIEN TON'!AK27</f>
        <v>0</v>
      </c>
      <c r="AL27" s="94">
        <f>'TRUONG YEN'!AL27+'NINH THANG'!AL27+'NINH AN'!AL27+'NINH HAI'!AL27+'NINH KHANG'!AL27+'NINH VAN'!AL27+'NINH GIANG'!AL27+'NINH MY'!AL27+'NINH XUAN'!AL27+'NINH HOA'!AL27+'TT THIEN TON'!AL27</f>
        <v>0</v>
      </c>
      <c r="AM27" s="94">
        <f>'TRUONG YEN'!AM27+'NINH THANG'!AM27+'NINH AN'!AM27+'NINH HAI'!AM27+'NINH KHANG'!AM27+'NINH VAN'!AM27+'NINH GIANG'!AM27+'NINH MY'!AM27+'NINH XUAN'!AM27+'NINH HOA'!AM27+'TT THIEN TON'!AM27</f>
        <v>0</v>
      </c>
      <c r="AN27" s="94">
        <f>'TRUONG YEN'!AN27+'NINH THANG'!AN27+'NINH AN'!AN27+'NINH HAI'!AN27+'NINH KHANG'!AN27+'NINH VAN'!AN27+'NINH GIANG'!AN27+'NINH MY'!AN27+'NINH XUAN'!AN27+'NINH HOA'!AN27+'TT THIEN TON'!AN27</f>
        <v>0</v>
      </c>
      <c r="AO27" s="85">
        <f t="shared" si="1"/>
        <v>0</v>
      </c>
      <c r="AQ27" s="92"/>
    </row>
    <row r="28" spans="1:43" s="84" customFormat="1">
      <c r="A28" s="90" t="s">
        <v>163</v>
      </c>
      <c r="B28" s="89" t="s">
        <v>58</v>
      </c>
      <c r="C28" s="91" t="s">
        <v>57</v>
      </c>
      <c r="D28" s="94">
        <f>'TRUONG YEN'!D28+'NINH THANG'!D28+'NINH AN'!D28+'NINH HAI'!D28+'NINH KHANG'!D28+'NINH VAN'!D28+'NINH GIANG'!D28+'NINH MY'!D28+'NINH XUAN'!D28+'NINH HOA'!D28+'TT THIEN TON'!D28</f>
        <v>0</v>
      </c>
      <c r="E28" s="94">
        <f>'TRUONG YEN'!E28+'NINH THANG'!E28+'NINH AN'!E28+'NINH HAI'!E28+'NINH KHANG'!E28+'NINH VAN'!E28+'NINH GIANG'!E28+'NINH MY'!E28+'NINH XUAN'!E28+'NINH HOA'!E28+'TT THIEN TON'!E28</f>
        <v>0</v>
      </c>
      <c r="F28" s="94">
        <f>'TRUONG YEN'!F28+'NINH THANG'!F28+'NINH AN'!F28+'NINH HAI'!F28+'NINH KHANG'!F28+'NINH VAN'!F28+'NINH GIANG'!F28+'NINH MY'!F28+'NINH XUAN'!F28+'NINH HOA'!F28+'TT THIEN TON'!F28</f>
        <v>0</v>
      </c>
      <c r="G28" s="94">
        <f>'TRUONG YEN'!G28+'NINH THANG'!G28+'NINH AN'!G28+'NINH HAI'!G28+'NINH KHANG'!G28+'NINH VAN'!G28+'NINH GIANG'!G28+'NINH MY'!G28+'NINH XUAN'!G28+'NINH HOA'!G28+'TT THIEN TON'!G28</f>
        <v>0</v>
      </c>
      <c r="H28" s="94">
        <f>'TRUONG YEN'!H28+'NINH THANG'!H28+'NINH AN'!H28+'NINH HAI'!H28+'NINH KHANG'!H28+'NINH VAN'!H28+'NINH GIANG'!H28+'NINH MY'!H28+'NINH XUAN'!H28+'NINH HOA'!H28+'TT THIEN TON'!H28</f>
        <v>0</v>
      </c>
      <c r="I28" s="94">
        <f>'TRUONG YEN'!I28+'NINH THANG'!I28+'NINH AN'!I28+'NINH HAI'!I28+'NINH KHANG'!I28+'NINH VAN'!I28+'NINH GIANG'!I28+'NINH MY'!I28+'NINH XUAN'!I28+'NINH HOA'!I28+'TT THIEN TON'!I28</f>
        <v>0</v>
      </c>
      <c r="J28" s="94">
        <f>'TRUONG YEN'!J28+'NINH THANG'!J28+'NINH AN'!J28+'NINH HAI'!J28+'NINH KHANG'!J28+'NINH VAN'!J28+'NINH GIANG'!J28+'NINH MY'!J28+'NINH XUAN'!J28+'NINH HOA'!J28+'TT THIEN TON'!J28</f>
        <v>0</v>
      </c>
      <c r="K28" s="94">
        <f>'TRUONG YEN'!K28+'NINH THANG'!K28+'NINH AN'!K28+'NINH HAI'!K28+'NINH KHANG'!K28+'NINH VAN'!K28+'NINH GIANG'!K28+'NINH MY'!K28+'NINH XUAN'!K28+'NINH HOA'!K28+'TT THIEN TON'!K28</f>
        <v>0</v>
      </c>
      <c r="L28" s="94">
        <f>'TRUONG YEN'!L28+'NINH THANG'!L28+'NINH AN'!L28+'NINH HAI'!L28+'NINH KHANG'!L28+'NINH VAN'!L28+'NINH GIANG'!L28+'NINH MY'!L28+'NINH XUAN'!L28+'NINH HOA'!L28+'TT THIEN TON'!L28</f>
        <v>0</v>
      </c>
      <c r="M28" s="94">
        <f>'TRUONG YEN'!M28+'NINH THANG'!M28+'NINH AN'!M28+'NINH HAI'!M28+'NINH KHANG'!M28+'NINH VAN'!M28+'NINH GIANG'!M28+'NINH MY'!M28+'NINH XUAN'!M28+'NINH HOA'!M28+'TT THIEN TON'!M28</f>
        <v>0</v>
      </c>
      <c r="N28" s="94">
        <f>'TRUONG YEN'!N28+'NINH THANG'!N28+'NINH AN'!N28+'NINH HAI'!N28+'NINH KHANG'!N28+'NINH VAN'!N28+'NINH GIANG'!N28+'NINH MY'!N28+'NINH XUAN'!N28+'NINH HOA'!N28+'TT THIEN TON'!N28</f>
        <v>0</v>
      </c>
      <c r="O28" s="94">
        <f>'TRUONG YEN'!O28+'NINH THANG'!O28+'NINH AN'!O28+'NINH HAI'!O28+'NINH KHANG'!O28+'NINH VAN'!O28+'NINH GIANG'!O28+'NINH MY'!O28+'NINH XUAN'!O28+'NINH HOA'!O28+'TT THIEN TON'!O28</f>
        <v>0</v>
      </c>
      <c r="P28" s="94">
        <f>'TRUONG YEN'!P28+'NINH THANG'!P28+'NINH AN'!P28+'NINH HAI'!P28+'NINH KHANG'!P28+'NINH VAN'!P28+'NINH GIANG'!P28+'NINH MY'!P28+'NINH XUAN'!P28+'NINH HOA'!P28+'TT THIEN TON'!P28</f>
        <v>0</v>
      </c>
      <c r="Q28" s="94">
        <f>'TRUONG YEN'!Q28+'NINH THANG'!Q28+'NINH AN'!Q28+'NINH HAI'!Q28+'NINH KHANG'!Q28+'NINH VAN'!Q28+'NINH GIANG'!Q28+'NINH MY'!Q28+'NINH XUAN'!Q28+'NINH HOA'!Q28+'TT THIEN TON'!Q28</f>
        <v>0</v>
      </c>
      <c r="R28" s="94">
        <f>'TRUONG YEN'!R28+'NINH THANG'!R28+'NINH AN'!R28+'NINH HAI'!R28+'NINH KHANG'!R28+'NINH VAN'!R28+'NINH GIANG'!R28+'NINH MY'!R28+'NINH XUAN'!R28+'NINH HOA'!R28+'TT THIEN TON'!R28</f>
        <v>0</v>
      </c>
      <c r="S28" s="94">
        <f>'TRUONG YEN'!S28+'NINH THANG'!S28+'NINH AN'!S28+'NINH HAI'!S28+'NINH KHANG'!S28+'NINH VAN'!S28+'NINH GIANG'!S28+'NINH MY'!S28+'NINH XUAN'!S28+'NINH HOA'!S28+'TT THIEN TON'!S28</f>
        <v>0</v>
      </c>
      <c r="T28" s="94">
        <f>'TRUONG YEN'!T28+'NINH THANG'!T28+'NINH AN'!T28+'NINH HAI'!T28+'NINH KHANG'!T28+'NINH VAN'!T28+'NINH GIANG'!T28+'NINH MY'!T28+'NINH XUAN'!T28+'NINH HOA'!T28+'TT THIEN TON'!T28</f>
        <v>0</v>
      </c>
      <c r="U28" s="94">
        <f>'TRUONG YEN'!U28+'NINH THANG'!U28+'NINH AN'!U28+'NINH HAI'!U28+'NINH KHANG'!U28+'NINH VAN'!U28+'NINH GIANG'!U28+'NINH MY'!U28+'NINH XUAN'!U28+'NINH HOA'!U28+'TT THIEN TON'!U28</f>
        <v>0</v>
      </c>
      <c r="V28" s="94">
        <f>'TRUONG YEN'!V28+'NINH THANG'!V28+'NINH AN'!V28+'NINH HAI'!V28+'NINH KHANG'!V28+'NINH VAN'!V28+'NINH GIANG'!V28+'NINH MY'!V28+'NINH XUAN'!V28+'NINH HOA'!V28+'TT THIEN TON'!V28</f>
        <v>0</v>
      </c>
      <c r="W28" s="94">
        <f>'TRUONG YEN'!W28+'NINH THANG'!W28+'NINH AN'!W28+'NINH HAI'!W28+'NINH KHANG'!W28+'NINH VAN'!W28+'NINH GIANG'!W28+'NINH MY'!W28+'NINH XUAN'!W28+'NINH HOA'!W28+'TT THIEN TON'!W28</f>
        <v>0</v>
      </c>
      <c r="X28" s="94">
        <f>'TRUONG YEN'!X28+'NINH THANG'!X28+'NINH AN'!X28+'NINH HAI'!X28+'NINH KHANG'!X28+'NINH VAN'!X28+'NINH GIANG'!X28+'NINH MY'!X28+'NINH XUAN'!X28+'NINH HOA'!X28+'TT THIEN TON'!X28</f>
        <v>0</v>
      </c>
      <c r="Y28" s="94">
        <f>'TRUONG YEN'!Y28+'NINH THANG'!Y28+'NINH AN'!Y28+'NINH HAI'!Y28+'NINH KHANG'!Y28+'NINH VAN'!Y28+'NINH GIANG'!Y28+'NINH MY'!Y28+'NINH XUAN'!Y28+'NINH HOA'!Y28+'TT THIEN TON'!Y28</f>
        <v>0</v>
      </c>
      <c r="Z28" s="94">
        <f>'TRUONG YEN'!Z28+'NINH THANG'!Z28+'NINH AN'!Z28+'NINH HAI'!Z28+'NINH KHANG'!Z28+'NINH VAN'!Z28+'NINH GIANG'!Z28+'NINH MY'!Z28+'NINH XUAN'!Z28+'NINH HOA'!Z28+'TT THIEN TON'!Z28</f>
        <v>0</v>
      </c>
      <c r="AA28" s="94">
        <f>'TRUONG YEN'!AA28+'NINH THANG'!AA28+'NINH AN'!AA28+'NINH HAI'!AA28+'NINH KHANG'!AA28+'NINH VAN'!AA28+'NINH GIANG'!AA28+'NINH MY'!AA28+'NINH XUAN'!AA28+'NINH HOA'!AA28+'TT THIEN TON'!AA28</f>
        <v>0</v>
      </c>
      <c r="AB28" s="94">
        <f>'TRUONG YEN'!AB28+'NINH THANG'!AB28+'NINH AN'!AB28+'NINH HAI'!AB28+'NINH KHANG'!AB28+'NINH VAN'!AB28+'NINH GIANG'!AB28+'NINH MY'!AB28+'NINH XUAN'!AB28+'NINH HOA'!AB28+'TT THIEN TON'!AB28</f>
        <v>0</v>
      </c>
      <c r="AC28" s="94">
        <f>'TRUONG YEN'!AC28+'NINH THANG'!AC28+'NINH AN'!AC28+'NINH HAI'!AC28+'NINH KHANG'!AC28+'NINH VAN'!AC28+'NINH GIANG'!AC28+'NINH MY'!AC28+'NINH XUAN'!AC28+'NINH HOA'!AC28+'TT THIEN TON'!AC28</f>
        <v>0</v>
      </c>
      <c r="AD28" s="94">
        <f>'TRUONG YEN'!AD28+'NINH THANG'!AD28+'NINH AN'!AD28+'NINH HAI'!AD28+'NINH KHANG'!AD28+'NINH VAN'!AD28+'NINH GIANG'!AD28+'NINH MY'!AD28+'NINH XUAN'!AD28+'NINH HOA'!AD28+'TT THIEN TON'!AD28</f>
        <v>0</v>
      </c>
      <c r="AE28" s="94">
        <f>'TRUONG YEN'!AE28+'NINH THANG'!AE28+'NINH AN'!AE28+'NINH HAI'!AE28+'NINH KHANG'!AE28+'NINH VAN'!AE28+'NINH GIANG'!AE28+'NINH MY'!AE28+'NINH XUAN'!AE28+'NINH HOA'!AE28+'TT THIEN TON'!AE28</f>
        <v>0</v>
      </c>
      <c r="AF28" s="94">
        <f>'TRUONG YEN'!AF28+'NINH THANG'!AF28+'NINH AN'!AF28+'NINH HAI'!AF28+'NINH KHANG'!AF28+'NINH VAN'!AF28+'NINH GIANG'!AF28+'NINH MY'!AF28+'NINH XUAN'!AF28+'NINH HOA'!AF28+'TT THIEN TON'!AF28</f>
        <v>0</v>
      </c>
      <c r="AG28" s="94">
        <f>'TRUONG YEN'!AG28+'NINH THANG'!AG28+'NINH AN'!AG28+'NINH HAI'!AG28+'NINH KHANG'!AG28+'NINH VAN'!AG28+'NINH GIANG'!AG28+'NINH MY'!AG28+'NINH XUAN'!AG28+'NINH HOA'!AG28+'TT THIEN TON'!AG28</f>
        <v>0</v>
      </c>
      <c r="AH28" s="94">
        <f>'TRUONG YEN'!AH28+'NINH THANG'!AH28+'NINH AN'!AH28+'NINH HAI'!AH28+'NINH KHANG'!AH28+'NINH VAN'!AH28+'NINH GIANG'!AH28+'NINH MY'!AH28+'NINH XUAN'!AH28+'NINH HOA'!AH28+'TT THIEN TON'!AH28</f>
        <v>0</v>
      </c>
      <c r="AI28" s="94">
        <f>'TRUONG YEN'!AI28+'NINH THANG'!AI28+'NINH AN'!AI28+'NINH HAI'!AI28+'NINH KHANG'!AI28+'NINH VAN'!AI28+'NINH GIANG'!AI28+'NINH MY'!AI28+'NINH XUAN'!AI28+'NINH HOA'!AI28+'TT THIEN TON'!AI28</f>
        <v>0</v>
      </c>
      <c r="AJ28" s="94">
        <f>'TRUONG YEN'!AJ28+'NINH THANG'!AJ28+'NINH AN'!AJ28+'NINH HAI'!AJ28+'NINH KHANG'!AJ28+'NINH VAN'!AJ28+'NINH GIANG'!AJ28+'NINH MY'!AJ28+'NINH XUAN'!AJ28+'NINH HOA'!AJ28+'TT THIEN TON'!AJ28</f>
        <v>0</v>
      </c>
      <c r="AK28" s="94">
        <f>'TRUONG YEN'!AK28+'NINH THANG'!AK28+'NINH AN'!AK28+'NINH HAI'!AK28+'NINH KHANG'!AK28+'NINH VAN'!AK28+'NINH GIANG'!AK28+'NINH MY'!AK28+'NINH XUAN'!AK28+'NINH HOA'!AK28+'TT THIEN TON'!AK28</f>
        <v>0</v>
      </c>
      <c r="AL28" s="94">
        <f>'TRUONG YEN'!AL28+'NINH THANG'!AL28+'NINH AN'!AL28+'NINH HAI'!AL28+'NINH KHANG'!AL28+'NINH VAN'!AL28+'NINH GIANG'!AL28+'NINH MY'!AL28+'NINH XUAN'!AL28+'NINH HOA'!AL28+'TT THIEN TON'!AL28</f>
        <v>0</v>
      </c>
      <c r="AM28" s="94">
        <f>'TRUONG YEN'!AM28+'NINH THANG'!AM28+'NINH AN'!AM28+'NINH HAI'!AM28+'NINH KHANG'!AM28+'NINH VAN'!AM28+'NINH GIANG'!AM28+'NINH MY'!AM28+'NINH XUAN'!AM28+'NINH HOA'!AM28+'TT THIEN TON'!AM28</f>
        <v>0</v>
      </c>
      <c r="AN28" s="94">
        <f>'TRUONG YEN'!AN28+'NINH THANG'!AN28+'NINH AN'!AN28+'NINH HAI'!AN28+'NINH KHANG'!AN28+'NINH VAN'!AN28+'NINH GIANG'!AN28+'NINH MY'!AN28+'NINH XUAN'!AN28+'NINH HOA'!AN28+'TT THIEN TON'!AN28</f>
        <v>0</v>
      </c>
      <c r="AO28" s="85">
        <f t="shared" si="1"/>
        <v>0</v>
      </c>
    </row>
    <row r="29" spans="1:43" s="84" customFormat="1">
      <c r="A29" s="90" t="s">
        <v>162</v>
      </c>
      <c r="B29" s="89" t="s">
        <v>161</v>
      </c>
      <c r="C29" s="88" t="s">
        <v>74</v>
      </c>
      <c r="D29" s="94">
        <f>'TRUONG YEN'!D29+'NINH THANG'!D29+'NINH AN'!D29+'NINH HAI'!D29+'NINH KHANG'!D29+'NINH VAN'!D29+'NINH GIANG'!D29+'NINH MY'!D29+'NINH XUAN'!D29+'NINH HOA'!D29+'TT THIEN TON'!D29</f>
        <v>0</v>
      </c>
      <c r="E29" s="94">
        <f>'TRUONG YEN'!E29+'NINH THANG'!E29+'NINH AN'!E29+'NINH HAI'!E29+'NINH KHANG'!E29+'NINH VAN'!E29+'NINH GIANG'!E29+'NINH MY'!E29+'NINH XUAN'!E29+'NINH HOA'!E29+'TT THIEN TON'!E29</f>
        <v>0</v>
      </c>
      <c r="F29" s="94">
        <f>'TRUONG YEN'!F29+'NINH THANG'!F29+'NINH AN'!F29+'NINH HAI'!F29+'NINH KHANG'!F29+'NINH VAN'!F29+'NINH GIANG'!F29+'NINH MY'!F29+'NINH XUAN'!F29+'NINH HOA'!F29+'TT THIEN TON'!F29</f>
        <v>0</v>
      </c>
      <c r="G29" s="94">
        <f>'TRUONG YEN'!G29+'NINH THANG'!G29+'NINH AN'!G29+'NINH HAI'!G29+'NINH KHANG'!G29+'NINH VAN'!G29+'NINH GIANG'!G29+'NINH MY'!G29+'NINH XUAN'!G29+'NINH HOA'!G29+'TT THIEN TON'!G29</f>
        <v>0</v>
      </c>
      <c r="H29" s="94">
        <f>'TRUONG YEN'!H29+'NINH THANG'!H29+'NINH AN'!H29+'NINH HAI'!H29+'NINH KHANG'!H29+'NINH VAN'!H29+'NINH GIANG'!H29+'NINH MY'!H29+'NINH XUAN'!H29+'NINH HOA'!H29+'TT THIEN TON'!H29</f>
        <v>0</v>
      </c>
      <c r="I29" s="94">
        <f>'TRUONG YEN'!I29+'NINH THANG'!I29+'NINH AN'!I29+'NINH HAI'!I29+'NINH KHANG'!I29+'NINH VAN'!I29+'NINH GIANG'!I29+'NINH MY'!I29+'NINH XUAN'!I29+'NINH HOA'!I29+'TT THIEN TON'!I29</f>
        <v>0</v>
      </c>
      <c r="J29" s="94">
        <f>'TRUONG YEN'!J29+'NINH THANG'!J29+'NINH AN'!J29+'NINH HAI'!J29+'NINH KHANG'!J29+'NINH VAN'!J29+'NINH GIANG'!J29+'NINH MY'!J29+'NINH XUAN'!J29+'NINH HOA'!J29+'TT THIEN TON'!J29</f>
        <v>0</v>
      </c>
      <c r="K29" s="94">
        <f>'TRUONG YEN'!K29+'NINH THANG'!K29+'NINH AN'!K29+'NINH HAI'!K29+'NINH KHANG'!K29+'NINH VAN'!K29+'NINH GIANG'!K29+'NINH MY'!K29+'NINH XUAN'!K29+'NINH HOA'!K29+'TT THIEN TON'!K29</f>
        <v>0</v>
      </c>
      <c r="L29" s="94">
        <f>'TRUONG YEN'!L29+'NINH THANG'!L29+'NINH AN'!L29+'NINH HAI'!L29+'NINH KHANG'!L29+'NINH VAN'!L29+'NINH GIANG'!L29+'NINH MY'!L29+'NINH XUAN'!L29+'NINH HOA'!L29+'TT THIEN TON'!L29</f>
        <v>0</v>
      </c>
      <c r="M29" s="94">
        <f>'TRUONG YEN'!M29+'NINH THANG'!M29+'NINH AN'!M29+'NINH HAI'!M29+'NINH KHANG'!M29+'NINH VAN'!M29+'NINH GIANG'!M29+'NINH MY'!M29+'NINH XUAN'!M29+'NINH HOA'!M29+'TT THIEN TON'!M29</f>
        <v>0</v>
      </c>
      <c r="N29" s="94">
        <f>'TRUONG YEN'!N29+'NINH THANG'!N29+'NINH AN'!N29+'NINH HAI'!N29+'NINH KHANG'!N29+'NINH VAN'!N29+'NINH GIANG'!N29+'NINH MY'!N29+'NINH XUAN'!N29+'NINH HOA'!N29+'TT THIEN TON'!N29</f>
        <v>0</v>
      </c>
      <c r="O29" s="94">
        <f>'TRUONG YEN'!O29+'NINH THANG'!O29+'NINH AN'!O29+'NINH HAI'!O29+'NINH KHANG'!O29+'NINH VAN'!O29+'NINH GIANG'!O29+'NINH MY'!O29+'NINH XUAN'!O29+'NINH HOA'!O29+'TT THIEN TON'!O29</f>
        <v>0</v>
      </c>
      <c r="P29" s="94">
        <f>'TRUONG YEN'!P29+'NINH THANG'!P29+'NINH AN'!P29+'NINH HAI'!P29+'NINH KHANG'!P29+'NINH VAN'!P29+'NINH GIANG'!P29+'NINH MY'!P29+'NINH XUAN'!P29+'NINH HOA'!P29+'TT THIEN TON'!P29</f>
        <v>0</v>
      </c>
      <c r="Q29" s="94">
        <f>'TRUONG YEN'!Q29+'NINH THANG'!Q29+'NINH AN'!Q29+'NINH HAI'!Q29+'NINH KHANG'!Q29+'NINH VAN'!Q29+'NINH GIANG'!Q29+'NINH MY'!Q29+'NINH XUAN'!Q29+'NINH HOA'!Q29+'TT THIEN TON'!Q29</f>
        <v>0</v>
      </c>
      <c r="R29" s="94">
        <f>'TRUONG YEN'!R29+'NINH THANG'!R29+'NINH AN'!R29+'NINH HAI'!R29+'NINH KHANG'!R29+'NINH VAN'!R29+'NINH GIANG'!R29+'NINH MY'!R29+'NINH XUAN'!R29+'NINH HOA'!R29+'TT THIEN TON'!R29</f>
        <v>0</v>
      </c>
      <c r="S29" s="94">
        <f>'TRUONG YEN'!S29+'NINH THANG'!S29+'NINH AN'!S29+'NINH HAI'!S29+'NINH KHANG'!S29+'NINH VAN'!S29+'NINH GIANG'!S29+'NINH MY'!S29+'NINH XUAN'!S29+'NINH HOA'!S29+'TT THIEN TON'!S29</f>
        <v>0</v>
      </c>
      <c r="T29" s="94">
        <f>'TRUONG YEN'!T29+'NINH THANG'!T29+'NINH AN'!T29+'NINH HAI'!T29+'NINH KHANG'!T29+'NINH VAN'!T29+'NINH GIANG'!T29+'NINH MY'!T29+'NINH XUAN'!T29+'NINH HOA'!T29+'TT THIEN TON'!T29</f>
        <v>0</v>
      </c>
      <c r="U29" s="94">
        <f>'TRUONG YEN'!U29+'NINH THANG'!U29+'NINH AN'!U29+'NINH HAI'!U29+'NINH KHANG'!U29+'NINH VAN'!U29+'NINH GIANG'!U29+'NINH MY'!U29+'NINH XUAN'!U29+'NINH HOA'!U29+'TT THIEN TON'!U29</f>
        <v>0</v>
      </c>
      <c r="V29" s="94">
        <f>'TRUONG YEN'!V29+'NINH THANG'!V29+'NINH AN'!V29+'NINH HAI'!V29+'NINH KHANG'!V29+'NINH VAN'!V29+'NINH GIANG'!V29+'NINH MY'!V29+'NINH XUAN'!V29+'NINH HOA'!V29+'TT THIEN TON'!V29</f>
        <v>0</v>
      </c>
      <c r="W29" s="94">
        <f>'TRUONG YEN'!W29+'NINH THANG'!W29+'NINH AN'!W29+'NINH HAI'!W29+'NINH KHANG'!W29+'NINH VAN'!W29+'NINH GIANG'!W29+'NINH MY'!W29+'NINH XUAN'!W29+'NINH HOA'!W29+'TT THIEN TON'!W29</f>
        <v>0</v>
      </c>
      <c r="X29" s="94">
        <f>'TRUONG YEN'!X29+'NINH THANG'!X29+'NINH AN'!X29+'NINH HAI'!X29+'NINH KHANG'!X29+'NINH VAN'!X29+'NINH GIANG'!X29+'NINH MY'!X29+'NINH XUAN'!X29+'NINH HOA'!X29+'TT THIEN TON'!X29</f>
        <v>0</v>
      </c>
      <c r="Y29" s="94">
        <f>'TRUONG YEN'!Y29+'NINH THANG'!Y29+'NINH AN'!Y29+'NINH HAI'!Y29+'NINH KHANG'!Y29+'NINH VAN'!Y29+'NINH GIANG'!Y29+'NINH MY'!Y29+'NINH XUAN'!Y29+'NINH HOA'!Y29+'TT THIEN TON'!Y29</f>
        <v>0</v>
      </c>
      <c r="Z29" s="94">
        <f>'TRUONG YEN'!Z29+'NINH THANG'!Z29+'NINH AN'!Z29+'NINH HAI'!Z29+'NINH KHANG'!Z29+'NINH VAN'!Z29+'NINH GIANG'!Z29+'NINH MY'!Z29+'NINH XUAN'!Z29+'NINH HOA'!Z29+'TT THIEN TON'!Z29</f>
        <v>0</v>
      </c>
      <c r="AA29" s="94">
        <f>'TRUONG YEN'!AA29+'NINH THANG'!AA29+'NINH AN'!AA29+'NINH HAI'!AA29+'NINH KHANG'!AA29+'NINH VAN'!AA29+'NINH GIANG'!AA29+'NINH MY'!AA29+'NINH XUAN'!AA29+'NINH HOA'!AA29+'TT THIEN TON'!AA29</f>
        <v>0</v>
      </c>
      <c r="AB29" s="94">
        <f>'TRUONG YEN'!AB29+'NINH THANG'!AB29+'NINH AN'!AB29+'NINH HAI'!AB29+'NINH KHANG'!AB29+'NINH VAN'!AB29+'NINH GIANG'!AB29+'NINH MY'!AB29+'NINH XUAN'!AB29+'NINH HOA'!AB29+'TT THIEN TON'!AB29</f>
        <v>0</v>
      </c>
      <c r="AC29" s="94">
        <f>'TRUONG YEN'!AC29+'NINH THANG'!AC29+'NINH AN'!AC29+'NINH HAI'!AC29+'NINH KHANG'!AC29+'NINH VAN'!AC29+'NINH GIANG'!AC29+'NINH MY'!AC29+'NINH XUAN'!AC29+'NINH HOA'!AC29+'TT THIEN TON'!AC29</f>
        <v>0</v>
      </c>
      <c r="AD29" s="94">
        <f>'TRUONG YEN'!AD29+'NINH THANG'!AD29+'NINH AN'!AD29+'NINH HAI'!AD29+'NINH KHANG'!AD29+'NINH VAN'!AD29+'NINH GIANG'!AD29+'NINH MY'!AD29+'NINH XUAN'!AD29+'NINH HOA'!AD29+'TT THIEN TON'!AD29</f>
        <v>0</v>
      </c>
      <c r="AE29" s="94">
        <f>'TRUONG YEN'!AE29+'NINH THANG'!AE29+'NINH AN'!AE29+'NINH HAI'!AE29+'NINH KHANG'!AE29+'NINH VAN'!AE29+'NINH GIANG'!AE29+'NINH MY'!AE29+'NINH XUAN'!AE29+'NINH HOA'!AE29+'TT THIEN TON'!AE29</f>
        <v>0</v>
      </c>
      <c r="AF29" s="94">
        <f>'TRUONG YEN'!AF29+'NINH THANG'!AF29+'NINH AN'!AF29+'NINH HAI'!AF29+'NINH KHANG'!AF29+'NINH VAN'!AF29+'NINH GIANG'!AF29+'NINH MY'!AF29+'NINH XUAN'!AF29+'NINH HOA'!AF29+'TT THIEN TON'!AF29</f>
        <v>0</v>
      </c>
      <c r="AG29" s="94">
        <f>'TRUONG YEN'!AG29+'NINH THANG'!AG29+'NINH AN'!AG29+'NINH HAI'!AG29+'NINH KHANG'!AG29+'NINH VAN'!AG29+'NINH GIANG'!AG29+'NINH MY'!AG29+'NINH XUAN'!AG29+'NINH HOA'!AG29+'TT THIEN TON'!AG29</f>
        <v>0</v>
      </c>
      <c r="AH29" s="94">
        <f>'TRUONG YEN'!AH29+'NINH THANG'!AH29+'NINH AN'!AH29+'NINH HAI'!AH29+'NINH KHANG'!AH29+'NINH VAN'!AH29+'NINH GIANG'!AH29+'NINH MY'!AH29+'NINH XUAN'!AH29+'NINH HOA'!AH29+'TT THIEN TON'!AH29</f>
        <v>0</v>
      </c>
      <c r="AI29" s="94">
        <f>'TRUONG YEN'!AI29+'NINH THANG'!AI29+'NINH AN'!AI29+'NINH HAI'!AI29+'NINH KHANG'!AI29+'NINH VAN'!AI29+'NINH GIANG'!AI29+'NINH MY'!AI29+'NINH XUAN'!AI29+'NINH HOA'!AI29+'TT THIEN TON'!AI29</f>
        <v>0</v>
      </c>
      <c r="AJ29" s="94">
        <f>'TRUONG YEN'!AJ29+'NINH THANG'!AJ29+'NINH AN'!AJ29+'NINH HAI'!AJ29+'NINH KHANG'!AJ29+'NINH VAN'!AJ29+'NINH GIANG'!AJ29+'NINH MY'!AJ29+'NINH XUAN'!AJ29+'NINH HOA'!AJ29+'TT THIEN TON'!AJ29</f>
        <v>0</v>
      </c>
      <c r="AK29" s="94">
        <f>'TRUONG YEN'!AK29+'NINH THANG'!AK29+'NINH AN'!AK29+'NINH HAI'!AK29+'NINH KHANG'!AK29+'NINH VAN'!AK29+'NINH GIANG'!AK29+'NINH MY'!AK29+'NINH XUAN'!AK29+'NINH HOA'!AK29+'TT THIEN TON'!AK29</f>
        <v>0</v>
      </c>
      <c r="AL29" s="94">
        <f>'TRUONG YEN'!AL29+'NINH THANG'!AL29+'NINH AN'!AL29+'NINH HAI'!AL29+'NINH KHANG'!AL29+'NINH VAN'!AL29+'NINH GIANG'!AL29+'NINH MY'!AL29+'NINH XUAN'!AL29+'NINH HOA'!AL29+'TT THIEN TON'!AL29</f>
        <v>0</v>
      </c>
      <c r="AM29" s="94">
        <f>'TRUONG YEN'!AM29+'NINH THANG'!AM29+'NINH AN'!AM29+'NINH HAI'!AM29+'NINH KHANG'!AM29+'NINH VAN'!AM29+'NINH GIANG'!AM29+'NINH MY'!AM29+'NINH XUAN'!AM29+'NINH HOA'!AM29+'TT THIEN TON'!AM29</f>
        <v>0</v>
      </c>
      <c r="AN29" s="94">
        <f>'TRUONG YEN'!AN29+'NINH THANG'!AN29+'NINH AN'!AN29+'NINH HAI'!AN29+'NINH KHANG'!AN29+'NINH VAN'!AN29+'NINH GIANG'!AN29+'NINH MY'!AN29+'NINH XUAN'!AN29+'NINH HOA'!AN29+'TT THIEN TON'!AN29</f>
        <v>0</v>
      </c>
      <c r="AO29" s="85">
        <f t="shared" si="1"/>
        <v>0</v>
      </c>
    </row>
    <row r="30" spans="1:43">
      <c r="A30" s="62" t="s">
        <v>160</v>
      </c>
      <c r="B30" s="61" t="s">
        <v>218</v>
      </c>
      <c r="C30" s="65" t="s">
        <v>159</v>
      </c>
      <c r="D30" s="201">
        <f>'TRUONG YEN'!D30+'NINH THANG'!D30+'NINH AN'!D30+'NINH HAI'!D30+'NINH KHANG'!D30+'NINH VAN'!D30+'NINH GIANG'!D30+'NINH MY'!D30+'NINH XUAN'!D30+'NINH HOA'!D30+'TT THIEN TON'!D30</f>
        <v>0</v>
      </c>
      <c r="E30" s="201">
        <f>'TRUONG YEN'!E30+'NINH THANG'!E30+'NINH AN'!E30+'NINH HAI'!E30+'NINH KHANG'!E30+'NINH VAN'!E30+'NINH GIANG'!E30+'NINH MY'!E30+'NINH XUAN'!E30+'NINH HOA'!E30+'TT THIEN TON'!E30</f>
        <v>0</v>
      </c>
      <c r="F30" s="71">
        <f>'TRUONG YEN'!F30+'NINH THANG'!F30+'NINH AN'!F30+'NINH HAI'!F30+'NINH KHANG'!F30+'NINH VAN'!F30+'NINH GIANG'!F30+'NINH MY'!F30+'NINH XUAN'!F30+'NINH HOA'!F30+'TT THIEN TON'!F30</f>
        <v>0</v>
      </c>
      <c r="G30" s="71">
        <f>'TRUONG YEN'!G30+'NINH THANG'!G30+'NINH AN'!G30+'NINH HAI'!G30+'NINH KHANG'!G30+'NINH VAN'!G30+'NINH GIANG'!G30+'NINH MY'!G30+'NINH XUAN'!G30+'NINH HOA'!G30+'TT THIEN TON'!G30</f>
        <v>0</v>
      </c>
      <c r="H30" s="71">
        <f>'TRUONG YEN'!H30+'NINH THANG'!H30+'NINH AN'!H30+'NINH HAI'!H30+'NINH KHANG'!H30+'NINH VAN'!H30+'NINH GIANG'!H30+'NINH MY'!H30+'NINH XUAN'!H30+'NINH HOA'!H30+'TT THIEN TON'!H30</f>
        <v>0</v>
      </c>
      <c r="I30" s="71">
        <f>'TRUONG YEN'!I30+'NINH THANG'!I30+'NINH AN'!I30+'NINH HAI'!I30+'NINH KHANG'!I30+'NINH VAN'!I30+'NINH GIANG'!I30+'NINH MY'!I30+'NINH XUAN'!I30+'NINH HOA'!I30+'TT THIEN TON'!I30</f>
        <v>0</v>
      </c>
      <c r="J30" s="71">
        <f>'TRUONG YEN'!J30+'NINH THANG'!J30+'NINH AN'!J30+'NINH HAI'!J30+'NINH KHANG'!J30+'NINH VAN'!J30+'NINH GIANG'!J30+'NINH MY'!J30+'NINH XUAN'!J30+'NINH HOA'!J30+'TT THIEN TON'!J30</f>
        <v>0</v>
      </c>
      <c r="K30" s="71">
        <f>'TRUONG YEN'!K30+'NINH THANG'!K30+'NINH AN'!K30+'NINH HAI'!K30+'NINH KHANG'!K30+'NINH VAN'!K30+'NINH GIANG'!K30+'NINH MY'!K30+'NINH XUAN'!K30+'NINH HOA'!K30+'TT THIEN TON'!K30</f>
        <v>0</v>
      </c>
      <c r="L30" s="71">
        <f>'TRUONG YEN'!L30+'NINH THANG'!L30+'NINH AN'!L30+'NINH HAI'!L30+'NINH KHANG'!L30+'NINH VAN'!L30+'NINH GIANG'!L30+'NINH MY'!L30+'NINH XUAN'!L30+'NINH HOA'!L30+'TT THIEN TON'!L30</f>
        <v>0</v>
      </c>
      <c r="M30" s="71">
        <f>'TRUONG YEN'!M30+'NINH THANG'!M30+'NINH AN'!M30+'NINH HAI'!M30+'NINH KHANG'!M30+'NINH VAN'!M30+'NINH GIANG'!M30+'NINH MY'!M30+'NINH XUAN'!M30+'NINH HOA'!M30+'TT THIEN TON'!M30</f>
        <v>0</v>
      </c>
      <c r="N30" s="71">
        <f>'TRUONG YEN'!N30+'NINH THANG'!N30+'NINH AN'!N30+'NINH HAI'!N30+'NINH KHANG'!N30+'NINH VAN'!N30+'NINH GIANG'!N30+'NINH MY'!N30+'NINH XUAN'!N30+'NINH HOA'!N30+'TT THIEN TON'!N30</f>
        <v>0</v>
      </c>
      <c r="O30" s="71">
        <f>'TRUONG YEN'!O30+'NINH THANG'!O30+'NINH AN'!O30+'NINH HAI'!O30+'NINH KHANG'!O30+'NINH VAN'!O30+'NINH GIANG'!O30+'NINH MY'!O30+'NINH XUAN'!O30+'NINH HOA'!O30+'TT THIEN TON'!O30</f>
        <v>0</v>
      </c>
      <c r="P30" s="71">
        <f>'TRUONG YEN'!P30+'NINH THANG'!P30+'NINH AN'!P30+'NINH HAI'!P30+'NINH KHANG'!P30+'NINH VAN'!P30+'NINH GIANG'!P30+'NINH MY'!P30+'NINH XUAN'!P30+'NINH HOA'!P30+'TT THIEN TON'!P30</f>
        <v>0</v>
      </c>
      <c r="Q30" s="71">
        <f>'TRUONG YEN'!Q30+'NINH THANG'!Q30+'NINH AN'!Q30+'NINH HAI'!Q30+'NINH KHANG'!Q30+'NINH VAN'!Q30+'NINH GIANG'!Q30+'NINH MY'!Q30+'NINH XUAN'!Q30+'NINH HOA'!Q30+'TT THIEN TON'!Q30</f>
        <v>0</v>
      </c>
      <c r="R30" s="71">
        <f>'TRUONG YEN'!R30+'NINH THANG'!R30+'NINH AN'!R30+'NINH HAI'!R30+'NINH KHANG'!R30+'NINH VAN'!R30+'NINH GIANG'!R30+'NINH MY'!R30+'NINH XUAN'!R30+'NINH HOA'!R30+'TT THIEN TON'!R30</f>
        <v>0</v>
      </c>
      <c r="S30" s="71">
        <f>'TRUONG YEN'!S30+'NINH THANG'!S30+'NINH AN'!S30+'NINH HAI'!S30+'NINH KHANG'!S30+'NINH VAN'!S30+'NINH GIANG'!S30+'NINH MY'!S30+'NINH XUAN'!S30+'NINH HOA'!S30+'TT THIEN TON'!S30</f>
        <v>0</v>
      </c>
      <c r="T30" s="71">
        <f>'TRUONG YEN'!T30+'NINH THANG'!T30+'NINH AN'!T30+'NINH HAI'!T30+'NINH KHANG'!T30+'NINH VAN'!T30+'NINH GIANG'!T30+'NINH MY'!T30+'NINH XUAN'!T30+'NINH HOA'!T30+'TT THIEN TON'!T30</f>
        <v>0</v>
      </c>
      <c r="U30" s="71">
        <f>'TRUONG YEN'!U30+'NINH THANG'!U30+'NINH AN'!U30+'NINH HAI'!U30+'NINH KHANG'!U30+'NINH VAN'!U30+'NINH GIANG'!U30+'NINH MY'!U30+'NINH XUAN'!U30+'NINH HOA'!U30+'TT THIEN TON'!U30</f>
        <v>0</v>
      </c>
      <c r="V30" s="71">
        <f>'TRUONG YEN'!V30+'NINH THANG'!V30+'NINH AN'!V30+'NINH HAI'!V30+'NINH KHANG'!V30+'NINH VAN'!V30+'NINH GIANG'!V30+'NINH MY'!V30+'NINH XUAN'!V30+'NINH HOA'!V30+'TT THIEN TON'!V30</f>
        <v>0</v>
      </c>
      <c r="W30" s="71">
        <f>'TRUONG YEN'!W30+'NINH THANG'!W30+'NINH AN'!W30+'NINH HAI'!W30+'NINH KHANG'!W30+'NINH VAN'!W30+'NINH GIANG'!W30+'NINH MY'!W30+'NINH XUAN'!W30+'NINH HOA'!W30+'TT THIEN TON'!W30</f>
        <v>0</v>
      </c>
      <c r="X30" s="71">
        <f>'TRUONG YEN'!X30+'NINH THANG'!X30+'NINH AN'!X30+'NINH HAI'!X30+'NINH KHANG'!X30+'NINH VAN'!X30+'NINH GIANG'!X30+'NINH MY'!X30+'NINH XUAN'!X30+'NINH HOA'!X30+'TT THIEN TON'!X30</f>
        <v>0</v>
      </c>
      <c r="Y30" s="71">
        <f>'TRUONG YEN'!Y30+'NINH THANG'!Y30+'NINH AN'!Y30+'NINH HAI'!Y30+'NINH KHANG'!Y30+'NINH VAN'!Y30+'NINH GIANG'!Y30+'NINH MY'!Y30+'NINH XUAN'!Y30+'NINH HOA'!Y30+'TT THIEN TON'!Y30</f>
        <v>0</v>
      </c>
      <c r="Z30" s="71">
        <f>'TRUONG YEN'!Z30+'NINH THANG'!Z30+'NINH AN'!Z30+'NINH HAI'!Z30+'NINH KHANG'!Z30+'NINH VAN'!Z30+'NINH GIANG'!Z30+'NINH MY'!Z30+'NINH XUAN'!Z30+'NINH HOA'!Z30+'TT THIEN TON'!Z30</f>
        <v>0</v>
      </c>
      <c r="AA30" s="71">
        <f>'TRUONG YEN'!AA30+'NINH THANG'!AA30+'NINH AN'!AA30+'NINH HAI'!AA30+'NINH KHANG'!AA30+'NINH VAN'!AA30+'NINH GIANG'!AA30+'NINH MY'!AA30+'NINH XUAN'!AA30+'NINH HOA'!AA30+'TT THIEN TON'!AA30</f>
        <v>0</v>
      </c>
      <c r="AB30" s="71">
        <f>'TRUONG YEN'!AB30+'NINH THANG'!AB30+'NINH AN'!AB30+'NINH HAI'!AB30+'NINH KHANG'!AB30+'NINH VAN'!AB30+'NINH GIANG'!AB30+'NINH MY'!AB30+'NINH XUAN'!AB30+'NINH HOA'!AB30+'TT THIEN TON'!AB30</f>
        <v>0</v>
      </c>
      <c r="AC30" s="71">
        <f>'TRUONG YEN'!AC30+'NINH THANG'!AC30+'NINH AN'!AC30+'NINH HAI'!AC30+'NINH KHANG'!AC30+'NINH VAN'!AC30+'NINH GIANG'!AC30+'NINH MY'!AC30+'NINH XUAN'!AC30+'NINH HOA'!AC30+'TT THIEN TON'!AC30</f>
        <v>0</v>
      </c>
      <c r="AD30" s="71">
        <f>'TRUONG YEN'!AD30+'NINH THANG'!AD30+'NINH AN'!AD30+'NINH HAI'!AD30+'NINH KHANG'!AD30+'NINH VAN'!AD30+'NINH GIANG'!AD30+'NINH MY'!AD30+'NINH XUAN'!AD30+'NINH HOA'!AD30+'TT THIEN TON'!AD30</f>
        <v>0</v>
      </c>
      <c r="AE30" s="71">
        <f>'TRUONG YEN'!AE30+'NINH THANG'!AE30+'NINH AN'!AE30+'NINH HAI'!AE30+'NINH KHANG'!AE30+'NINH VAN'!AE30+'NINH GIANG'!AE30+'NINH MY'!AE30+'NINH XUAN'!AE30+'NINH HOA'!AE30+'TT THIEN TON'!AE30</f>
        <v>0</v>
      </c>
      <c r="AF30" s="71">
        <f>'TRUONG YEN'!AF30+'NINH THANG'!AF30+'NINH AN'!AF30+'NINH HAI'!AF30+'NINH KHANG'!AF30+'NINH VAN'!AF30+'NINH GIANG'!AF30+'NINH MY'!AF30+'NINH XUAN'!AF30+'NINH HOA'!AF30+'TT THIEN TON'!AF30</f>
        <v>0</v>
      </c>
      <c r="AG30" s="71">
        <f>'TRUONG YEN'!AG30+'NINH THANG'!AG30+'NINH AN'!AG30+'NINH HAI'!AG30+'NINH KHANG'!AG30+'NINH VAN'!AG30+'NINH GIANG'!AG30+'NINH MY'!AG30+'NINH XUAN'!AG30+'NINH HOA'!AG30+'TT THIEN TON'!AG30</f>
        <v>0</v>
      </c>
      <c r="AH30" s="71">
        <f>'TRUONG YEN'!AH30+'NINH THANG'!AH30+'NINH AN'!AH30+'NINH HAI'!AH30+'NINH KHANG'!AH30+'NINH VAN'!AH30+'NINH GIANG'!AH30+'NINH MY'!AH30+'NINH XUAN'!AH30+'NINH HOA'!AH30+'TT THIEN TON'!AH30</f>
        <v>0</v>
      </c>
      <c r="AI30" s="71">
        <f>'TRUONG YEN'!AI30+'NINH THANG'!AI30+'NINH AN'!AI30+'NINH HAI'!AI30+'NINH KHANG'!AI30+'NINH VAN'!AI30+'NINH GIANG'!AI30+'NINH MY'!AI30+'NINH XUAN'!AI30+'NINH HOA'!AI30+'TT THIEN TON'!AI30</f>
        <v>0</v>
      </c>
      <c r="AJ30" s="71">
        <f>'TRUONG YEN'!AJ30+'NINH THANG'!AJ30+'NINH AN'!AJ30+'NINH HAI'!AJ30+'NINH KHANG'!AJ30+'NINH VAN'!AJ30+'NINH GIANG'!AJ30+'NINH MY'!AJ30+'NINH XUAN'!AJ30+'NINH HOA'!AJ30+'TT THIEN TON'!AJ30</f>
        <v>0</v>
      </c>
      <c r="AK30" s="71">
        <f>'TRUONG YEN'!AK30+'NINH THANG'!AK30+'NINH AN'!AK30+'NINH HAI'!AK30+'NINH KHANG'!AK30+'NINH VAN'!AK30+'NINH GIANG'!AK30+'NINH MY'!AK30+'NINH XUAN'!AK30+'NINH HOA'!AK30+'TT THIEN TON'!AK30</f>
        <v>0</v>
      </c>
      <c r="AL30" s="71">
        <f>'TRUONG YEN'!AL30+'NINH THANG'!AL30+'NINH AN'!AL30+'NINH HAI'!AL30+'NINH KHANG'!AL30+'NINH VAN'!AL30+'NINH GIANG'!AL30+'NINH MY'!AL30+'NINH XUAN'!AL30+'NINH HOA'!AL30+'TT THIEN TON'!AL30</f>
        <v>0</v>
      </c>
      <c r="AM30" s="71">
        <f>'TRUONG YEN'!AM30+'NINH THANG'!AM30+'NINH AN'!AM30+'NINH HAI'!AM30+'NINH KHANG'!AM30+'NINH VAN'!AM30+'NINH GIANG'!AM30+'NINH MY'!AM30+'NINH XUAN'!AM30+'NINH HOA'!AM30+'TT THIEN TON'!AM30</f>
        <v>0</v>
      </c>
      <c r="AN30" s="71">
        <f>'TRUONG YEN'!AN30+'NINH THANG'!AN30+'NINH AN'!AN30+'NINH HAI'!AN30+'NINH KHANG'!AN30+'NINH VAN'!AN30+'NINH GIANG'!AN30+'NINH MY'!AN30+'NINH XUAN'!AN30+'NINH HOA'!AN30+'TT THIEN TON'!AN30</f>
        <v>0</v>
      </c>
      <c r="AO30" s="49">
        <f t="shared" si="1"/>
        <v>0</v>
      </c>
    </row>
    <row r="31" spans="1:43">
      <c r="A31" s="62" t="s">
        <v>158</v>
      </c>
      <c r="B31" s="61" t="s">
        <v>157</v>
      </c>
      <c r="C31" s="64" t="s">
        <v>32</v>
      </c>
      <c r="D31" s="201">
        <f>'TRUONG YEN'!D31+'NINH THANG'!D31+'NINH AN'!D31+'NINH HAI'!D31+'NINH KHANG'!D31+'NINH VAN'!D31+'NINH GIANG'!D31+'NINH MY'!D31+'NINH XUAN'!D31+'NINH HOA'!D31+'TT THIEN TON'!D31</f>
        <v>0</v>
      </c>
      <c r="E31" s="201">
        <f>'TRUONG YEN'!E31+'NINH THANG'!E31+'NINH AN'!E31+'NINH HAI'!E31+'NINH KHANG'!E31+'NINH VAN'!E31+'NINH GIANG'!E31+'NINH MY'!E31+'NINH XUAN'!E31+'NINH HOA'!E31+'TT THIEN TON'!E31</f>
        <v>0</v>
      </c>
      <c r="F31" s="71">
        <f>'TRUONG YEN'!F31+'NINH THANG'!F31+'NINH AN'!F31+'NINH HAI'!F31+'NINH KHANG'!F31+'NINH VAN'!F31+'NINH GIANG'!F31+'NINH MY'!F31+'NINH XUAN'!F31+'NINH HOA'!F31+'TT THIEN TON'!F31</f>
        <v>0</v>
      </c>
      <c r="G31" s="71">
        <f>'TRUONG YEN'!G31+'NINH THANG'!G31+'NINH AN'!G31+'NINH HAI'!G31+'NINH KHANG'!G31+'NINH VAN'!G31+'NINH GIANG'!G31+'NINH MY'!G31+'NINH XUAN'!G31+'NINH HOA'!G31+'TT THIEN TON'!G31</f>
        <v>0</v>
      </c>
      <c r="H31" s="71">
        <f>'TRUONG YEN'!H31+'NINH THANG'!H31+'NINH AN'!H31+'NINH HAI'!H31+'NINH KHANG'!H31+'NINH VAN'!H31+'NINH GIANG'!H31+'NINH MY'!H31+'NINH XUAN'!H31+'NINH HOA'!H31+'TT THIEN TON'!H31</f>
        <v>0</v>
      </c>
      <c r="I31" s="71">
        <f>'TRUONG YEN'!I31+'NINH THANG'!I31+'NINH AN'!I31+'NINH HAI'!I31+'NINH KHANG'!I31+'NINH VAN'!I31+'NINH GIANG'!I31+'NINH MY'!I31+'NINH XUAN'!I31+'NINH HOA'!I31+'TT THIEN TON'!I31</f>
        <v>0</v>
      </c>
      <c r="J31" s="71">
        <f>'TRUONG YEN'!J31+'NINH THANG'!J31+'NINH AN'!J31+'NINH HAI'!J31+'NINH KHANG'!J31+'NINH VAN'!J31+'NINH GIANG'!J31+'NINH MY'!J31+'NINH XUAN'!J31+'NINH HOA'!J31+'TT THIEN TON'!J31</f>
        <v>0</v>
      </c>
      <c r="K31" s="71">
        <f>'TRUONG YEN'!K31+'NINH THANG'!K31+'NINH AN'!K31+'NINH HAI'!K31+'NINH KHANG'!K31+'NINH VAN'!K31+'NINH GIANG'!K31+'NINH MY'!K31+'NINH XUAN'!K31+'NINH HOA'!K31+'TT THIEN TON'!K31</f>
        <v>0</v>
      </c>
      <c r="L31" s="71">
        <f>'TRUONG YEN'!L31+'NINH THANG'!L31+'NINH AN'!L31+'NINH HAI'!L31+'NINH KHANG'!L31+'NINH VAN'!L31+'NINH GIANG'!L31+'NINH MY'!L31+'NINH XUAN'!L31+'NINH HOA'!L31+'TT THIEN TON'!L31</f>
        <v>0</v>
      </c>
      <c r="M31" s="71">
        <f>'TRUONG YEN'!M31+'NINH THANG'!M31+'NINH AN'!M31+'NINH HAI'!M31+'NINH KHANG'!M31+'NINH VAN'!M31+'NINH GIANG'!M31+'NINH MY'!M31+'NINH XUAN'!M31+'NINH HOA'!M31+'TT THIEN TON'!M31</f>
        <v>0</v>
      </c>
      <c r="N31" s="71">
        <f>'TRUONG YEN'!N31+'NINH THANG'!N31+'NINH AN'!N31+'NINH HAI'!N31+'NINH KHANG'!N31+'NINH VAN'!N31+'NINH GIANG'!N31+'NINH MY'!N31+'NINH XUAN'!N31+'NINH HOA'!N31+'TT THIEN TON'!N31</f>
        <v>0</v>
      </c>
      <c r="O31" s="71">
        <f>'TRUONG YEN'!O31+'NINH THANG'!O31+'NINH AN'!O31+'NINH HAI'!O31+'NINH KHANG'!O31+'NINH VAN'!O31+'NINH GIANG'!O31+'NINH MY'!O31+'NINH XUAN'!O31+'NINH HOA'!O31+'TT THIEN TON'!O31</f>
        <v>0</v>
      </c>
      <c r="P31" s="71">
        <f>'TRUONG YEN'!P31+'NINH THANG'!P31+'NINH AN'!P31+'NINH HAI'!P31+'NINH KHANG'!P31+'NINH VAN'!P31+'NINH GIANG'!P31+'NINH MY'!P31+'NINH XUAN'!P31+'NINH HOA'!P31+'TT THIEN TON'!P31</f>
        <v>0</v>
      </c>
      <c r="Q31" s="71">
        <f>'TRUONG YEN'!Q31+'NINH THANG'!Q31+'NINH AN'!Q31+'NINH HAI'!Q31+'NINH KHANG'!Q31+'NINH VAN'!Q31+'NINH GIANG'!Q31+'NINH MY'!Q31+'NINH XUAN'!Q31+'NINH HOA'!Q31+'TT THIEN TON'!Q31</f>
        <v>0</v>
      </c>
      <c r="R31" s="71">
        <f>'TRUONG YEN'!R31+'NINH THANG'!R31+'NINH AN'!R31+'NINH HAI'!R31+'NINH KHANG'!R31+'NINH VAN'!R31+'NINH GIANG'!R31+'NINH MY'!R31+'NINH XUAN'!R31+'NINH HOA'!R31+'TT THIEN TON'!R31</f>
        <v>0</v>
      </c>
      <c r="S31" s="71">
        <f>'TRUONG YEN'!S31+'NINH THANG'!S31+'NINH AN'!S31+'NINH HAI'!S31+'NINH KHANG'!S31+'NINH VAN'!S31+'NINH GIANG'!S31+'NINH MY'!S31+'NINH XUAN'!S31+'NINH HOA'!S31+'TT THIEN TON'!S31</f>
        <v>0</v>
      </c>
      <c r="T31" s="71">
        <f>'TRUONG YEN'!T31+'NINH THANG'!T31+'NINH AN'!T31+'NINH HAI'!T31+'NINH KHANG'!T31+'NINH VAN'!T31+'NINH GIANG'!T31+'NINH MY'!T31+'NINH XUAN'!T31+'NINH HOA'!T31+'TT THIEN TON'!T31</f>
        <v>0</v>
      </c>
      <c r="U31" s="71">
        <f>'TRUONG YEN'!U31+'NINH THANG'!U31+'NINH AN'!U31+'NINH HAI'!U31+'NINH KHANG'!U31+'NINH VAN'!U31+'NINH GIANG'!U31+'NINH MY'!U31+'NINH XUAN'!U31+'NINH HOA'!U31+'TT THIEN TON'!U31</f>
        <v>0</v>
      </c>
      <c r="V31" s="71" t="e">
        <f>'TRUONG YEN'!V31+'NINH THANG'!V31+'NINH AN'!V31+'NINH HAI'!V31+'NINH KHANG'!V31+'NINH VAN'!V31+'NINH GIANG'!V31+'NINH MY'!V31+'NINH XUAN'!V31+'NINH HOA'!V31+'TT THIEN TON'!V31</f>
        <v>#REF!</v>
      </c>
      <c r="W31" s="71">
        <f>'TRUONG YEN'!W31+'NINH THANG'!W31+'NINH AN'!W31+'NINH HAI'!W31+'NINH KHANG'!W31+'NINH VAN'!W31+'NINH GIANG'!W31+'NINH MY'!W31+'NINH XUAN'!W31+'NINH HOA'!W31+'TT THIEN TON'!W31</f>
        <v>0</v>
      </c>
      <c r="X31" s="71">
        <f>'TRUONG YEN'!X31+'NINH THANG'!X31+'NINH AN'!X31+'NINH HAI'!X31+'NINH KHANG'!X31+'NINH VAN'!X31+'NINH GIANG'!X31+'NINH MY'!X31+'NINH XUAN'!X31+'NINH HOA'!X31+'TT THIEN TON'!X31</f>
        <v>0</v>
      </c>
      <c r="Y31" s="71">
        <f>'TRUONG YEN'!Y31+'NINH THANG'!Y31+'NINH AN'!Y31+'NINH HAI'!Y31+'NINH KHANG'!Y31+'NINH VAN'!Y31+'NINH GIANG'!Y31+'NINH MY'!Y31+'NINH XUAN'!Y31+'NINH HOA'!Y31+'TT THIEN TON'!Y31</f>
        <v>0</v>
      </c>
      <c r="Z31" s="71">
        <f>'TRUONG YEN'!Z31+'NINH THANG'!Z31+'NINH AN'!Z31+'NINH HAI'!Z31+'NINH KHANG'!Z31+'NINH VAN'!Z31+'NINH GIANG'!Z31+'NINH MY'!Z31+'NINH XUAN'!Z31+'NINH HOA'!Z31+'TT THIEN TON'!Z31</f>
        <v>0</v>
      </c>
      <c r="AA31" s="71">
        <f>'TRUONG YEN'!AA31+'NINH THANG'!AA31+'NINH AN'!AA31+'NINH HAI'!AA31+'NINH KHANG'!AA31+'NINH VAN'!AA31+'NINH GIANG'!AA31+'NINH MY'!AA31+'NINH XUAN'!AA31+'NINH HOA'!AA31+'TT THIEN TON'!AA31</f>
        <v>0</v>
      </c>
      <c r="AB31" s="71">
        <f>'TRUONG YEN'!AB31+'NINH THANG'!AB31+'NINH AN'!AB31+'NINH HAI'!AB31+'NINH KHANG'!AB31+'NINH VAN'!AB31+'NINH GIANG'!AB31+'NINH MY'!AB31+'NINH XUAN'!AB31+'NINH HOA'!AB31+'TT THIEN TON'!AB31</f>
        <v>0</v>
      </c>
      <c r="AC31" s="71">
        <f>'TRUONG YEN'!AC31+'NINH THANG'!AC31+'NINH AN'!AC31+'NINH HAI'!AC31+'NINH KHANG'!AC31+'NINH VAN'!AC31+'NINH GIANG'!AC31+'NINH MY'!AC31+'NINH XUAN'!AC31+'NINH HOA'!AC31+'TT THIEN TON'!AC31</f>
        <v>0</v>
      </c>
      <c r="AD31" s="71">
        <f>'TRUONG YEN'!AD31+'NINH THANG'!AD31+'NINH AN'!AD31+'NINH HAI'!AD31+'NINH KHANG'!AD31+'NINH VAN'!AD31+'NINH GIANG'!AD31+'NINH MY'!AD31+'NINH XUAN'!AD31+'NINH HOA'!AD31+'TT THIEN TON'!AD31</f>
        <v>0</v>
      </c>
      <c r="AE31" s="71">
        <f>'TRUONG YEN'!AE31+'NINH THANG'!AE31+'NINH AN'!AE31+'NINH HAI'!AE31+'NINH KHANG'!AE31+'NINH VAN'!AE31+'NINH GIANG'!AE31+'NINH MY'!AE31+'NINH XUAN'!AE31+'NINH HOA'!AE31+'TT THIEN TON'!AE31</f>
        <v>0</v>
      </c>
      <c r="AF31" s="71">
        <f>'TRUONG YEN'!AF31+'NINH THANG'!AF31+'NINH AN'!AF31+'NINH HAI'!AF31+'NINH KHANG'!AF31+'NINH VAN'!AF31+'NINH GIANG'!AF31+'NINH MY'!AF31+'NINH XUAN'!AF31+'NINH HOA'!AF31+'TT THIEN TON'!AF31</f>
        <v>0</v>
      </c>
      <c r="AG31" s="71">
        <f>'TRUONG YEN'!AG31+'NINH THANG'!AG31+'NINH AN'!AG31+'NINH HAI'!AG31+'NINH KHANG'!AG31+'NINH VAN'!AG31+'NINH GIANG'!AG31+'NINH MY'!AG31+'NINH XUAN'!AG31+'NINH HOA'!AG31+'TT THIEN TON'!AG31</f>
        <v>0</v>
      </c>
      <c r="AH31" s="71">
        <f>'TRUONG YEN'!AH31+'NINH THANG'!AH31+'NINH AN'!AH31+'NINH HAI'!AH31+'NINH KHANG'!AH31+'NINH VAN'!AH31+'NINH GIANG'!AH31+'NINH MY'!AH31+'NINH XUAN'!AH31+'NINH HOA'!AH31+'TT THIEN TON'!AH31</f>
        <v>0</v>
      </c>
      <c r="AI31" s="71">
        <f>'TRUONG YEN'!AI31+'NINH THANG'!AI31+'NINH AN'!AI31+'NINH HAI'!AI31+'NINH KHANG'!AI31+'NINH VAN'!AI31+'NINH GIANG'!AI31+'NINH MY'!AI31+'NINH XUAN'!AI31+'NINH HOA'!AI31+'TT THIEN TON'!AI31</f>
        <v>0</v>
      </c>
      <c r="AJ31" s="71">
        <f>'TRUONG YEN'!AJ31+'NINH THANG'!AJ31+'NINH AN'!AJ31+'NINH HAI'!AJ31+'NINH KHANG'!AJ31+'NINH VAN'!AJ31+'NINH GIANG'!AJ31+'NINH MY'!AJ31+'NINH XUAN'!AJ31+'NINH HOA'!AJ31+'TT THIEN TON'!AJ31</f>
        <v>0</v>
      </c>
      <c r="AK31" s="71">
        <f>'TRUONG YEN'!AK31+'NINH THANG'!AK31+'NINH AN'!AK31+'NINH HAI'!AK31+'NINH KHANG'!AK31+'NINH VAN'!AK31+'NINH GIANG'!AK31+'NINH MY'!AK31+'NINH XUAN'!AK31+'NINH HOA'!AK31+'TT THIEN TON'!AK31</f>
        <v>0</v>
      </c>
      <c r="AL31" s="71">
        <f>'TRUONG YEN'!AL31+'NINH THANG'!AL31+'NINH AN'!AL31+'NINH HAI'!AL31+'NINH KHANG'!AL31+'NINH VAN'!AL31+'NINH GIANG'!AL31+'NINH MY'!AL31+'NINH XUAN'!AL31+'NINH HOA'!AL31+'TT THIEN TON'!AL31</f>
        <v>0</v>
      </c>
      <c r="AM31" s="71">
        <f>'TRUONG YEN'!AM31+'NINH THANG'!AM31+'NINH AN'!AM31+'NINH HAI'!AM31+'NINH KHANG'!AM31+'NINH VAN'!AM31+'NINH GIANG'!AM31+'NINH MY'!AM31+'NINH XUAN'!AM31+'NINH HOA'!AM31+'TT THIEN TON'!AM31</f>
        <v>0</v>
      </c>
      <c r="AN31" s="71">
        <f>'TRUONG YEN'!AN31+'NINH THANG'!AN31+'NINH AN'!AN31+'NINH HAI'!AN31+'NINH KHANG'!AN31+'NINH VAN'!AN31+'NINH GIANG'!AN31+'NINH MY'!AN31+'NINH XUAN'!AN31+'NINH HOA'!AN31+'TT THIEN TON'!AN31</f>
        <v>0</v>
      </c>
      <c r="AO31" s="49" t="e">
        <f t="shared" si="1"/>
        <v>#REF!</v>
      </c>
    </row>
    <row r="32" spans="1:43">
      <c r="A32" s="62" t="s">
        <v>156</v>
      </c>
      <c r="B32" s="61" t="s">
        <v>155</v>
      </c>
      <c r="C32" s="64" t="s">
        <v>17</v>
      </c>
      <c r="D32" s="71">
        <f>'TRUONG YEN'!D32+'NINH THANG'!D32+'NINH AN'!D32+'NINH HAI'!D32+'NINH KHANG'!D32+'NINH VAN'!D32+'NINH GIANG'!D32+'NINH MY'!D32+'NINH XUAN'!D32+'NINH HOA'!D32+'TT THIEN TON'!D32</f>
        <v>0</v>
      </c>
      <c r="E32" s="71">
        <f>'TRUONG YEN'!E32+'NINH THANG'!E32+'NINH AN'!E32+'NINH HAI'!E32+'NINH KHANG'!E32+'NINH VAN'!E32+'NINH GIANG'!E32+'NINH MY'!E32+'NINH XUAN'!E32+'NINH HOA'!E32+'TT THIEN TON'!E32</f>
        <v>0</v>
      </c>
      <c r="F32" s="71">
        <f>'TRUONG YEN'!F32+'NINH THANG'!F32+'NINH AN'!F32+'NINH HAI'!F32+'NINH KHANG'!F32+'NINH VAN'!F32+'NINH GIANG'!F32+'NINH MY'!F32+'NINH XUAN'!F32+'NINH HOA'!F32+'TT THIEN TON'!F32</f>
        <v>0</v>
      </c>
      <c r="G32" s="71">
        <f>'TRUONG YEN'!G32+'NINH THANG'!G32+'NINH AN'!G32+'NINH HAI'!G32+'NINH KHANG'!G32+'NINH VAN'!G32+'NINH GIANG'!G32+'NINH MY'!G32+'NINH XUAN'!G32+'NINH HOA'!G32+'TT THIEN TON'!G32</f>
        <v>0</v>
      </c>
      <c r="H32" s="71">
        <f>'TRUONG YEN'!H32+'NINH THANG'!H32+'NINH AN'!H32+'NINH HAI'!H32+'NINH KHANG'!H32+'NINH VAN'!H32+'NINH GIANG'!H32+'NINH MY'!H32+'NINH XUAN'!H32+'NINH HOA'!H32+'TT THIEN TON'!H32</f>
        <v>0</v>
      </c>
      <c r="I32" s="71">
        <f>'TRUONG YEN'!I32+'NINH THANG'!I32+'NINH AN'!I32+'NINH HAI'!I32+'NINH KHANG'!I32+'NINH VAN'!I32+'NINH GIANG'!I32+'NINH MY'!I32+'NINH XUAN'!I32+'NINH HOA'!I32+'TT THIEN TON'!I32</f>
        <v>0</v>
      </c>
      <c r="J32" s="71">
        <f>'TRUONG YEN'!J32+'NINH THANG'!J32+'NINH AN'!J32+'NINH HAI'!J32+'NINH KHANG'!J32+'NINH VAN'!J32+'NINH GIANG'!J32+'NINH MY'!J32+'NINH XUAN'!J32+'NINH HOA'!J32+'TT THIEN TON'!J32</f>
        <v>0</v>
      </c>
      <c r="K32" s="71">
        <f>'TRUONG YEN'!K32+'NINH THANG'!K32+'NINH AN'!K32+'NINH HAI'!K32+'NINH KHANG'!K32+'NINH VAN'!K32+'NINH GIANG'!K32+'NINH MY'!K32+'NINH XUAN'!K32+'NINH HOA'!K32+'TT THIEN TON'!K32</f>
        <v>0</v>
      </c>
      <c r="L32" s="71">
        <f>'TRUONG YEN'!L32+'NINH THANG'!L32+'NINH AN'!L32+'NINH HAI'!L32+'NINH KHANG'!L32+'NINH VAN'!L32+'NINH GIANG'!L32+'NINH MY'!L32+'NINH XUAN'!L32+'NINH HOA'!L32+'TT THIEN TON'!L32</f>
        <v>0</v>
      </c>
      <c r="M32" s="71">
        <f>'TRUONG YEN'!M32+'NINH THANG'!M32+'NINH AN'!M32+'NINH HAI'!M32+'NINH KHANG'!M32+'NINH VAN'!M32+'NINH GIANG'!M32+'NINH MY'!M32+'NINH XUAN'!M32+'NINH HOA'!M32+'TT THIEN TON'!M32</f>
        <v>0</v>
      </c>
      <c r="N32" s="71">
        <f>'TRUONG YEN'!N32+'NINH THANG'!N32+'NINH AN'!N32+'NINH HAI'!N32+'NINH KHANG'!N32+'NINH VAN'!N32+'NINH GIANG'!N32+'NINH MY'!N32+'NINH XUAN'!N32+'NINH HOA'!N32+'TT THIEN TON'!N32</f>
        <v>0</v>
      </c>
      <c r="O32" s="71">
        <f>'TRUONG YEN'!O32+'NINH THANG'!O32+'NINH AN'!O32+'NINH HAI'!O32+'NINH KHANG'!O32+'NINH VAN'!O32+'NINH GIANG'!O32+'NINH MY'!O32+'NINH XUAN'!O32+'NINH HOA'!O32+'TT THIEN TON'!O32</f>
        <v>0</v>
      </c>
      <c r="P32" s="71">
        <f>'TRUONG YEN'!P32+'NINH THANG'!P32+'NINH AN'!P32+'NINH HAI'!P32+'NINH KHANG'!P32+'NINH VAN'!P32+'NINH GIANG'!P32+'NINH MY'!P32+'NINH XUAN'!P32+'NINH HOA'!P32+'TT THIEN TON'!P32</f>
        <v>0</v>
      </c>
      <c r="Q32" s="71">
        <f>'TRUONG YEN'!Q32+'NINH THANG'!Q32+'NINH AN'!Q32+'NINH HAI'!Q32+'NINH KHANG'!Q32+'NINH VAN'!Q32+'NINH GIANG'!Q32+'NINH MY'!Q32+'NINH XUAN'!Q32+'NINH HOA'!Q32+'TT THIEN TON'!Q32</f>
        <v>0</v>
      </c>
      <c r="R32" s="71">
        <f>'TRUONG YEN'!R32+'NINH THANG'!R32+'NINH AN'!R32+'NINH HAI'!R32+'NINH KHANG'!R32+'NINH VAN'!R32+'NINH GIANG'!R32+'NINH MY'!R32+'NINH XUAN'!R32+'NINH HOA'!R32+'TT THIEN TON'!R32</f>
        <v>0</v>
      </c>
      <c r="S32" s="71">
        <f>'TRUONG YEN'!S32+'NINH THANG'!S32+'NINH AN'!S32+'NINH HAI'!S32+'NINH KHANG'!S32+'NINH VAN'!S32+'NINH GIANG'!S32+'NINH MY'!S32+'NINH XUAN'!S32+'NINH HOA'!S32+'TT THIEN TON'!S32</f>
        <v>0</v>
      </c>
      <c r="T32" s="71">
        <f>'TRUONG YEN'!T32+'NINH THANG'!T32+'NINH AN'!T32+'NINH HAI'!T32+'NINH KHANG'!T32+'NINH VAN'!T32+'NINH GIANG'!T32+'NINH MY'!T32+'NINH XUAN'!T32+'NINH HOA'!T32+'TT THIEN TON'!T32</f>
        <v>0</v>
      </c>
      <c r="U32" s="71">
        <f>'TRUONG YEN'!U32+'NINH THANG'!U32+'NINH AN'!U32+'NINH HAI'!U32+'NINH KHANG'!U32+'NINH VAN'!U32+'NINH GIANG'!U32+'NINH MY'!U32+'NINH XUAN'!U32+'NINH HOA'!U32+'TT THIEN TON'!U32</f>
        <v>0</v>
      </c>
      <c r="V32" s="71" t="e">
        <f>'TRUONG YEN'!V32+'NINH THANG'!V32+'NINH AN'!V32+'NINH HAI'!V32+'NINH KHANG'!V32+'NINH VAN'!V32+'NINH GIANG'!V32+'NINH MY'!V32+'NINH XUAN'!V32+'NINH HOA'!V32+'TT THIEN TON'!V32</f>
        <v>#REF!</v>
      </c>
      <c r="W32" s="71">
        <f>'TRUONG YEN'!W32+'NINH THANG'!W32+'NINH AN'!W32+'NINH HAI'!W32+'NINH KHANG'!W32+'NINH VAN'!W32+'NINH GIANG'!W32+'NINH MY'!W32+'NINH XUAN'!W32+'NINH HOA'!W32+'TT THIEN TON'!W32</f>
        <v>0</v>
      </c>
      <c r="X32" s="71">
        <f>'TRUONG YEN'!X32+'NINH THANG'!X32+'NINH AN'!X32+'NINH HAI'!X32+'NINH KHANG'!X32+'NINH VAN'!X32+'NINH GIANG'!X32+'NINH MY'!X32+'NINH XUAN'!X32+'NINH HOA'!X32+'TT THIEN TON'!X32</f>
        <v>0</v>
      </c>
      <c r="Y32" s="71">
        <f>'TRUONG YEN'!Y32+'NINH THANG'!Y32+'NINH AN'!Y32+'NINH HAI'!Y32+'NINH KHANG'!Y32+'NINH VAN'!Y32+'NINH GIANG'!Y32+'NINH MY'!Y32+'NINH XUAN'!Y32+'NINH HOA'!Y32+'TT THIEN TON'!Y32</f>
        <v>0</v>
      </c>
      <c r="Z32" s="71">
        <f>'TRUONG YEN'!Z32+'NINH THANG'!Z32+'NINH AN'!Z32+'NINH HAI'!Z32+'NINH KHANG'!Z32+'NINH VAN'!Z32+'NINH GIANG'!Z32+'NINH MY'!Z32+'NINH XUAN'!Z32+'NINH HOA'!Z32+'TT THIEN TON'!Z32</f>
        <v>0</v>
      </c>
      <c r="AA32" s="71">
        <f>'TRUONG YEN'!AA32+'NINH THANG'!AA32+'NINH AN'!AA32+'NINH HAI'!AA32+'NINH KHANG'!AA32+'NINH VAN'!AA32+'NINH GIANG'!AA32+'NINH MY'!AA32+'NINH XUAN'!AA32+'NINH HOA'!AA32+'TT THIEN TON'!AA32</f>
        <v>0</v>
      </c>
      <c r="AB32" s="71">
        <f>'TRUONG YEN'!AB32+'NINH THANG'!AB32+'NINH AN'!AB32+'NINH HAI'!AB32+'NINH KHANG'!AB32+'NINH VAN'!AB32+'NINH GIANG'!AB32+'NINH MY'!AB32+'NINH XUAN'!AB32+'NINH HOA'!AB32+'TT THIEN TON'!AB32</f>
        <v>0</v>
      </c>
      <c r="AC32" s="71">
        <f>'TRUONG YEN'!AC32+'NINH THANG'!AC32+'NINH AN'!AC32+'NINH HAI'!AC32+'NINH KHANG'!AC32+'NINH VAN'!AC32+'NINH GIANG'!AC32+'NINH MY'!AC32+'NINH XUAN'!AC32+'NINH HOA'!AC32+'TT THIEN TON'!AC32</f>
        <v>0</v>
      </c>
      <c r="AD32" s="71">
        <f>'TRUONG YEN'!AD32+'NINH THANG'!AD32+'NINH AN'!AD32+'NINH HAI'!AD32+'NINH KHANG'!AD32+'NINH VAN'!AD32+'NINH GIANG'!AD32+'NINH MY'!AD32+'NINH XUAN'!AD32+'NINH HOA'!AD32+'TT THIEN TON'!AD32</f>
        <v>0</v>
      </c>
      <c r="AE32" s="71">
        <f>'TRUONG YEN'!AE32+'NINH THANG'!AE32+'NINH AN'!AE32+'NINH HAI'!AE32+'NINH KHANG'!AE32+'NINH VAN'!AE32+'NINH GIANG'!AE32+'NINH MY'!AE32+'NINH XUAN'!AE32+'NINH HOA'!AE32+'TT THIEN TON'!AE32</f>
        <v>0</v>
      </c>
      <c r="AF32" s="71">
        <f>'TRUONG YEN'!AF32+'NINH THANG'!AF32+'NINH AN'!AF32+'NINH HAI'!AF32+'NINH KHANG'!AF32+'NINH VAN'!AF32+'NINH GIANG'!AF32+'NINH MY'!AF32+'NINH XUAN'!AF32+'NINH HOA'!AF32+'TT THIEN TON'!AF32</f>
        <v>0</v>
      </c>
      <c r="AG32" s="71">
        <f>'TRUONG YEN'!AG32+'NINH THANG'!AG32+'NINH AN'!AG32+'NINH HAI'!AG32+'NINH KHANG'!AG32+'NINH VAN'!AG32+'NINH GIANG'!AG32+'NINH MY'!AG32+'NINH XUAN'!AG32+'NINH HOA'!AG32+'TT THIEN TON'!AG32</f>
        <v>0</v>
      </c>
      <c r="AH32" s="71">
        <f>'TRUONG YEN'!AH32+'NINH THANG'!AH32+'NINH AN'!AH32+'NINH HAI'!AH32+'NINH KHANG'!AH32+'NINH VAN'!AH32+'NINH GIANG'!AH32+'NINH MY'!AH32+'NINH XUAN'!AH32+'NINH HOA'!AH32+'TT THIEN TON'!AH32</f>
        <v>0</v>
      </c>
      <c r="AI32" s="71">
        <f>'TRUONG YEN'!AI32+'NINH THANG'!AI32+'NINH AN'!AI32+'NINH HAI'!AI32+'NINH KHANG'!AI32+'NINH VAN'!AI32+'NINH GIANG'!AI32+'NINH MY'!AI32+'NINH XUAN'!AI32+'NINH HOA'!AI32+'TT THIEN TON'!AI32</f>
        <v>0</v>
      </c>
      <c r="AJ32" s="71">
        <f>'TRUONG YEN'!AJ32+'NINH THANG'!AJ32+'NINH AN'!AJ32+'NINH HAI'!AJ32+'NINH KHANG'!AJ32+'NINH VAN'!AJ32+'NINH GIANG'!AJ32+'NINH MY'!AJ32+'NINH XUAN'!AJ32+'NINH HOA'!AJ32+'TT THIEN TON'!AJ32</f>
        <v>0</v>
      </c>
      <c r="AK32" s="71">
        <f>'TRUONG YEN'!AK32+'NINH THANG'!AK32+'NINH AN'!AK32+'NINH HAI'!AK32+'NINH KHANG'!AK32+'NINH VAN'!AK32+'NINH GIANG'!AK32+'NINH MY'!AK32+'NINH XUAN'!AK32+'NINH HOA'!AK32+'TT THIEN TON'!AK32</f>
        <v>0</v>
      </c>
      <c r="AL32" s="71">
        <f>'TRUONG YEN'!AL32+'NINH THANG'!AL32+'NINH AN'!AL32+'NINH HAI'!AL32+'NINH KHANG'!AL32+'NINH VAN'!AL32+'NINH GIANG'!AL32+'NINH MY'!AL32+'NINH XUAN'!AL32+'NINH HOA'!AL32+'TT THIEN TON'!AL32</f>
        <v>0</v>
      </c>
      <c r="AM32" s="71">
        <f>'TRUONG YEN'!AM32+'NINH THANG'!AM32+'NINH AN'!AM32+'NINH HAI'!AM32+'NINH KHANG'!AM32+'NINH VAN'!AM32+'NINH GIANG'!AM32+'NINH MY'!AM32+'NINH XUAN'!AM32+'NINH HOA'!AM32+'TT THIEN TON'!AM32</f>
        <v>0</v>
      </c>
      <c r="AN32" s="71">
        <f>'TRUONG YEN'!AN32+'NINH THANG'!AN32+'NINH AN'!AN32+'NINH HAI'!AN32+'NINH KHANG'!AN32+'NINH VAN'!AN32+'NINH GIANG'!AN32+'NINH MY'!AN32+'NINH XUAN'!AN32+'NINH HOA'!AN32+'TT THIEN TON'!AN32</f>
        <v>0</v>
      </c>
      <c r="AO32" s="49" t="e">
        <f t="shared" si="1"/>
        <v>#REF!</v>
      </c>
    </row>
    <row r="33" spans="1:42">
      <c r="A33" s="60" t="s">
        <v>91</v>
      </c>
      <c r="B33" s="59" t="s">
        <v>147</v>
      </c>
      <c r="C33" s="58" t="s">
        <v>29</v>
      </c>
      <c r="D33" s="71">
        <f>'TRUONG YEN'!D33+'NINH THANG'!D33+'NINH AN'!D33+'NINH HAI'!D33+'NINH KHANG'!D33+'NINH VAN'!D33+'NINH GIANG'!D33+'NINH MY'!D33+'NINH XUAN'!D33+'NINH HOA'!D33+'TT THIEN TON'!D33</f>
        <v>0</v>
      </c>
      <c r="E33" s="71">
        <f>'TRUONG YEN'!E33+'NINH THANG'!E33+'NINH AN'!E33+'NINH HAI'!E33+'NINH KHANG'!E33+'NINH VAN'!E33+'NINH GIANG'!E33+'NINH MY'!E33+'NINH XUAN'!E33+'NINH HOA'!E33+'TT THIEN TON'!E33</f>
        <v>0</v>
      </c>
      <c r="F33" s="71">
        <f>'TRUONG YEN'!F33+'NINH THANG'!F33+'NINH AN'!F33+'NINH HAI'!F33+'NINH KHANG'!F33+'NINH VAN'!F33+'NINH GIANG'!F33+'NINH MY'!F33+'NINH XUAN'!F33+'NINH HOA'!F33+'TT THIEN TON'!F33</f>
        <v>0</v>
      </c>
      <c r="G33" s="71">
        <f>'TRUONG YEN'!G33+'NINH THANG'!G33+'NINH AN'!G33+'NINH HAI'!G33+'NINH KHANG'!G33+'NINH VAN'!G33+'NINH GIANG'!G33+'NINH MY'!G33+'NINH XUAN'!G33+'NINH HOA'!G33+'TT THIEN TON'!G33</f>
        <v>0</v>
      </c>
      <c r="H33" s="71">
        <f>'TRUONG YEN'!H33+'NINH THANG'!H33+'NINH AN'!H33+'NINH HAI'!H33+'NINH KHANG'!H33+'NINH VAN'!H33+'NINH GIANG'!H33+'NINH MY'!H33+'NINH XUAN'!H33+'NINH HOA'!H33+'TT THIEN TON'!H33</f>
        <v>0</v>
      </c>
      <c r="I33" s="71">
        <f>'TRUONG YEN'!I33+'NINH THANG'!I33+'NINH AN'!I33+'NINH HAI'!I33+'NINH KHANG'!I33+'NINH VAN'!I33+'NINH GIANG'!I33+'NINH MY'!I33+'NINH XUAN'!I33+'NINH HOA'!I33+'TT THIEN TON'!I33</f>
        <v>0</v>
      </c>
      <c r="J33" s="71">
        <f>'TRUONG YEN'!J33+'NINH THANG'!J33+'NINH AN'!J33+'NINH HAI'!J33+'NINH KHANG'!J33+'NINH VAN'!J33+'NINH GIANG'!J33+'NINH MY'!J33+'NINH XUAN'!J33+'NINH HOA'!J33+'TT THIEN TON'!J33</f>
        <v>0.24</v>
      </c>
      <c r="K33" s="71">
        <f>'TRUONG YEN'!K33+'NINH THANG'!K33+'NINH AN'!K33+'NINH HAI'!K33+'NINH KHANG'!K33+'NINH VAN'!K33+'NINH GIANG'!K33+'NINH MY'!K33+'NINH XUAN'!K33+'NINH HOA'!K33+'TT THIEN TON'!K33</f>
        <v>0</v>
      </c>
      <c r="L33" s="71">
        <f>'TRUONG YEN'!L33+'NINH THANG'!L33+'NINH AN'!L33+'NINH HAI'!L33+'NINH KHANG'!L33+'NINH VAN'!L33+'NINH GIANG'!L33+'NINH MY'!L33+'NINH XUAN'!L33+'NINH HOA'!L33+'TT THIEN TON'!L33</f>
        <v>0</v>
      </c>
      <c r="M33" s="71">
        <f>'TRUONG YEN'!M33+'NINH THANG'!M33+'NINH AN'!M33+'NINH HAI'!M33+'NINH KHANG'!M33+'NINH VAN'!M33+'NINH GIANG'!M33+'NINH MY'!M33+'NINH XUAN'!M33+'NINH HOA'!M33+'TT THIEN TON'!M33</f>
        <v>0</v>
      </c>
      <c r="N33" s="71">
        <f>'TRUONG YEN'!N33+'NINH THANG'!N33+'NINH AN'!N33+'NINH HAI'!N33+'NINH KHANG'!N33+'NINH VAN'!N33+'NINH GIANG'!N33+'NINH MY'!N33+'NINH XUAN'!N33+'NINH HOA'!N33+'TT THIEN TON'!N33</f>
        <v>0</v>
      </c>
      <c r="O33" s="71">
        <f>'TRUONG YEN'!O33+'NINH THANG'!O33+'NINH AN'!O33+'NINH HAI'!O33+'NINH KHANG'!O33+'NINH VAN'!O33+'NINH GIANG'!O33+'NINH MY'!O33+'NINH XUAN'!O33+'NINH HOA'!O33+'TT THIEN TON'!O33</f>
        <v>0</v>
      </c>
      <c r="P33" s="71">
        <f>'TRUONG YEN'!P33+'NINH THANG'!P33+'NINH AN'!P33+'NINH HAI'!P33+'NINH KHANG'!P33+'NINH VAN'!P33+'NINH GIANG'!P33+'NINH MY'!P33+'NINH XUAN'!P33+'NINH HOA'!P33+'TT THIEN TON'!P33</f>
        <v>0</v>
      </c>
      <c r="Q33" s="71">
        <f>'TRUONG YEN'!Q33+'NINH THANG'!Q33+'NINH AN'!Q33+'NINH HAI'!Q33+'NINH KHANG'!Q33+'NINH VAN'!Q33+'NINH GIANG'!Q33+'NINH MY'!Q33+'NINH XUAN'!Q33+'NINH HOA'!Q33+'TT THIEN TON'!Q33</f>
        <v>0</v>
      </c>
      <c r="R33" s="71">
        <f>'TRUONG YEN'!R33+'NINH THANG'!R33+'NINH AN'!R33+'NINH HAI'!R33+'NINH KHANG'!R33+'NINH VAN'!R33+'NINH GIANG'!R33+'NINH MY'!R33+'NINH XUAN'!R33+'NINH HOA'!R33+'TT THIEN TON'!R33</f>
        <v>0</v>
      </c>
      <c r="S33" s="71">
        <f>'TRUONG YEN'!S33+'NINH THANG'!S33+'NINH AN'!S33+'NINH HAI'!S33+'NINH KHANG'!S33+'NINH VAN'!S33+'NINH GIANG'!S33+'NINH MY'!S33+'NINH XUAN'!S33+'NINH HOA'!S33+'TT THIEN TON'!S33</f>
        <v>0</v>
      </c>
      <c r="T33" s="71">
        <f>'TRUONG YEN'!T33+'NINH THANG'!T33+'NINH AN'!T33+'NINH HAI'!T33+'NINH KHANG'!T33+'NINH VAN'!T33+'NINH GIANG'!T33+'NINH MY'!T33+'NINH XUAN'!T33+'NINH HOA'!T33+'TT THIEN TON'!T33</f>
        <v>0</v>
      </c>
      <c r="U33" s="71">
        <f>'TRUONG YEN'!U33+'NINH THANG'!U33+'NINH AN'!U33+'NINH HAI'!U33+'NINH KHANG'!U33+'NINH VAN'!U33+'NINH GIANG'!U33+'NINH MY'!U33+'NINH XUAN'!U33+'NINH HOA'!U33+'TT THIEN TON'!U33</f>
        <v>0</v>
      </c>
      <c r="V33" s="71" t="e">
        <f>'TRUONG YEN'!V33+'NINH THANG'!V33+'NINH AN'!V33+'NINH HAI'!V33+'NINH KHANG'!V33+'NINH VAN'!V33+'NINH GIANG'!V33+'NINH MY'!V33+'NINH XUAN'!V33+'NINH HOA'!V33+'TT THIEN TON'!V33</f>
        <v>#REF!</v>
      </c>
      <c r="W33" s="71">
        <f>'TRUONG YEN'!W33+'NINH THANG'!W33+'NINH AN'!W33+'NINH HAI'!W33+'NINH KHANG'!W33+'NINH VAN'!W33+'NINH GIANG'!W33+'NINH MY'!W33+'NINH XUAN'!W33+'NINH HOA'!W33+'TT THIEN TON'!W33</f>
        <v>0</v>
      </c>
      <c r="X33" s="71">
        <f>'TRUONG YEN'!X33+'NINH THANG'!X33+'NINH AN'!X33+'NINH HAI'!X33+'NINH KHANG'!X33+'NINH VAN'!X33+'NINH GIANG'!X33+'NINH MY'!X33+'NINH XUAN'!X33+'NINH HOA'!X33+'TT THIEN TON'!X33</f>
        <v>0</v>
      </c>
      <c r="Y33" s="71">
        <f>'TRUONG YEN'!Y33+'NINH THANG'!Y33+'NINH AN'!Y33+'NINH HAI'!Y33+'NINH KHANG'!Y33+'NINH VAN'!Y33+'NINH GIANG'!Y33+'NINH MY'!Y33+'NINH XUAN'!Y33+'NINH HOA'!Y33+'TT THIEN TON'!Y33</f>
        <v>0</v>
      </c>
      <c r="Z33" s="71">
        <f>'TRUONG YEN'!Z33+'NINH THANG'!Z33+'NINH AN'!Z33+'NINH HAI'!Z33+'NINH KHANG'!Z33+'NINH VAN'!Z33+'NINH GIANG'!Z33+'NINH MY'!Z33+'NINH XUAN'!Z33+'NINH HOA'!Z33+'TT THIEN TON'!Z33</f>
        <v>0</v>
      </c>
      <c r="AA33" s="71">
        <f>'TRUONG YEN'!AA33+'NINH THANG'!AA33+'NINH AN'!AA33+'NINH HAI'!AA33+'NINH KHANG'!AA33+'NINH VAN'!AA33+'NINH GIANG'!AA33+'NINH MY'!AA33+'NINH XUAN'!AA33+'NINH HOA'!AA33+'TT THIEN TON'!AA33</f>
        <v>0</v>
      </c>
      <c r="AB33" s="71">
        <f>'TRUONG YEN'!AB33+'NINH THANG'!AB33+'NINH AN'!AB33+'NINH HAI'!AB33+'NINH KHANG'!AB33+'NINH VAN'!AB33+'NINH GIANG'!AB33+'NINH MY'!AB33+'NINH XUAN'!AB33+'NINH HOA'!AB33+'TT THIEN TON'!AB33</f>
        <v>0</v>
      </c>
      <c r="AC33" s="71">
        <f>'TRUONG YEN'!AC33+'NINH THANG'!AC33+'NINH AN'!AC33+'NINH HAI'!AC33+'NINH KHANG'!AC33+'NINH VAN'!AC33+'NINH GIANG'!AC33+'NINH MY'!AC33+'NINH XUAN'!AC33+'NINH HOA'!AC33+'TT THIEN TON'!AC33</f>
        <v>0</v>
      </c>
      <c r="AD33" s="71">
        <f>'TRUONG YEN'!AD33+'NINH THANG'!AD33+'NINH AN'!AD33+'NINH HAI'!AD33+'NINH KHANG'!AD33+'NINH VAN'!AD33+'NINH GIANG'!AD33+'NINH MY'!AD33+'NINH XUAN'!AD33+'NINH HOA'!AD33+'TT THIEN TON'!AD33</f>
        <v>0</v>
      </c>
      <c r="AE33" s="71">
        <f>'TRUONG YEN'!AE33+'NINH THANG'!AE33+'NINH AN'!AE33+'NINH HAI'!AE33+'NINH KHANG'!AE33+'NINH VAN'!AE33+'NINH GIANG'!AE33+'NINH MY'!AE33+'NINH XUAN'!AE33+'NINH HOA'!AE33+'TT THIEN TON'!AE33</f>
        <v>0</v>
      </c>
      <c r="AF33" s="71">
        <f>'TRUONG YEN'!AF33+'NINH THANG'!AF33+'NINH AN'!AF33+'NINH HAI'!AF33+'NINH KHANG'!AF33+'NINH VAN'!AF33+'NINH GIANG'!AF33+'NINH MY'!AF33+'NINH XUAN'!AF33+'NINH HOA'!AF33+'TT THIEN TON'!AF33</f>
        <v>0</v>
      </c>
      <c r="AG33" s="71">
        <f>'TRUONG YEN'!AG33+'NINH THANG'!AG33+'NINH AN'!AG33+'NINH HAI'!AG33+'NINH KHANG'!AG33+'NINH VAN'!AG33+'NINH GIANG'!AG33+'NINH MY'!AG33+'NINH XUAN'!AG33+'NINH HOA'!AG33+'TT THIEN TON'!AG33</f>
        <v>0</v>
      </c>
      <c r="AH33" s="71">
        <f>'TRUONG YEN'!AH33+'NINH THANG'!AH33+'NINH AN'!AH33+'NINH HAI'!AH33+'NINH KHANG'!AH33+'NINH VAN'!AH33+'NINH GIANG'!AH33+'NINH MY'!AH33+'NINH XUAN'!AH33+'NINH HOA'!AH33+'TT THIEN TON'!AH33</f>
        <v>0</v>
      </c>
      <c r="AI33" s="71">
        <f>'TRUONG YEN'!AI33+'NINH THANG'!AI33+'NINH AN'!AI33+'NINH HAI'!AI33+'NINH KHANG'!AI33+'NINH VAN'!AI33+'NINH GIANG'!AI33+'NINH MY'!AI33+'NINH XUAN'!AI33+'NINH HOA'!AI33+'TT THIEN TON'!AI33</f>
        <v>0</v>
      </c>
      <c r="AJ33" s="71">
        <f>'TRUONG YEN'!AJ33+'NINH THANG'!AJ33+'NINH AN'!AJ33+'NINH HAI'!AJ33+'NINH KHANG'!AJ33+'NINH VAN'!AJ33+'NINH GIANG'!AJ33+'NINH MY'!AJ33+'NINH XUAN'!AJ33+'NINH HOA'!AJ33+'TT THIEN TON'!AJ33</f>
        <v>0</v>
      </c>
      <c r="AK33" s="71">
        <f>'TRUONG YEN'!AK33+'NINH THANG'!AK33+'NINH AN'!AK33+'NINH HAI'!AK33+'NINH KHANG'!AK33+'NINH VAN'!AK33+'NINH GIANG'!AK33+'NINH MY'!AK33+'NINH XUAN'!AK33+'NINH HOA'!AK33+'TT THIEN TON'!AK33</f>
        <v>2</v>
      </c>
      <c r="AL33" s="71">
        <f>'TRUONG YEN'!AL33+'NINH THANG'!AL33+'NINH AN'!AL33+'NINH HAI'!AL33+'NINH KHANG'!AL33+'NINH VAN'!AL33+'NINH GIANG'!AL33+'NINH MY'!AL33+'NINH XUAN'!AL33+'NINH HOA'!AL33+'TT THIEN TON'!AL33</f>
        <v>0</v>
      </c>
      <c r="AM33" s="71">
        <f>'TRUONG YEN'!AM33+'NINH THANG'!AM33+'NINH AN'!AM33+'NINH HAI'!AM33+'NINH KHANG'!AM33+'NINH VAN'!AM33+'NINH GIANG'!AM33+'NINH MY'!AM33+'NINH XUAN'!AM33+'NINH HOA'!AM33+'TT THIEN TON'!AM33</f>
        <v>0</v>
      </c>
      <c r="AN33" s="71">
        <f>'TRUONG YEN'!AN33+'NINH THANG'!AN33+'NINH AN'!AN33+'NINH HAI'!AN33+'NINH KHANG'!AN33+'NINH VAN'!AN33+'NINH GIANG'!AN33+'NINH MY'!AN33+'NINH XUAN'!AN33+'NINH HOA'!AN33+'TT THIEN TON'!AN33</f>
        <v>0</v>
      </c>
      <c r="AO33" s="49" t="e">
        <f t="shared" si="1"/>
        <v>#REF!</v>
      </c>
    </row>
    <row r="34" spans="1:42">
      <c r="A34" s="62" t="s">
        <v>154</v>
      </c>
      <c r="B34" s="61" t="s">
        <v>153</v>
      </c>
      <c r="C34" s="58" t="s">
        <v>11</v>
      </c>
      <c r="D34" s="71">
        <f>'TRUONG YEN'!D34+'NINH THANG'!D34+'NINH AN'!D34+'NINH HAI'!D34+'NINH KHANG'!D34+'NINH VAN'!D34+'NINH GIANG'!D34+'NINH MY'!D34+'NINH XUAN'!D34+'NINH HOA'!D34+'TT THIEN TON'!D34</f>
        <v>0</v>
      </c>
      <c r="E34" s="71">
        <f>'TRUONG YEN'!E34+'NINH THANG'!E34+'NINH AN'!E34+'NINH HAI'!E34+'NINH KHANG'!E34+'NINH VAN'!E34+'NINH GIANG'!E34+'NINH MY'!E34+'NINH XUAN'!E34+'NINH HOA'!E34+'TT THIEN TON'!E34</f>
        <v>0</v>
      </c>
      <c r="F34" s="71">
        <f>'TRUONG YEN'!F34+'NINH THANG'!F34+'NINH AN'!F34+'NINH HAI'!F34+'NINH KHANG'!F34+'NINH VAN'!F34+'NINH GIANG'!F34+'NINH MY'!F34+'NINH XUAN'!F34+'NINH HOA'!F34+'TT THIEN TON'!F34</f>
        <v>0</v>
      </c>
      <c r="G34" s="71">
        <f>'TRUONG YEN'!G34+'NINH THANG'!G34+'NINH AN'!G34+'NINH HAI'!G34+'NINH KHANG'!G34+'NINH VAN'!G34+'NINH GIANG'!G34+'NINH MY'!G34+'NINH XUAN'!G34+'NINH HOA'!G34+'TT THIEN TON'!G34</f>
        <v>0</v>
      </c>
      <c r="H34" s="71">
        <f>'TRUONG YEN'!H34+'NINH THANG'!H34+'NINH AN'!H34+'NINH HAI'!H34+'NINH KHANG'!H34+'NINH VAN'!H34+'NINH GIANG'!H34+'NINH MY'!H34+'NINH XUAN'!H34+'NINH HOA'!H34+'TT THIEN TON'!H34</f>
        <v>0</v>
      </c>
      <c r="I34" s="71">
        <f>'TRUONG YEN'!I34+'NINH THANG'!I34+'NINH AN'!I34+'NINH HAI'!I34+'NINH KHANG'!I34+'NINH VAN'!I34+'NINH GIANG'!I34+'NINH MY'!I34+'NINH XUAN'!I34+'NINH HOA'!I34+'TT THIEN TON'!I34</f>
        <v>0</v>
      </c>
      <c r="J34" s="71">
        <f>'TRUONG YEN'!J34+'NINH THANG'!J34+'NINH AN'!J34+'NINH HAI'!J34+'NINH KHANG'!J34+'NINH VAN'!J34+'NINH GIANG'!J34+'NINH MY'!J34+'NINH XUAN'!J34+'NINH HOA'!J34+'TT THIEN TON'!J34</f>
        <v>0</v>
      </c>
      <c r="K34" s="71">
        <f>'TRUONG YEN'!K34+'NINH THANG'!K34+'NINH AN'!K34+'NINH HAI'!K34+'NINH KHANG'!K34+'NINH VAN'!K34+'NINH GIANG'!K34+'NINH MY'!K34+'NINH XUAN'!K34+'NINH HOA'!K34+'TT THIEN TON'!K34</f>
        <v>0</v>
      </c>
      <c r="L34" s="71">
        <f>'TRUONG YEN'!L34+'NINH THANG'!L34+'NINH AN'!L34+'NINH HAI'!L34+'NINH KHANG'!L34+'NINH VAN'!L34+'NINH GIANG'!L34+'NINH MY'!L34+'NINH XUAN'!L34+'NINH HOA'!L34+'TT THIEN TON'!L34</f>
        <v>0</v>
      </c>
      <c r="M34" s="71">
        <f>'TRUONG YEN'!M34+'NINH THANG'!M34+'NINH AN'!M34+'NINH HAI'!M34+'NINH KHANG'!M34+'NINH VAN'!M34+'NINH GIANG'!M34+'NINH MY'!M34+'NINH XUAN'!M34+'NINH HOA'!M34+'TT THIEN TON'!M34</f>
        <v>0</v>
      </c>
      <c r="N34" s="71">
        <f>'TRUONG YEN'!N34+'NINH THANG'!N34+'NINH AN'!N34+'NINH HAI'!N34+'NINH KHANG'!N34+'NINH VAN'!N34+'NINH GIANG'!N34+'NINH MY'!N34+'NINH XUAN'!N34+'NINH HOA'!N34+'TT THIEN TON'!N34</f>
        <v>0</v>
      </c>
      <c r="O34" s="71">
        <f>'TRUONG YEN'!O34+'NINH THANG'!O34+'NINH AN'!O34+'NINH HAI'!O34+'NINH KHANG'!O34+'NINH VAN'!O34+'NINH GIANG'!O34+'NINH MY'!O34+'NINH XUAN'!O34+'NINH HOA'!O34+'TT THIEN TON'!O34</f>
        <v>0</v>
      </c>
      <c r="P34" s="71">
        <f>'TRUONG YEN'!P34+'NINH THANG'!P34+'NINH AN'!P34+'NINH HAI'!P34+'NINH KHANG'!P34+'NINH VAN'!P34+'NINH GIANG'!P34+'NINH MY'!P34+'NINH XUAN'!P34+'NINH HOA'!P34+'TT THIEN TON'!P34</f>
        <v>0</v>
      </c>
      <c r="Q34" s="71">
        <f>'TRUONG YEN'!Q34+'NINH THANG'!Q34+'NINH AN'!Q34+'NINH HAI'!Q34+'NINH KHANG'!Q34+'NINH VAN'!Q34+'NINH GIANG'!Q34+'NINH MY'!Q34+'NINH XUAN'!Q34+'NINH HOA'!Q34+'TT THIEN TON'!Q34</f>
        <v>0</v>
      </c>
      <c r="R34" s="71">
        <f>'TRUONG YEN'!R34+'NINH THANG'!R34+'NINH AN'!R34+'NINH HAI'!R34+'NINH KHANG'!R34+'NINH VAN'!R34+'NINH GIANG'!R34+'NINH MY'!R34+'NINH XUAN'!R34+'NINH HOA'!R34+'TT THIEN TON'!R34</f>
        <v>0</v>
      </c>
      <c r="S34" s="71">
        <f>'TRUONG YEN'!S34+'NINH THANG'!S34+'NINH AN'!S34+'NINH HAI'!S34+'NINH KHANG'!S34+'NINH VAN'!S34+'NINH GIANG'!S34+'NINH MY'!S34+'NINH XUAN'!S34+'NINH HOA'!S34+'TT THIEN TON'!S34</f>
        <v>0</v>
      </c>
      <c r="T34" s="71">
        <f>'TRUONG YEN'!T34+'NINH THANG'!T34+'NINH AN'!T34+'NINH HAI'!T34+'NINH KHANG'!T34+'NINH VAN'!T34+'NINH GIANG'!T34+'NINH MY'!T34+'NINH XUAN'!T34+'NINH HOA'!T34+'TT THIEN TON'!T34</f>
        <v>0</v>
      </c>
      <c r="U34" s="71">
        <f>'TRUONG YEN'!U34+'NINH THANG'!U34+'NINH AN'!U34+'NINH HAI'!U34+'NINH KHANG'!U34+'NINH VAN'!U34+'NINH GIANG'!U34+'NINH MY'!U34+'NINH XUAN'!U34+'NINH HOA'!U34+'TT THIEN TON'!U34</f>
        <v>0</v>
      </c>
      <c r="V34" s="71">
        <f>'TRUONG YEN'!V34+'NINH THANG'!V34+'NINH AN'!V34+'NINH HAI'!V34+'NINH KHANG'!V34+'NINH VAN'!V34+'NINH GIANG'!V34+'NINH MY'!V34+'NINH XUAN'!V34+'NINH HOA'!V34+'TT THIEN TON'!V34</f>
        <v>0</v>
      </c>
      <c r="W34" s="71">
        <f>'TRUONG YEN'!W34+'NINH THANG'!W34+'NINH AN'!W34+'NINH HAI'!W34+'NINH KHANG'!W34+'NINH VAN'!W34+'NINH GIANG'!W34+'NINH MY'!W34+'NINH XUAN'!W34+'NINH HOA'!W34+'TT THIEN TON'!W34</f>
        <v>0</v>
      </c>
      <c r="X34" s="71">
        <f>'TRUONG YEN'!X34+'NINH THANG'!X34+'NINH AN'!X34+'NINH HAI'!X34+'NINH KHANG'!X34+'NINH VAN'!X34+'NINH GIANG'!X34+'NINH MY'!X34+'NINH XUAN'!X34+'NINH HOA'!X34+'TT THIEN TON'!X34</f>
        <v>0</v>
      </c>
      <c r="Y34" s="71">
        <f>'TRUONG YEN'!Y34+'NINH THANG'!Y34+'NINH AN'!Y34+'NINH HAI'!Y34+'NINH KHANG'!Y34+'NINH VAN'!Y34+'NINH GIANG'!Y34+'NINH MY'!Y34+'NINH XUAN'!Y34+'NINH HOA'!Y34+'TT THIEN TON'!Y34</f>
        <v>0</v>
      </c>
      <c r="Z34" s="71">
        <f>'TRUONG YEN'!Z34+'NINH THANG'!Z34+'NINH AN'!Z34+'NINH HAI'!Z34+'NINH KHANG'!Z34+'NINH VAN'!Z34+'NINH GIANG'!Z34+'NINH MY'!Z34+'NINH XUAN'!Z34+'NINH HOA'!Z34+'TT THIEN TON'!Z34</f>
        <v>0</v>
      </c>
      <c r="AA34" s="71">
        <f>'TRUONG YEN'!AA34+'NINH THANG'!AA34+'NINH AN'!AA34+'NINH HAI'!AA34+'NINH KHANG'!AA34+'NINH VAN'!AA34+'NINH GIANG'!AA34+'NINH MY'!AA34+'NINH XUAN'!AA34+'NINH HOA'!AA34+'TT THIEN TON'!AA34</f>
        <v>0</v>
      </c>
      <c r="AB34" s="71">
        <f>'TRUONG YEN'!AB34+'NINH THANG'!AB34+'NINH AN'!AB34+'NINH HAI'!AB34+'NINH KHANG'!AB34+'NINH VAN'!AB34+'NINH GIANG'!AB34+'NINH MY'!AB34+'NINH XUAN'!AB34+'NINH HOA'!AB34+'TT THIEN TON'!AB34</f>
        <v>0</v>
      </c>
      <c r="AC34" s="71">
        <f>'TRUONG YEN'!AC34+'NINH THANG'!AC34+'NINH AN'!AC34+'NINH HAI'!AC34+'NINH KHANG'!AC34+'NINH VAN'!AC34+'NINH GIANG'!AC34+'NINH MY'!AC34+'NINH XUAN'!AC34+'NINH HOA'!AC34+'TT THIEN TON'!AC34</f>
        <v>0</v>
      </c>
      <c r="AD34" s="71">
        <f>'TRUONG YEN'!AD34+'NINH THANG'!AD34+'NINH AN'!AD34+'NINH HAI'!AD34+'NINH KHANG'!AD34+'NINH VAN'!AD34+'NINH GIANG'!AD34+'NINH MY'!AD34+'NINH XUAN'!AD34+'NINH HOA'!AD34+'TT THIEN TON'!AD34</f>
        <v>0</v>
      </c>
      <c r="AE34" s="71">
        <f>'TRUONG YEN'!AE34+'NINH THANG'!AE34+'NINH AN'!AE34+'NINH HAI'!AE34+'NINH KHANG'!AE34+'NINH VAN'!AE34+'NINH GIANG'!AE34+'NINH MY'!AE34+'NINH XUAN'!AE34+'NINH HOA'!AE34+'TT THIEN TON'!AE34</f>
        <v>0</v>
      </c>
      <c r="AF34" s="71">
        <f>'TRUONG YEN'!AF34+'NINH THANG'!AF34+'NINH AN'!AF34+'NINH HAI'!AF34+'NINH KHANG'!AF34+'NINH VAN'!AF34+'NINH GIANG'!AF34+'NINH MY'!AF34+'NINH XUAN'!AF34+'NINH HOA'!AF34+'TT THIEN TON'!AF34</f>
        <v>0</v>
      </c>
      <c r="AG34" s="71">
        <f>'TRUONG YEN'!AG34+'NINH THANG'!AG34+'NINH AN'!AG34+'NINH HAI'!AG34+'NINH KHANG'!AG34+'NINH VAN'!AG34+'NINH GIANG'!AG34+'NINH MY'!AG34+'NINH XUAN'!AG34+'NINH HOA'!AG34+'TT THIEN TON'!AG34</f>
        <v>0</v>
      </c>
      <c r="AH34" s="71">
        <f>'TRUONG YEN'!AH34+'NINH THANG'!AH34+'NINH AN'!AH34+'NINH HAI'!AH34+'NINH KHANG'!AH34+'NINH VAN'!AH34+'NINH GIANG'!AH34+'NINH MY'!AH34+'NINH XUAN'!AH34+'NINH HOA'!AH34+'TT THIEN TON'!AH34</f>
        <v>0</v>
      </c>
      <c r="AI34" s="71">
        <f>'TRUONG YEN'!AI34+'NINH THANG'!AI34+'NINH AN'!AI34+'NINH HAI'!AI34+'NINH KHANG'!AI34+'NINH VAN'!AI34+'NINH GIANG'!AI34+'NINH MY'!AI34+'NINH XUAN'!AI34+'NINH HOA'!AI34+'TT THIEN TON'!AI34</f>
        <v>0</v>
      </c>
      <c r="AJ34" s="71">
        <f>'TRUONG YEN'!AJ34+'NINH THANG'!AJ34+'NINH AN'!AJ34+'NINH HAI'!AJ34+'NINH KHANG'!AJ34+'NINH VAN'!AJ34+'NINH GIANG'!AJ34+'NINH MY'!AJ34+'NINH XUAN'!AJ34+'NINH HOA'!AJ34+'TT THIEN TON'!AJ34</f>
        <v>0</v>
      </c>
      <c r="AK34" s="71">
        <f>'TRUONG YEN'!AK34+'NINH THANG'!AK34+'NINH AN'!AK34+'NINH HAI'!AK34+'NINH KHANG'!AK34+'NINH VAN'!AK34+'NINH GIANG'!AK34+'NINH MY'!AK34+'NINH XUAN'!AK34+'NINH HOA'!AK34+'TT THIEN TON'!AK34</f>
        <v>0</v>
      </c>
      <c r="AL34" s="71">
        <f>'TRUONG YEN'!AL34+'NINH THANG'!AL34+'NINH AN'!AL34+'NINH HAI'!AL34+'NINH KHANG'!AL34+'NINH VAN'!AL34+'NINH GIANG'!AL34+'NINH MY'!AL34+'NINH XUAN'!AL34+'NINH HOA'!AL34+'TT THIEN TON'!AL34</f>
        <v>0</v>
      </c>
      <c r="AM34" s="71">
        <f>'TRUONG YEN'!AM34+'NINH THANG'!AM34+'NINH AN'!AM34+'NINH HAI'!AM34+'NINH KHANG'!AM34+'NINH VAN'!AM34+'NINH GIANG'!AM34+'NINH MY'!AM34+'NINH XUAN'!AM34+'NINH HOA'!AM34+'TT THIEN TON'!AM34</f>
        <v>0</v>
      </c>
      <c r="AN34" s="71">
        <f>'TRUONG YEN'!AN34+'NINH THANG'!AN34+'NINH AN'!AN34+'NINH HAI'!AN34+'NINH KHANG'!AN34+'NINH VAN'!AN34+'NINH GIANG'!AN34+'NINH MY'!AN34+'NINH XUAN'!AN34+'NINH HOA'!AN34+'TT THIEN TON'!AN34</f>
        <v>0</v>
      </c>
      <c r="AO34" s="49">
        <f t="shared" si="1"/>
        <v>0</v>
      </c>
      <c r="AP34" s="83"/>
    </row>
    <row r="35" spans="1:42">
      <c r="A35" s="62" t="s">
        <v>152</v>
      </c>
      <c r="B35" s="61" t="s">
        <v>151</v>
      </c>
      <c r="C35" s="58" t="s">
        <v>14</v>
      </c>
      <c r="D35" s="71">
        <f>'TRUONG YEN'!D35+'NINH THANG'!D35+'NINH AN'!D35+'NINH HAI'!D35+'NINH KHANG'!D35+'NINH VAN'!D35+'NINH GIANG'!D35+'NINH MY'!D35+'NINH XUAN'!D35+'NINH HOA'!D35+'TT THIEN TON'!D35</f>
        <v>0</v>
      </c>
      <c r="E35" s="71">
        <f>'TRUONG YEN'!E35+'NINH THANG'!E35+'NINH AN'!E35+'NINH HAI'!E35+'NINH KHANG'!E35+'NINH VAN'!E35+'NINH GIANG'!E35+'NINH MY'!E35+'NINH XUAN'!E35+'NINH HOA'!E35+'TT THIEN TON'!E35</f>
        <v>0</v>
      </c>
      <c r="F35" s="71">
        <f>'TRUONG YEN'!F35+'NINH THANG'!F35+'NINH AN'!F35+'NINH HAI'!F35+'NINH KHANG'!F35+'NINH VAN'!F35+'NINH GIANG'!F35+'NINH MY'!F35+'NINH XUAN'!F35+'NINH HOA'!F35+'TT THIEN TON'!F35</f>
        <v>0</v>
      </c>
      <c r="G35" s="71">
        <f>'TRUONG YEN'!G35+'NINH THANG'!G35+'NINH AN'!G35+'NINH HAI'!G35+'NINH KHANG'!G35+'NINH VAN'!G35+'NINH GIANG'!G35+'NINH MY'!G35+'NINH XUAN'!G35+'NINH HOA'!G35+'TT THIEN TON'!G35</f>
        <v>0</v>
      </c>
      <c r="H35" s="71">
        <f>'TRUONG YEN'!H35+'NINH THANG'!H35+'NINH AN'!H35+'NINH HAI'!H35+'NINH KHANG'!H35+'NINH VAN'!H35+'NINH GIANG'!H35+'NINH MY'!H35+'NINH XUAN'!H35+'NINH HOA'!H35+'TT THIEN TON'!H35</f>
        <v>0</v>
      </c>
      <c r="I35" s="71">
        <f>'TRUONG YEN'!I35+'NINH THANG'!I35+'NINH AN'!I35+'NINH HAI'!I35+'NINH KHANG'!I35+'NINH VAN'!I35+'NINH GIANG'!I35+'NINH MY'!I35+'NINH XUAN'!I35+'NINH HOA'!I35+'TT THIEN TON'!I35</f>
        <v>0</v>
      </c>
      <c r="J35" s="71">
        <f>'TRUONG YEN'!J35+'NINH THANG'!J35+'NINH AN'!J35+'NINH HAI'!J35+'NINH KHANG'!J35+'NINH VAN'!J35+'NINH GIANG'!J35+'NINH MY'!J35+'NINH XUAN'!J35+'NINH HOA'!J35+'TT THIEN TON'!J35</f>
        <v>0</v>
      </c>
      <c r="K35" s="71">
        <f>'TRUONG YEN'!K35+'NINH THANG'!K35+'NINH AN'!K35+'NINH HAI'!K35+'NINH KHANG'!K35+'NINH VAN'!K35+'NINH GIANG'!K35+'NINH MY'!K35+'NINH XUAN'!K35+'NINH HOA'!K35+'TT THIEN TON'!K35</f>
        <v>0</v>
      </c>
      <c r="L35" s="71">
        <f>'TRUONG YEN'!L35+'NINH THANG'!L35+'NINH AN'!L35+'NINH HAI'!L35+'NINH KHANG'!L35+'NINH VAN'!L35+'NINH GIANG'!L35+'NINH MY'!L35+'NINH XUAN'!L35+'NINH HOA'!L35+'TT THIEN TON'!L35</f>
        <v>0</v>
      </c>
      <c r="M35" s="71">
        <f>'TRUONG YEN'!M35+'NINH THANG'!M35+'NINH AN'!M35+'NINH HAI'!M35+'NINH KHANG'!M35+'NINH VAN'!M35+'NINH GIANG'!M35+'NINH MY'!M35+'NINH XUAN'!M35+'NINH HOA'!M35+'TT THIEN TON'!M35</f>
        <v>0</v>
      </c>
      <c r="N35" s="71">
        <f>'TRUONG YEN'!N35+'NINH THANG'!N35+'NINH AN'!N35+'NINH HAI'!N35+'NINH KHANG'!N35+'NINH VAN'!N35+'NINH GIANG'!N35+'NINH MY'!N35+'NINH XUAN'!N35+'NINH HOA'!N35+'TT THIEN TON'!N35</f>
        <v>0</v>
      </c>
      <c r="O35" s="71">
        <f>'TRUONG YEN'!O35+'NINH THANG'!O35+'NINH AN'!O35+'NINH HAI'!O35+'NINH KHANG'!O35+'NINH VAN'!O35+'NINH GIANG'!O35+'NINH MY'!O35+'NINH XUAN'!O35+'NINH HOA'!O35+'TT THIEN TON'!O35</f>
        <v>0</v>
      </c>
      <c r="P35" s="71">
        <f>'TRUONG YEN'!P35+'NINH THANG'!P35+'NINH AN'!P35+'NINH HAI'!P35+'NINH KHANG'!P35+'NINH VAN'!P35+'NINH GIANG'!P35+'NINH MY'!P35+'NINH XUAN'!P35+'NINH HOA'!P35+'TT THIEN TON'!P35</f>
        <v>0</v>
      </c>
      <c r="Q35" s="71">
        <f>'TRUONG YEN'!Q35+'NINH THANG'!Q35+'NINH AN'!Q35+'NINH HAI'!Q35+'NINH KHANG'!Q35+'NINH VAN'!Q35+'NINH GIANG'!Q35+'NINH MY'!Q35+'NINH XUAN'!Q35+'NINH HOA'!Q35+'TT THIEN TON'!Q35</f>
        <v>0</v>
      </c>
      <c r="R35" s="71">
        <f>'TRUONG YEN'!R35+'NINH THANG'!R35+'NINH AN'!R35+'NINH HAI'!R35+'NINH KHANG'!R35+'NINH VAN'!R35+'NINH GIANG'!R35+'NINH MY'!R35+'NINH XUAN'!R35+'NINH HOA'!R35+'TT THIEN TON'!R35</f>
        <v>0</v>
      </c>
      <c r="S35" s="71">
        <f>'TRUONG YEN'!S35+'NINH THANG'!S35+'NINH AN'!S35+'NINH HAI'!S35+'NINH KHANG'!S35+'NINH VAN'!S35+'NINH GIANG'!S35+'NINH MY'!S35+'NINH XUAN'!S35+'NINH HOA'!S35+'TT THIEN TON'!S35</f>
        <v>0</v>
      </c>
      <c r="T35" s="71">
        <f>'TRUONG YEN'!T35+'NINH THANG'!T35+'NINH AN'!T35+'NINH HAI'!T35+'NINH KHANG'!T35+'NINH VAN'!T35+'NINH GIANG'!T35+'NINH MY'!T35+'NINH XUAN'!T35+'NINH HOA'!T35+'TT THIEN TON'!T35</f>
        <v>0</v>
      </c>
      <c r="U35" s="71">
        <f>'TRUONG YEN'!U35+'NINH THANG'!U35+'NINH AN'!U35+'NINH HAI'!U35+'NINH KHANG'!U35+'NINH VAN'!U35+'NINH GIANG'!U35+'NINH MY'!U35+'NINH XUAN'!U35+'NINH HOA'!U35+'TT THIEN TON'!U35</f>
        <v>0</v>
      </c>
      <c r="V35" s="71">
        <f>'TRUONG YEN'!V35+'NINH THANG'!V35+'NINH AN'!V35+'NINH HAI'!V35+'NINH KHANG'!V35+'NINH VAN'!V35+'NINH GIANG'!V35+'NINH MY'!V35+'NINH XUAN'!V35+'NINH HOA'!V35+'TT THIEN TON'!V35</f>
        <v>0</v>
      </c>
      <c r="W35" s="71">
        <f>'TRUONG YEN'!W35+'NINH THANG'!W35+'NINH AN'!W35+'NINH HAI'!W35+'NINH KHANG'!W35+'NINH VAN'!W35+'NINH GIANG'!W35+'NINH MY'!W35+'NINH XUAN'!W35+'NINH HOA'!W35+'TT THIEN TON'!W35</f>
        <v>0</v>
      </c>
      <c r="X35" s="71">
        <f>'TRUONG YEN'!X35+'NINH THANG'!X35+'NINH AN'!X35+'NINH HAI'!X35+'NINH KHANG'!X35+'NINH VAN'!X35+'NINH GIANG'!X35+'NINH MY'!X35+'NINH XUAN'!X35+'NINH HOA'!X35+'TT THIEN TON'!X35</f>
        <v>0</v>
      </c>
      <c r="Y35" s="71">
        <f>'TRUONG YEN'!Y35+'NINH THANG'!Y35+'NINH AN'!Y35+'NINH HAI'!Y35+'NINH KHANG'!Y35+'NINH VAN'!Y35+'NINH GIANG'!Y35+'NINH MY'!Y35+'NINH XUAN'!Y35+'NINH HOA'!Y35+'TT THIEN TON'!Y35</f>
        <v>0</v>
      </c>
      <c r="Z35" s="71">
        <f>'TRUONG YEN'!Z35+'NINH THANG'!Z35+'NINH AN'!Z35+'NINH HAI'!Z35+'NINH KHANG'!Z35+'NINH VAN'!Z35+'NINH GIANG'!Z35+'NINH MY'!Z35+'NINH XUAN'!Z35+'NINH HOA'!Z35+'TT THIEN TON'!Z35</f>
        <v>0</v>
      </c>
      <c r="AA35" s="71">
        <f>'TRUONG YEN'!AA35+'NINH THANG'!AA35+'NINH AN'!AA35+'NINH HAI'!AA35+'NINH KHANG'!AA35+'NINH VAN'!AA35+'NINH GIANG'!AA35+'NINH MY'!AA35+'NINH XUAN'!AA35+'NINH HOA'!AA35+'TT THIEN TON'!AA35</f>
        <v>0</v>
      </c>
      <c r="AB35" s="71">
        <f>'TRUONG YEN'!AB35+'NINH THANG'!AB35+'NINH AN'!AB35+'NINH HAI'!AB35+'NINH KHANG'!AB35+'NINH VAN'!AB35+'NINH GIANG'!AB35+'NINH MY'!AB35+'NINH XUAN'!AB35+'NINH HOA'!AB35+'TT THIEN TON'!AB35</f>
        <v>0</v>
      </c>
      <c r="AC35" s="71">
        <f>'TRUONG YEN'!AC35+'NINH THANG'!AC35+'NINH AN'!AC35+'NINH HAI'!AC35+'NINH KHANG'!AC35+'NINH VAN'!AC35+'NINH GIANG'!AC35+'NINH MY'!AC35+'NINH XUAN'!AC35+'NINH HOA'!AC35+'TT THIEN TON'!AC35</f>
        <v>0</v>
      </c>
      <c r="AD35" s="71">
        <f>'TRUONG YEN'!AD35+'NINH THANG'!AD35+'NINH AN'!AD35+'NINH HAI'!AD35+'NINH KHANG'!AD35+'NINH VAN'!AD35+'NINH GIANG'!AD35+'NINH MY'!AD35+'NINH XUAN'!AD35+'NINH HOA'!AD35+'TT THIEN TON'!AD35</f>
        <v>0</v>
      </c>
      <c r="AE35" s="71">
        <f>'TRUONG YEN'!AE35+'NINH THANG'!AE35+'NINH AN'!AE35+'NINH HAI'!AE35+'NINH KHANG'!AE35+'NINH VAN'!AE35+'NINH GIANG'!AE35+'NINH MY'!AE35+'NINH XUAN'!AE35+'NINH HOA'!AE35+'TT THIEN TON'!AE35</f>
        <v>0</v>
      </c>
      <c r="AF35" s="71">
        <f>'TRUONG YEN'!AF35+'NINH THANG'!AF35+'NINH AN'!AF35+'NINH HAI'!AF35+'NINH KHANG'!AF35+'NINH VAN'!AF35+'NINH GIANG'!AF35+'NINH MY'!AF35+'NINH XUAN'!AF35+'NINH HOA'!AF35+'TT THIEN TON'!AF35</f>
        <v>0</v>
      </c>
      <c r="AG35" s="71">
        <f>'TRUONG YEN'!AG35+'NINH THANG'!AG35+'NINH AN'!AG35+'NINH HAI'!AG35+'NINH KHANG'!AG35+'NINH VAN'!AG35+'NINH GIANG'!AG35+'NINH MY'!AG35+'NINH XUAN'!AG35+'NINH HOA'!AG35+'TT THIEN TON'!AG35</f>
        <v>0</v>
      </c>
      <c r="AH35" s="71">
        <f>'TRUONG YEN'!AH35+'NINH THANG'!AH35+'NINH AN'!AH35+'NINH HAI'!AH35+'NINH KHANG'!AH35+'NINH VAN'!AH35+'NINH GIANG'!AH35+'NINH MY'!AH35+'NINH XUAN'!AH35+'NINH HOA'!AH35+'TT THIEN TON'!AH35</f>
        <v>0</v>
      </c>
      <c r="AI35" s="71">
        <f>'TRUONG YEN'!AI35+'NINH THANG'!AI35+'NINH AN'!AI35+'NINH HAI'!AI35+'NINH KHANG'!AI35+'NINH VAN'!AI35+'NINH GIANG'!AI35+'NINH MY'!AI35+'NINH XUAN'!AI35+'NINH HOA'!AI35+'TT THIEN TON'!AI35</f>
        <v>0</v>
      </c>
      <c r="AJ35" s="71">
        <f>'TRUONG YEN'!AJ35+'NINH THANG'!AJ35+'NINH AN'!AJ35+'NINH HAI'!AJ35+'NINH KHANG'!AJ35+'NINH VAN'!AJ35+'NINH GIANG'!AJ35+'NINH MY'!AJ35+'NINH XUAN'!AJ35+'NINH HOA'!AJ35+'TT THIEN TON'!AJ35</f>
        <v>0</v>
      </c>
      <c r="AK35" s="71">
        <f>'TRUONG YEN'!AK35+'NINH THANG'!AK35+'NINH AN'!AK35+'NINH HAI'!AK35+'NINH KHANG'!AK35+'NINH VAN'!AK35+'NINH GIANG'!AK35+'NINH MY'!AK35+'NINH XUAN'!AK35+'NINH HOA'!AK35+'TT THIEN TON'!AK35</f>
        <v>0</v>
      </c>
      <c r="AL35" s="71">
        <f>'TRUONG YEN'!AL35+'NINH THANG'!AL35+'NINH AN'!AL35+'NINH HAI'!AL35+'NINH KHANG'!AL35+'NINH VAN'!AL35+'NINH GIANG'!AL35+'NINH MY'!AL35+'NINH XUAN'!AL35+'NINH HOA'!AL35+'TT THIEN TON'!AL35</f>
        <v>0</v>
      </c>
      <c r="AM35" s="71">
        <f>'TRUONG YEN'!AM35+'NINH THANG'!AM35+'NINH AN'!AM35+'NINH HAI'!AM35+'NINH KHANG'!AM35+'NINH VAN'!AM35+'NINH GIANG'!AM35+'NINH MY'!AM35+'NINH XUAN'!AM35+'NINH HOA'!AM35+'TT THIEN TON'!AM35</f>
        <v>0</v>
      </c>
      <c r="AN35" s="71">
        <f>'TRUONG YEN'!AN35+'NINH THANG'!AN35+'NINH AN'!AN35+'NINH HAI'!AN35+'NINH KHANG'!AN35+'NINH VAN'!AN35+'NINH GIANG'!AN35+'NINH MY'!AN35+'NINH XUAN'!AN35+'NINH HOA'!AN35+'TT THIEN TON'!AN35</f>
        <v>0</v>
      </c>
      <c r="AO35" s="49">
        <f t="shared" si="1"/>
        <v>0</v>
      </c>
      <c r="AP35" s="66"/>
    </row>
    <row r="36" spans="1:42">
      <c r="A36" s="60" t="s">
        <v>85</v>
      </c>
      <c r="B36" s="59" t="s">
        <v>9</v>
      </c>
      <c r="C36" s="58" t="s">
        <v>8</v>
      </c>
      <c r="D36" s="71">
        <f>'TRUONG YEN'!D36+'NINH THANG'!D36+'NINH AN'!D36+'NINH HAI'!D36+'NINH KHANG'!D36+'NINH VAN'!D36+'NINH GIANG'!D36+'NINH MY'!D36+'NINH XUAN'!D36+'NINH HOA'!D36+'TT THIEN TON'!D36</f>
        <v>0</v>
      </c>
      <c r="E36" s="71">
        <f>'TRUONG YEN'!E36+'NINH THANG'!E36+'NINH AN'!E36+'NINH HAI'!E36+'NINH KHANG'!E36+'NINH VAN'!E36+'NINH GIANG'!E36+'NINH MY'!E36+'NINH XUAN'!E36+'NINH HOA'!E36+'TT THIEN TON'!E36</f>
        <v>0</v>
      </c>
      <c r="F36" s="71">
        <f>'TRUONG YEN'!F36+'NINH THANG'!F36+'NINH AN'!F36+'NINH HAI'!F36+'NINH KHANG'!F36+'NINH VAN'!F36+'NINH GIANG'!F36+'NINH MY'!F36+'NINH XUAN'!F36+'NINH HOA'!F36+'TT THIEN TON'!F36</f>
        <v>0</v>
      </c>
      <c r="G36" s="71">
        <f>'TRUONG YEN'!G36+'NINH THANG'!G36+'NINH AN'!G36+'NINH HAI'!G36+'NINH KHANG'!G36+'NINH VAN'!G36+'NINH GIANG'!G36+'NINH MY'!G36+'NINH XUAN'!G36+'NINH HOA'!G36+'TT THIEN TON'!G36</f>
        <v>0</v>
      </c>
      <c r="H36" s="71">
        <f>'TRUONG YEN'!H36+'NINH THANG'!H36+'NINH AN'!H36+'NINH HAI'!H36+'NINH KHANG'!H36+'NINH VAN'!H36+'NINH GIANG'!H36+'NINH MY'!H36+'NINH XUAN'!H36+'NINH HOA'!H36+'TT THIEN TON'!H36</f>
        <v>0</v>
      </c>
      <c r="I36" s="71">
        <f>'TRUONG YEN'!I36+'NINH THANG'!I36+'NINH AN'!I36+'NINH HAI'!I36+'NINH KHANG'!I36+'NINH VAN'!I36+'NINH GIANG'!I36+'NINH MY'!I36+'NINH XUAN'!I36+'NINH HOA'!I36+'TT THIEN TON'!I36</f>
        <v>0</v>
      </c>
      <c r="J36" s="71">
        <f>'TRUONG YEN'!J36+'NINH THANG'!J36+'NINH AN'!J36+'NINH HAI'!J36+'NINH KHANG'!J36+'NINH VAN'!J36+'NINH GIANG'!J36+'NINH MY'!J36+'NINH XUAN'!J36+'NINH HOA'!J36+'TT THIEN TON'!J36</f>
        <v>0</v>
      </c>
      <c r="K36" s="71">
        <f>'TRUONG YEN'!K36+'NINH THANG'!K36+'NINH AN'!K36+'NINH HAI'!K36+'NINH KHANG'!K36+'NINH VAN'!K36+'NINH GIANG'!K36+'NINH MY'!K36+'NINH XUAN'!K36+'NINH HOA'!K36+'TT THIEN TON'!K36</f>
        <v>0</v>
      </c>
      <c r="L36" s="71">
        <f>'TRUONG YEN'!L36+'NINH THANG'!L36+'NINH AN'!L36+'NINH HAI'!L36+'NINH KHANG'!L36+'NINH VAN'!L36+'NINH GIANG'!L36+'NINH MY'!L36+'NINH XUAN'!L36+'NINH HOA'!L36+'TT THIEN TON'!L36</f>
        <v>0</v>
      </c>
      <c r="M36" s="71">
        <f>'TRUONG YEN'!M36+'NINH THANG'!M36+'NINH AN'!M36+'NINH HAI'!M36+'NINH KHANG'!M36+'NINH VAN'!M36+'NINH GIANG'!M36+'NINH MY'!M36+'NINH XUAN'!M36+'NINH HOA'!M36+'TT THIEN TON'!M36</f>
        <v>0</v>
      </c>
      <c r="N36" s="71">
        <f>'TRUONG YEN'!N36+'NINH THANG'!N36+'NINH AN'!N36+'NINH HAI'!N36+'NINH KHANG'!N36+'NINH VAN'!N36+'NINH GIANG'!N36+'NINH MY'!N36+'NINH XUAN'!N36+'NINH HOA'!N36+'TT THIEN TON'!N36</f>
        <v>0</v>
      </c>
      <c r="O36" s="71">
        <f>'TRUONG YEN'!O36+'NINH THANG'!O36+'NINH AN'!O36+'NINH HAI'!O36+'NINH KHANG'!O36+'NINH VAN'!O36+'NINH GIANG'!O36+'NINH MY'!O36+'NINH XUAN'!O36+'NINH HOA'!O36+'TT THIEN TON'!O36</f>
        <v>0</v>
      </c>
      <c r="P36" s="71">
        <f>'TRUONG YEN'!P36+'NINH THANG'!P36+'NINH AN'!P36+'NINH HAI'!P36+'NINH KHANG'!P36+'NINH VAN'!P36+'NINH GIANG'!P36+'NINH MY'!P36+'NINH XUAN'!P36+'NINH HOA'!P36+'TT THIEN TON'!P36</f>
        <v>0</v>
      </c>
      <c r="Q36" s="71">
        <f>'TRUONG YEN'!Q36+'NINH THANG'!Q36+'NINH AN'!Q36+'NINH HAI'!Q36+'NINH KHANG'!Q36+'NINH VAN'!Q36+'NINH GIANG'!Q36+'NINH MY'!Q36+'NINH XUAN'!Q36+'NINH HOA'!Q36+'TT THIEN TON'!Q36</f>
        <v>0</v>
      </c>
      <c r="R36" s="71">
        <f>'TRUONG YEN'!R36+'NINH THANG'!R36+'NINH AN'!R36+'NINH HAI'!R36+'NINH KHANG'!R36+'NINH VAN'!R36+'NINH GIANG'!R36+'NINH MY'!R36+'NINH XUAN'!R36+'NINH HOA'!R36+'TT THIEN TON'!R36</f>
        <v>0</v>
      </c>
      <c r="S36" s="71">
        <f>'TRUONG YEN'!S36+'NINH THANG'!S36+'NINH AN'!S36+'NINH HAI'!S36+'NINH KHANG'!S36+'NINH VAN'!S36+'NINH GIANG'!S36+'NINH MY'!S36+'NINH XUAN'!S36+'NINH HOA'!S36+'TT THIEN TON'!S36</f>
        <v>0</v>
      </c>
      <c r="T36" s="71">
        <f>'TRUONG YEN'!T36+'NINH THANG'!T36+'NINH AN'!T36+'NINH HAI'!T36+'NINH KHANG'!T36+'NINH VAN'!T36+'NINH GIANG'!T36+'NINH MY'!T36+'NINH XUAN'!T36+'NINH HOA'!T36+'TT THIEN TON'!T36</f>
        <v>0</v>
      </c>
      <c r="U36" s="71">
        <f>'TRUONG YEN'!U36+'NINH THANG'!U36+'NINH AN'!U36+'NINH HAI'!U36+'NINH KHANG'!U36+'NINH VAN'!U36+'NINH GIANG'!U36+'NINH MY'!U36+'NINH XUAN'!U36+'NINH HOA'!U36+'TT THIEN TON'!U36</f>
        <v>0</v>
      </c>
      <c r="V36" s="71">
        <f>'TRUONG YEN'!V36+'NINH THANG'!V36+'NINH AN'!V36+'NINH HAI'!V36+'NINH KHANG'!V36+'NINH VAN'!V36+'NINH GIANG'!V36+'NINH MY'!V36+'NINH XUAN'!V36+'NINH HOA'!V36+'TT THIEN TON'!V36</f>
        <v>0</v>
      </c>
      <c r="W36" s="71">
        <f>'TRUONG YEN'!W36+'NINH THANG'!W36+'NINH AN'!W36+'NINH HAI'!W36+'NINH KHANG'!W36+'NINH VAN'!W36+'NINH GIANG'!W36+'NINH MY'!W36+'NINH XUAN'!W36+'NINH HOA'!W36+'TT THIEN TON'!W36</f>
        <v>0</v>
      </c>
      <c r="X36" s="71">
        <f>'TRUONG YEN'!X36+'NINH THANG'!X36+'NINH AN'!X36+'NINH HAI'!X36+'NINH KHANG'!X36+'NINH VAN'!X36+'NINH GIANG'!X36+'NINH MY'!X36+'NINH XUAN'!X36+'NINH HOA'!X36+'TT THIEN TON'!X36</f>
        <v>0</v>
      </c>
      <c r="Y36" s="71">
        <f>'TRUONG YEN'!Y36+'NINH THANG'!Y36+'NINH AN'!Y36+'NINH HAI'!Y36+'NINH KHANG'!Y36+'NINH VAN'!Y36+'NINH GIANG'!Y36+'NINH MY'!Y36+'NINH XUAN'!Y36+'NINH HOA'!Y36+'TT THIEN TON'!Y36</f>
        <v>0</v>
      </c>
      <c r="Z36" s="71">
        <f>'TRUONG YEN'!Z36+'NINH THANG'!Z36+'NINH AN'!Z36+'NINH HAI'!Z36+'NINH KHANG'!Z36+'NINH VAN'!Z36+'NINH GIANG'!Z36+'NINH MY'!Z36+'NINH XUAN'!Z36+'NINH HOA'!Z36+'TT THIEN TON'!Z36</f>
        <v>0</v>
      </c>
      <c r="AA36" s="71">
        <f>'TRUONG YEN'!AA36+'NINH THANG'!AA36+'NINH AN'!AA36+'NINH HAI'!AA36+'NINH KHANG'!AA36+'NINH VAN'!AA36+'NINH GIANG'!AA36+'NINH MY'!AA36+'NINH XUAN'!AA36+'NINH HOA'!AA36+'TT THIEN TON'!AA36</f>
        <v>0</v>
      </c>
      <c r="AB36" s="71">
        <f>'TRUONG YEN'!AB36+'NINH THANG'!AB36+'NINH AN'!AB36+'NINH HAI'!AB36+'NINH KHANG'!AB36+'NINH VAN'!AB36+'NINH GIANG'!AB36+'NINH MY'!AB36+'NINH XUAN'!AB36+'NINH HOA'!AB36+'TT THIEN TON'!AB36</f>
        <v>0</v>
      </c>
      <c r="AC36" s="71">
        <f>'TRUONG YEN'!AC36+'NINH THANG'!AC36+'NINH AN'!AC36+'NINH HAI'!AC36+'NINH KHANG'!AC36+'NINH VAN'!AC36+'NINH GIANG'!AC36+'NINH MY'!AC36+'NINH XUAN'!AC36+'NINH HOA'!AC36+'TT THIEN TON'!AC36</f>
        <v>0</v>
      </c>
      <c r="AD36" s="71">
        <f>'TRUONG YEN'!AD36+'NINH THANG'!AD36+'NINH AN'!AD36+'NINH HAI'!AD36+'NINH KHANG'!AD36+'NINH VAN'!AD36+'NINH GIANG'!AD36+'NINH MY'!AD36+'NINH XUAN'!AD36+'NINH HOA'!AD36+'TT THIEN TON'!AD36</f>
        <v>0</v>
      </c>
      <c r="AE36" s="71">
        <f>'TRUONG YEN'!AE36+'NINH THANG'!AE36+'NINH AN'!AE36+'NINH HAI'!AE36+'NINH KHANG'!AE36+'NINH VAN'!AE36+'NINH GIANG'!AE36+'NINH MY'!AE36+'NINH XUAN'!AE36+'NINH HOA'!AE36+'TT THIEN TON'!AE36</f>
        <v>0</v>
      </c>
      <c r="AF36" s="71">
        <f>'TRUONG YEN'!AF36+'NINH THANG'!AF36+'NINH AN'!AF36+'NINH HAI'!AF36+'NINH KHANG'!AF36+'NINH VAN'!AF36+'NINH GIANG'!AF36+'NINH MY'!AF36+'NINH XUAN'!AF36+'NINH HOA'!AF36+'TT THIEN TON'!AF36</f>
        <v>0</v>
      </c>
      <c r="AG36" s="71">
        <f>'TRUONG YEN'!AG36+'NINH THANG'!AG36+'NINH AN'!AG36+'NINH HAI'!AG36+'NINH KHANG'!AG36+'NINH VAN'!AG36+'NINH GIANG'!AG36+'NINH MY'!AG36+'NINH XUAN'!AG36+'NINH HOA'!AG36+'TT THIEN TON'!AG36</f>
        <v>0</v>
      </c>
      <c r="AH36" s="71">
        <f>'TRUONG YEN'!AH36+'NINH THANG'!AH36+'NINH AN'!AH36+'NINH HAI'!AH36+'NINH KHANG'!AH36+'NINH VAN'!AH36+'NINH GIANG'!AH36+'NINH MY'!AH36+'NINH XUAN'!AH36+'NINH HOA'!AH36+'TT THIEN TON'!AH36</f>
        <v>0</v>
      </c>
      <c r="AI36" s="71">
        <f>'TRUONG YEN'!AI36+'NINH THANG'!AI36+'NINH AN'!AI36+'NINH HAI'!AI36+'NINH KHANG'!AI36+'NINH VAN'!AI36+'NINH GIANG'!AI36+'NINH MY'!AI36+'NINH XUAN'!AI36+'NINH HOA'!AI36+'TT THIEN TON'!AI36</f>
        <v>0</v>
      </c>
      <c r="AJ36" s="71">
        <f>'TRUONG YEN'!AJ36+'NINH THANG'!AJ36+'NINH AN'!AJ36+'NINH HAI'!AJ36+'NINH KHANG'!AJ36+'NINH VAN'!AJ36+'NINH GIANG'!AJ36+'NINH MY'!AJ36+'NINH XUAN'!AJ36+'NINH HOA'!AJ36+'TT THIEN TON'!AJ36</f>
        <v>0</v>
      </c>
      <c r="AK36" s="71">
        <f>'TRUONG YEN'!AK36+'NINH THANG'!AK36+'NINH AN'!AK36+'NINH HAI'!AK36+'NINH KHANG'!AK36+'NINH VAN'!AK36+'NINH GIANG'!AK36+'NINH MY'!AK36+'NINH XUAN'!AK36+'NINH HOA'!AK36+'TT THIEN TON'!AK36</f>
        <v>0</v>
      </c>
      <c r="AL36" s="71">
        <f>'TRUONG YEN'!AL36+'NINH THANG'!AL36+'NINH AN'!AL36+'NINH HAI'!AL36+'NINH KHANG'!AL36+'NINH VAN'!AL36+'NINH GIANG'!AL36+'NINH MY'!AL36+'NINH XUAN'!AL36+'NINH HOA'!AL36+'TT THIEN TON'!AL36</f>
        <v>0</v>
      </c>
      <c r="AM36" s="71">
        <f>'TRUONG YEN'!AM36+'NINH THANG'!AM36+'NINH AN'!AM36+'NINH HAI'!AM36+'NINH KHANG'!AM36+'NINH VAN'!AM36+'NINH GIANG'!AM36+'NINH MY'!AM36+'NINH XUAN'!AM36+'NINH HOA'!AM36+'TT THIEN TON'!AM36</f>
        <v>0</v>
      </c>
      <c r="AN36" s="71">
        <f>'TRUONG YEN'!AN36+'NINH THANG'!AN36+'NINH AN'!AN36+'NINH HAI'!AN36+'NINH KHANG'!AN36+'NINH VAN'!AN36+'NINH GIANG'!AN36+'NINH MY'!AN36+'NINH XUAN'!AN36+'NINH HOA'!AN36+'TT THIEN TON'!AN36</f>
        <v>0</v>
      </c>
      <c r="AO36" s="49">
        <f t="shared" si="1"/>
        <v>0</v>
      </c>
    </row>
    <row r="37" spans="1:42">
      <c r="A37" s="55" t="s">
        <v>150</v>
      </c>
      <c r="B37" s="54" t="s">
        <v>149</v>
      </c>
      <c r="C37" s="53" t="s">
        <v>148</v>
      </c>
      <c r="D37" s="71">
        <f>'TRUONG YEN'!D37+'NINH THANG'!D37+'NINH AN'!D37+'NINH HAI'!D37+'NINH KHANG'!D37+'NINH VAN'!D37+'NINH GIANG'!D37+'NINH MY'!D37+'NINH XUAN'!D37+'NINH HOA'!D37+'TT THIEN TON'!D37</f>
        <v>0</v>
      </c>
      <c r="E37" s="71">
        <f>'TRUONG YEN'!E37+'NINH THANG'!E37+'NINH AN'!E37+'NINH HAI'!E37+'NINH KHANG'!E37+'NINH VAN'!E37+'NINH GIANG'!E37+'NINH MY'!E37+'NINH XUAN'!E37+'NINH HOA'!E37+'TT THIEN TON'!E37</f>
        <v>0</v>
      </c>
      <c r="F37" s="71">
        <f>'TRUONG YEN'!F37+'NINH THANG'!F37+'NINH AN'!F37+'NINH HAI'!F37+'NINH KHANG'!F37+'NINH VAN'!F37+'NINH GIANG'!F37+'NINH MY'!F37+'NINH XUAN'!F37+'NINH HOA'!F37+'TT THIEN TON'!F37</f>
        <v>0</v>
      </c>
      <c r="G37" s="71">
        <f>'TRUONG YEN'!G37+'NINH THANG'!G37+'NINH AN'!G37+'NINH HAI'!G37+'NINH KHANG'!G37+'NINH VAN'!G37+'NINH GIANG'!G37+'NINH MY'!G37+'NINH XUAN'!G37+'NINH HOA'!G37+'TT THIEN TON'!G37</f>
        <v>0</v>
      </c>
      <c r="H37" s="71">
        <f>'TRUONG YEN'!H37+'NINH THANG'!H37+'NINH AN'!H37+'NINH HAI'!H37+'NINH KHANG'!H37+'NINH VAN'!H37+'NINH GIANG'!H37+'NINH MY'!H37+'NINH XUAN'!H37+'NINH HOA'!H37+'TT THIEN TON'!H37</f>
        <v>0</v>
      </c>
      <c r="I37" s="71" t="e">
        <f>'TRUONG YEN'!I37+'NINH THANG'!I37+'NINH AN'!I37+'NINH HAI'!I37+'NINH KHANG'!I37+'NINH VAN'!I37+'NINH GIANG'!I37+'NINH MY'!I37+'NINH XUAN'!I37+'NINH HOA'!I37+'TT THIEN TON'!I37</f>
        <v>#REF!</v>
      </c>
      <c r="J37" s="71">
        <f>'TRUONG YEN'!J37+'NINH THANG'!J37+'NINH AN'!J37+'NINH HAI'!J37+'NINH KHANG'!J37+'NINH VAN'!J37+'NINH GIANG'!J37+'NINH MY'!J37+'NINH XUAN'!J37+'NINH HOA'!J37+'TT THIEN TON'!J37</f>
        <v>0</v>
      </c>
      <c r="K37" s="71">
        <f>'TRUONG YEN'!K37+'NINH THANG'!K37+'NINH AN'!K37+'NINH HAI'!K37+'NINH KHANG'!K37+'NINH VAN'!K37+'NINH GIANG'!K37+'NINH MY'!K37+'NINH XUAN'!K37+'NINH HOA'!K37+'TT THIEN TON'!K37</f>
        <v>0</v>
      </c>
      <c r="L37" s="71">
        <f>'TRUONG YEN'!L37+'NINH THANG'!L37+'NINH AN'!L37+'NINH HAI'!L37+'NINH KHANG'!L37+'NINH VAN'!L37+'NINH GIANG'!L37+'NINH MY'!L37+'NINH XUAN'!L37+'NINH HOA'!L37+'TT THIEN TON'!L37</f>
        <v>0</v>
      </c>
      <c r="M37" s="71">
        <f>'TRUONG YEN'!M37+'NINH THANG'!M37+'NINH AN'!M37+'NINH HAI'!M37+'NINH KHANG'!M37+'NINH VAN'!M37+'NINH GIANG'!M37+'NINH MY'!M37+'NINH XUAN'!M37+'NINH HOA'!M37+'TT THIEN TON'!M37</f>
        <v>0</v>
      </c>
      <c r="N37" s="71">
        <f>'TRUONG YEN'!N37+'NINH THANG'!N37+'NINH AN'!N37+'NINH HAI'!N37+'NINH KHANG'!N37+'NINH VAN'!N37+'NINH GIANG'!N37+'NINH MY'!N37+'NINH XUAN'!N37+'NINH HOA'!N37+'TT THIEN TON'!N37</f>
        <v>0</v>
      </c>
      <c r="O37" s="71">
        <f>'TRUONG YEN'!O37+'NINH THANG'!O37+'NINH AN'!O37+'NINH HAI'!O37+'NINH KHANG'!O37+'NINH VAN'!O37+'NINH GIANG'!O37+'NINH MY'!O37+'NINH XUAN'!O37+'NINH HOA'!O37+'TT THIEN TON'!O37</f>
        <v>0</v>
      </c>
      <c r="P37" s="71">
        <f>'TRUONG YEN'!P37+'NINH THANG'!P37+'NINH AN'!P37+'NINH HAI'!P37+'NINH KHANG'!P37+'NINH VAN'!P37+'NINH GIANG'!P37+'NINH MY'!P37+'NINH XUAN'!P37+'NINH HOA'!P37+'TT THIEN TON'!P37</f>
        <v>0</v>
      </c>
      <c r="Q37" s="71" t="e">
        <f>'TRUONG YEN'!Q37+'NINH THANG'!Q37+'NINH AN'!Q37+'NINH HAI'!Q37+'NINH KHANG'!Q37+'NINH VAN'!Q37+'NINH GIANG'!Q37+'NINH MY'!Q37+'NINH XUAN'!Q37+'NINH HOA'!Q37+'TT THIEN TON'!Q37</f>
        <v>#REF!</v>
      </c>
      <c r="R37" s="71">
        <f>'TRUONG YEN'!R37+'NINH THANG'!R37+'NINH AN'!R37+'NINH HAI'!R37+'NINH KHANG'!R37+'NINH VAN'!R37+'NINH GIANG'!R37+'NINH MY'!R37+'NINH XUAN'!R37+'NINH HOA'!R37+'TT THIEN TON'!R37</f>
        <v>0</v>
      </c>
      <c r="S37" s="71">
        <f>'TRUONG YEN'!S37+'NINH THANG'!S37+'NINH AN'!S37+'NINH HAI'!S37+'NINH KHANG'!S37+'NINH VAN'!S37+'NINH GIANG'!S37+'NINH MY'!S37+'NINH XUAN'!S37+'NINH HOA'!S37+'TT THIEN TON'!S37</f>
        <v>0</v>
      </c>
      <c r="T37" s="71">
        <f>'TRUONG YEN'!T37+'NINH THANG'!T37+'NINH AN'!T37+'NINH HAI'!T37+'NINH KHANG'!T37+'NINH VAN'!T37+'NINH GIANG'!T37+'NINH MY'!T37+'NINH XUAN'!T37+'NINH HOA'!T37+'TT THIEN TON'!T37</f>
        <v>0</v>
      </c>
      <c r="U37" s="71">
        <f>'TRUONG YEN'!U37+'NINH THANG'!U37+'NINH AN'!U37+'NINH HAI'!U37+'NINH KHANG'!U37+'NINH VAN'!U37+'NINH GIANG'!U37+'NINH MY'!U37+'NINH XUAN'!U37+'NINH HOA'!U37+'TT THIEN TON'!U37</f>
        <v>0</v>
      </c>
      <c r="V37" s="71" t="e">
        <f>'TRUONG YEN'!V37+'NINH THANG'!V37+'NINH AN'!V37+'NINH HAI'!V37+'NINH KHANG'!V37+'NINH VAN'!V37+'NINH GIANG'!V37+'NINH MY'!V37+'NINH XUAN'!V37+'NINH HOA'!V37+'TT THIEN TON'!V37</f>
        <v>#REF!</v>
      </c>
      <c r="W37" s="71">
        <f>'TRUONG YEN'!W37+'NINH THANG'!W37+'NINH AN'!W37+'NINH HAI'!W37+'NINH KHANG'!W37+'NINH VAN'!W37+'NINH GIANG'!W37+'NINH MY'!W37+'NINH XUAN'!W37+'NINH HOA'!W37+'TT THIEN TON'!W37</f>
        <v>0.2</v>
      </c>
      <c r="X37" s="71">
        <f>'TRUONG YEN'!X37+'NINH THANG'!X37+'NINH AN'!X37+'NINH HAI'!X37+'NINH KHANG'!X37+'NINH VAN'!X37+'NINH GIANG'!X37+'NINH MY'!X37+'NINH XUAN'!X37+'NINH HOA'!X37+'TT THIEN TON'!X37</f>
        <v>0</v>
      </c>
      <c r="Y37" s="71">
        <f>'TRUONG YEN'!Y37+'NINH THANG'!Y37+'NINH AN'!Y37+'NINH HAI'!Y37+'NINH KHANG'!Y37+'NINH VAN'!Y37+'NINH GIANG'!Y37+'NINH MY'!Y37+'NINH XUAN'!Y37+'NINH HOA'!Y37+'TT THIEN TON'!Y37</f>
        <v>0</v>
      </c>
      <c r="Z37" s="71" t="e">
        <f>'TRUONG YEN'!Z37+'NINH THANG'!Z37+'NINH AN'!Z37+'NINH HAI'!Z37+'NINH KHANG'!Z37+'NINH VAN'!Z37+'NINH GIANG'!Z37+'NINH MY'!Z37+'NINH XUAN'!Z37+'NINH HOA'!Z37+'TT THIEN TON'!Z37</f>
        <v>#REF!</v>
      </c>
      <c r="AA37" s="71">
        <f>'TRUONG YEN'!AA37+'NINH THANG'!AA37+'NINH AN'!AA37+'NINH HAI'!AA37+'NINH KHANG'!AA37+'NINH VAN'!AA37+'NINH GIANG'!AA37+'NINH MY'!AA37+'NINH XUAN'!AA37+'NINH HOA'!AA37+'TT THIEN TON'!AA37</f>
        <v>0</v>
      </c>
      <c r="AB37" s="71">
        <f>'TRUONG YEN'!AB37+'NINH THANG'!AB37+'NINH AN'!AB37+'NINH HAI'!AB37+'NINH KHANG'!AB37+'NINH VAN'!AB37+'NINH GIANG'!AB37+'NINH MY'!AB37+'NINH XUAN'!AB37+'NINH HOA'!AB37+'TT THIEN TON'!AB37</f>
        <v>0</v>
      </c>
      <c r="AC37" s="71">
        <f>'TRUONG YEN'!AC37+'NINH THANG'!AC37+'NINH AN'!AC37+'NINH HAI'!AC37+'NINH KHANG'!AC37+'NINH VAN'!AC37+'NINH GIANG'!AC37+'NINH MY'!AC37+'NINH XUAN'!AC37+'NINH HOA'!AC37+'TT THIEN TON'!AC37</f>
        <v>0</v>
      </c>
      <c r="AD37" s="71">
        <f>'TRUONG YEN'!AD37+'NINH THANG'!AD37+'NINH AN'!AD37+'NINH HAI'!AD37+'NINH KHANG'!AD37+'NINH VAN'!AD37+'NINH GIANG'!AD37+'NINH MY'!AD37+'NINH XUAN'!AD37+'NINH HOA'!AD37+'TT THIEN TON'!AD37</f>
        <v>0</v>
      </c>
      <c r="AE37" s="71">
        <f>'TRUONG YEN'!AE37+'NINH THANG'!AE37+'NINH AN'!AE37+'NINH HAI'!AE37+'NINH KHANG'!AE37+'NINH VAN'!AE37+'NINH GIANG'!AE37+'NINH MY'!AE37+'NINH XUAN'!AE37+'NINH HOA'!AE37+'TT THIEN TON'!AE37</f>
        <v>0</v>
      </c>
      <c r="AF37" s="71">
        <f>'TRUONG YEN'!AF37+'NINH THANG'!AF37+'NINH AN'!AF37+'NINH HAI'!AF37+'NINH KHANG'!AF37+'NINH VAN'!AF37+'NINH GIANG'!AF37+'NINH MY'!AF37+'NINH XUAN'!AF37+'NINH HOA'!AF37+'TT THIEN TON'!AF37</f>
        <v>0</v>
      </c>
      <c r="AG37" s="71">
        <f>'TRUONG YEN'!AG37+'NINH THANG'!AG37+'NINH AN'!AG37+'NINH HAI'!AG37+'NINH KHANG'!AG37+'NINH VAN'!AG37+'NINH GIANG'!AG37+'NINH MY'!AG37+'NINH XUAN'!AG37+'NINH HOA'!AG37+'TT THIEN TON'!AG37</f>
        <v>0</v>
      </c>
      <c r="AH37" s="71">
        <f>'TRUONG YEN'!AH37+'NINH THANG'!AH37+'NINH AN'!AH37+'NINH HAI'!AH37+'NINH KHANG'!AH37+'NINH VAN'!AH37+'NINH GIANG'!AH37+'NINH MY'!AH37+'NINH XUAN'!AH37+'NINH HOA'!AH37+'TT THIEN TON'!AH37</f>
        <v>0</v>
      </c>
      <c r="AI37" s="71">
        <f>'TRUONG YEN'!AI37+'NINH THANG'!AI37+'NINH AN'!AI37+'NINH HAI'!AI37+'NINH KHANG'!AI37+'NINH VAN'!AI37+'NINH GIANG'!AI37+'NINH MY'!AI37+'NINH XUAN'!AI37+'NINH HOA'!AI37+'TT THIEN TON'!AI37</f>
        <v>0</v>
      </c>
      <c r="AJ37" s="71">
        <f>'TRUONG YEN'!AJ37+'NINH THANG'!AJ37+'NINH AN'!AJ37+'NINH HAI'!AJ37+'NINH KHANG'!AJ37+'NINH VAN'!AJ37+'NINH GIANG'!AJ37+'NINH MY'!AJ37+'NINH XUAN'!AJ37+'NINH HOA'!AJ37+'TT THIEN TON'!AJ37</f>
        <v>0</v>
      </c>
      <c r="AK37" s="71">
        <f>'TRUONG YEN'!AK37+'NINH THANG'!AK37+'NINH AN'!AK37+'NINH HAI'!AK37+'NINH KHANG'!AK37+'NINH VAN'!AK37+'NINH GIANG'!AK37+'NINH MY'!AK37+'NINH XUAN'!AK37+'NINH HOA'!AK37+'TT THIEN TON'!AK37</f>
        <v>6.41</v>
      </c>
      <c r="AL37" s="71">
        <f>'TRUONG YEN'!AL37+'NINH THANG'!AL37+'NINH AN'!AL37+'NINH HAI'!AL37+'NINH KHANG'!AL37+'NINH VAN'!AL37+'NINH GIANG'!AL37+'NINH MY'!AL37+'NINH XUAN'!AL37+'NINH HOA'!AL37+'TT THIEN TON'!AL37</f>
        <v>0</v>
      </c>
      <c r="AM37" s="71">
        <f>'TRUONG YEN'!AM37+'NINH THANG'!AM37+'NINH AN'!AM37+'NINH HAI'!AM37+'NINH KHANG'!AM37+'NINH VAN'!AM37+'NINH GIANG'!AM37+'NINH MY'!AM37+'NINH XUAN'!AM37+'NINH HOA'!AM37+'TT THIEN TON'!AM37</f>
        <v>0</v>
      </c>
      <c r="AN37" s="71">
        <f>'TRUONG YEN'!AN37+'NINH THANG'!AN37+'NINH AN'!AN37+'NINH HAI'!AN37+'NINH KHANG'!AN37+'NINH VAN'!AN37+'NINH GIANG'!AN37+'NINH MY'!AN37+'NINH XUAN'!AN37+'NINH HOA'!AN37+'TT THIEN TON'!AN37</f>
        <v>0</v>
      </c>
      <c r="AO37" s="49" t="e">
        <f t="shared" si="1"/>
        <v>#REF!</v>
      </c>
    </row>
    <row r="38" spans="1:42" s="47" customFormat="1">
      <c r="D38" s="50">
        <f t="shared" ref="D38:AF38" si="2">SUM(D3:D37)</f>
        <v>0</v>
      </c>
      <c r="E38" s="50">
        <f t="shared" si="2"/>
        <v>0</v>
      </c>
      <c r="F38" s="50">
        <f t="shared" si="2"/>
        <v>0</v>
      </c>
      <c r="G38" s="50">
        <f t="shared" si="2"/>
        <v>0</v>
      </c>
      <c r="H38" s="50" t="e">
        <f t="shared" si="2"/>
        <v>#REF!</v>
      </c>
      <c r="I38" s="50" t="e">
        <f t="shared" si="2"/>
        <v>#REF!</v>
      </c>
      <c r="J38" s="50" t="e">
        <f t="shared" si="2"/>
        <v>#REF!</v>
      </c>
      <c r="K38" s="50">
        <f t="shared" si="2"/>
        <v>0</v>
      </c>
      <c r="L38" s="50">
        <f t="shared" si="2"/>
        <v>0.25</v>
      </c>
      <c r="M38" s="50">
        <f t="shared" si="2"/>
        <v>0.2</v>
      </c>
      <c r="N38" s="50">
        <f t="shared" si="2"/>
        <v>0</v>
      </c>
      <c r="O38" s="50">
        <f t="shared" si="2"/>
        <v>0</v>
      </c>
      <c r="P38" s="50">
        <f t="shared" si="2"/>
        <v>0</v>
      </c>
      <c r="Q38" s="50" t="e">
        <f t="shared" si="2"/>
        <v>#REF!</v>
      </c>
      <c r="R38" s="50">
        <f t="shared" si="2"/>
        <v>0</v>
      </c>
      <c r="S38" s="50">
        <f t="shared" si="2"/>
        <v>0</v>
      </c>
      <c r="T38" s="50">
        <f t="shared" si="2"/>
        <v>13.199999999999998</v>
      </c>
      <c r="U38" s="50">
        <f t="shared" si="2"/>
        <v>0</v>
      </c>
      <c r="V38" s="50" t="e">
        <f t="shared" si="2"/>
        <v>#REF!</v>
      </c>
      <c r="W38" s="50" t="e">
        <f t="shared" si="2"/>
        <v>#REF!</v>
      </c>
      <c r="X38" s="50" t="e">
        <f t="shared" si="2"/>
        <v>#REF!</v>
      </c>
      <c r="Y38" s="50">
        <f t="shared" si="2"/>
        <v>0</v>
      </c>
      <c r="Z38" s="50" t="e">
        <f t="shared" si="2"/>
        <v>#REF!</v>
      </c>
      <c r="AA38" s="50">
        <f t="shared" si="2"/>
        <v>0.25</v>
      </c>
      <c r="AB38" s="50">
        <f t="shared" si="2"/>
        <v>12.96</v>
      </c>
      <c r="AC38" s="50">
        <f t="shared" si="2"/>
        <v>0</v>
      </c>
      <c r="AD38" s="50">
        <f t="shared" si="2"/>
        <v>0</v>
      </c>
      <c r="AE38" s="50">
        <f t="shared" si="2"/>
        <v>0</v>
      </c>
      <c r="AF38" s="50">
        <f t="shared" si="2"/>
        <v>0</v>
      </c>
      <c r="AG38" s="50">
        <f t="shared" ref="AG38:AN38" si="3">SUM(AG3:AG37)</f>
        <v>0</v>
      </c>
      <c r="AH38" s="50" t="e">
        <f t="shared" si="3"/>
        <v>#REF!</v>
      </c>
      <c r="AI38" s="50">
        <f t="shared" si="3"/>
        <v>0</v>
      </c>
      <c r="AJ38" s="50" t="e">
        <f t="shared" si="3"/>
        <v>#REF!</v>
      </c>
      <c r="AK38" s="50">
        <f t="shared" si="3"/>
        <v>42.05</v>
      </c>
      <c r="AL38" s="50">
        <f t="shared" si="3"/>
        <v>4.13</v>
      </c>
      <c r="AM38" s="50">
        <f t="shared" si="3"/>
        <v>0</v>
      </c>
      <c r="AN38" s="50">
        <f t="shared" si="3"/>
        <v>0</v>
      </c>
      <c r="AO38" s="49" t="e">
        <f t="shared" si="1"/>
        <v>#REF!</v>
      </c>
    </row>
    <row r="39" spans="1:42" s="47" customFormat="1">
      <c r="I39" s="48"/>
      <c r="V39" s="48" t="e">
        <f>V38-V22</f>
        <v>#REF!</v>
      </c>
      <c r="W39" s="48" t="e">
        <f>W38-W23</f>
        <v>#REF!</v>
      </c>
      <c r="AA39" s="48" t="e">
        <f>V38-V22</f>
        <v>#REF!</v>
      </c>
      <c r="AE39" s="48"/>
      <c r="AN39" s="82"/>
    </row>
    <row r="40" spans="1:42" s="47" customFormat="1">
      <c r="I40" s="48"/>
      <c r="J40" s="48"/>
      <c r="W40" s="48" t="e">
        <f>AP23-W39</f>
        <v>#REF!</v>
      </c>
      <c r="AG40" s="48"/>
      <c r="AK40" s="48">
        <f>AK3+AK4</f>
        <v>22.67</v>
      </c>
      <c r="AN40" s="82"/>
    </row>
    <row r="41" spans="1:42" s="47" customFormat="1">
      <c r="G41" s="48"/>
      <c r="I41" s="48" t="e">
        <f>SUM(I14:I36)</f>
        <v>#REF!</v>
      </c>
      <c r="J41" s="48" t="e">
        <f>SUM(J14:J36)</f>
        <v>#REF!</v>
      </c>
      <c r="L41" s="48" t="e">
        <f>J41+I41</f>
        <v>#REF!</v>
      </c>
      <c r="V41" s="48" t="e">
        <f>V3+V4</f>
        <v>#REF!</v>
      </c>
      <c r="AN41" s="82"/>
    </row>
    <row r="42" spans="1:42" s="47" customFormat="1">
      <c r="I42" s="48"/>
      <c r="J42" s="48"/>
      <c r="AN42" s="82"/>
    </row>
    <row r="43" spans="1:42" s="47" customFormat="1">
      <c r="I43" s="48"/>
      <c r="J43" s="48"/>
      <c r="AN43" s="82"/>
    </row>
    <row r="44" spans="1:42" s="47" customFormat="1">
      <c r="U44" s="48" t="e">
        <f>V38-'Danh muc 2022'!H1</f>
        <v>#REF!</v>
      </c>
      <c r="AN44" s="82"/>
    </row>
    <row r="45" spans="1:42" s="47" customFormat="1">
      <c r="I45" s="48"/>
      <c r="AN45" s="82"/>
    </row>
    <row r="46" spans="1:42" s="47" customFormat="1">
      <c r="AN46" s="82"/>
    </row>
    <row r="47" spans="1:42" s="47" customFormat="1">
      <c r="AN47" s="82"/>
    </row>
    <row r="48" spans="1:42" s="47" customFormat="1">
      <c r="AN48" s="82"/>
    </row>
    <row r="49" spans="40:40" s="47" customFormat="1">
      <c r="AN49" s="82"/>
    </row>
    <row r="50" spans="40:40" s="47" customFormat="1">
      <c r="AN50" s="82"/>
    </row>
    <row r="51" spans="40:40" s="47" customFormat="1">
      <c r="AN51" s="82"/>
    </row>
    <row r="52" spans="40:40" s="47" customFormat="1">
      <c r="AN52" s="82"/>
    </row>
    <row r="53" spans="40:40" s="47" customFormat="1">
      <c r="AN53" s="82"/>
    </row>
    <row r="54" spans="40:40" s="47" customFormat="1">
      <c r="AN54" s="82"/>
    </row>
    <row r="55" spans="40:40" s="47" customFormat="1">
      <c r="AN55" s="82"/>
    </row>
    <row r="56" spans="40:40" s="47" customFormat="1">
      <c r="AN56" s="82"/>
    </row>
    <row r="57" spans="40:40" s="47" customFormat="1">
      <c r="AN57" s="82"/>
    </row>
    <row r="58" spans="40:40" s="47" customFormat="1">
      <c r="AN58" s="82"/>
    </row>
    <row r="59" spans="40:40" s="47" customFormat="1">
      <c r="AN59" s="82"/>
    </row>
    <row r="60" spans="40:40" s="47" customFormat="1">
      <c r="AN60" s="82"/>
    </row>
    <row r="61" spans="40:40" s="47" customFormat="1">
      <c r="AN61" s="82"/>
    </row>
    <row r="62" spans="40:40" s="47" customFormat="1">
      <c r="AN62" s="82"/>
    </row>
    <row r="63" spans="40:40" s="47" customFormat="1">
      <c r="AN63" s="82"/>
    </row>
    <row r="64" spans="40:40" s="47" customFormat="1">
      <c r="AN64" s="82"/>
    </row>
    <row r="65" spans="40:40" s="47" customFormat="1">
      <c r="AN65" s="82"/>
    </row>
    <row r="66" spans="40:40" s="47" customFormat="1">
      <c r="AN66" s="82"/>
    </row>
    <row r="67" spans="40:40" s="47" customFormat="1">
      <c r="AN67" s="82"/>
    </row>
    <row r="68" spans="40:40" s="47" customFormat="1">
      <c r="AN68" s="82"/>
    </row>
    <row r="69" spans="40:40" s="47" customFormat="1">
      <c r="AN69" s="82"/>
    </row>
    <row r="70" spans="40:40" s="47" customFormat="1">
      <c r="AN70" s="82"/>
    </row>
    <row r="71" spans="40:40" s="47" customFormat="1">
      <c r="AN71" s="82"/>
    </row>
    <row r="72" spans="40:40" s="47" customFormat="1">
      <c r="AN72" s="82"/>
    </row>
    <row r="73" spans="40:40" s="47" customFormat="1">
      <c r="AN73" s="82"/>
    </row>
    <row r="74" spans="40:40" s="47" customFormat="1">
      <c r="AN74" s="82"/>
    </row>
    <row r="75" spans="40:40" s="47" customFormat="1">
      <c r="AN75" s="82"/>
    </row>
    <row r="76" spans="40:40" s="47" customFormat="1">
      <c r="AN76" s="82"/>
    </row>
    <row r="77" spans="40:40" s="47" customFormat="1">
      <c r="AN77" s="82"/>
    </row>
    <row r="78" spans="40:40" s="47" customFormat="1">
      <c r="AN78" s="82"/>
    </row>
    <row r="79" spans="40:40" s="47" customFormat="1">
      <c r="AN79" s="82"/>
    </row>
    <row r="80" spans="40:40" s="47" customFormat="1">
      <c r="AN80" s="82"/>
    </row>
    <row r="81" spans="40:40" s="47" customFormat="1">
      <c r="AN81" s="82"/>
    </row>
    <row r="82" spans="40:40" s="47" customFormat="1">
      <c r="AN82" s="82"/>
    </row>
    <row r="83" spans="40:40" s="47" customFormat="1">
      <c r="AN83" s="82"/>
    </row>
    <row r="84" spans="40:40" s="47" customFormat="1">
      <c r="AN84" s="82"/>
    </row>
    <row r="85" spans="40:40" s="47" customFormat="1">
      <c r="AN85" s="82"/>
    </row>
    <row r="86" spans="40:40" s="47" customFormat="1">
      <c r="AN86" s="82"/>
    </row>
    <row r="87" spans="40:40" s="47" customFormat="1">
      <c r="AN87" s="82"/>
    </row>
    <row r="88" spans="40:40" s="47" customFormat="1">
      <c r="AN88" s="82"/>
    </row>
    <row r="89" spans="40:40" s="47" customFormat="1">
      <c r="AN89" s="82"/>
    </row>
    <row r="90" spans="40:40" s="47" customFormat="1">
      <c r="AN90" s="82"/>
    </row>
    <row r="91" spans="40:40" s="47" customFormat="1">
      <c r="AN91" s="82"/>
    </row>
    <row r="92" spans="40:40" s="47" customFormat="1">
      <c r="AN92" s="82"/>
    </row>
    <row r="93" spans="40:40" s="47" customFormat="1">
      <c r="AN93" s="82"/>
    </row>
    <row r="94" spans="40:40" s="47" customFormat="1">
      <c r="AN94" s="82"/>
    </row>
    <row r="95" spans="40:40" s="47" customFormat="1">
      <c r="AN95" s="82"/>
    </row>
    <row r="96" spans="40:40" s="47" customFormat="1">
      <c r="AN96" s="82"/>
    </row>
    <row r="97" spans="40:40" s="47" customFormat="1">
      <c r="AN97" s="82"/>
    </row>
    <row r="98" spans="40:40" s="47" customFormat="1">
      <c r="AN98" s="82"/>
    </row>
    <row r="99" spans="40:40" s="47" customFormat="1">
      <c r="AN99" s="82"/>
    </row>
    <row r="100" spans="40:40" s="47" customFormat="1">
      <c r="AN100" s="82"/>
    </row>
    <row r="101" spans="40:40" s="47" customFormat="1">
      <c r="AN101" s="82"/>
    </row>
    <row r="102" spans="40:40" s="47" customFormat="1">
      <c r="AN102" s="82"/>
    </row>
    <row r="103" spans="40:40" s="47" customFormat="1">
      <c r="AN103" s="82"/>
    </row>
    <row r="104" spans="40:40" s="47" customFormat="1">
      <c r="AN104" s="82"/>
    </row>
    <row r="105" spans="40:40" s="47" customFormat="1">
      <c r="AN105" s="82"/>
    </row>
    <row r="106" spans="40:40" s="47" customFormat="1">
      <c r="AN106" s="82"/>
    </row>
    <row r="107" spans="40:40" s="47" customFormat="1">
      <c r="AN107" s="82"/>
    </row>
    <row r="108" spans="40:40" s="47" customFormat="1">
      <c r="AN108" s="82"/>
    </row>
    <row r="109" spans="40:40" s="47" customFormat="1">
      <c r="AN109" s="82"/>
    </row>
    <row r="110" spans="40:40" s="47" customFormat="1">
      <c r="AN110" s="82"/>
    </row>
    <row r="111" spans="40:40" s="47" customFormat="1">
      <c r="AN111" s="82"/>
    </row>
    <row r="112" spans="40:40" s="47" customFormat="1">
      <c r="AN112" s="82"/>
    </row>
    <row r="113" spans="40:40" s="47" customFormat="1">
      <c r="AN113" s="82"/>
    </row>
    <row r="114" spans="40:40" s="47" customFormat="1">
      <c r="AN114" s="82"/>
    </row>
    <row r="115" spans="40:40" s="47" customFormat="1">
      <c r="AN115" s="82"/>
    </row>
    <row r="116" spans="40:40" s="47" customFormat="1">
      <c r="AN116" s="82"/>
    </row>
    <row r="117" spans="40:40" s="47" customFormat="1">
      <c r="AN117" s="82"/>
    </row>
    <row r="118" spans="40:40" s="47" customFormat="1">
      <c r="AN118" s="82"/>
    </row>
    <row r="119" spans="40:40" s="47" customFormat="1">
      <c r="AN119" s="82"/>
    </row>
    <row r="120" spans="40:40" s="47" customFormat="1">
      <c r="AN120" s="82"/>
    </row>
    <row r="121" spans="40:40" s="47" customFormat="1">
      <c r="AN121" s="82"/>
    </row>
    <row r="122" spans="40:40" s="47" customFormat="1">
      <c r="AN122" s="82"/>
    </row>
    <row r="123" spans="40:40" s="47" customFormat="1">
      <c r="AN123" s="82"/>
    </row>
    <row r="124" spans="40:40" s="47" customFormat="1">
      <c r="AN124" s="82"/>
    </row>
    <row r="125" spans="40:40" s="47" customFormat="1">
      <c r="AN125" s="82"/>
    </row>
    <row r="126" spans="40:40" s="47" customFormat="1">
      <c r="AN126" s="82"/>
    </row>
    <row r="127" spans="40:40" s="47" customFormat="1">
      <c r="AN127" s="82"/>
    </row>
    <row r="128" spans="40:40" s="47" customFormat="1">
      <c r="AN128" s="82"/>
    </row>
    <row r="129" spans="40:40" s="47" customFormat="1">
      <c r="AN129" s="82"/>
    </row>
    <row r="130" spans="40:40" s="47" customFormat="1">
      <c r="AN130" s="82"/>
    </row>
    <row r="131" spans="40:40" s="47" customFormat="1">
      <c r="AN131" s="82"/>
    </row>
    <row r="132" spans="40:40" s="47" customFormat="1">
      <c r="AN132" s="82"/>
    </row>
    <row r="133" spans="40:40" s="47" customFormat="1">
      <c r="AN133" s="82"/>
    </row>
    <row r="134" spans="40:40" s="47" customFormat="1">
      <c r="AN134" s="82"/>
    </row>
    <row r="135" spans="40:40" s="47" customFormat="1">
      <c r="AN135" s="82"/>
    </row>
    <row r="136" spans="40:40" s="47" customFormat="1">
      <c r="AN136" s="82"/>
    </row>
    <row r="137" spans="40:40" s="47" customFormat="1">
      <c r="AN137" s="82"/>
    </row>
    <row r="138" spans="40:40" s="47" customFormat="1">
      <c r="AN138" s="82"/>
    </row>
    <row r="139" spans="40:40" s="47" customFormat="1">
      <c r="AN139" s="82"/>
    </row>
    <row r="140" spans="40:40" s="47" customFormat="1">
      <c r="AN140" s="82"/>
    </row>
    <row r="141" spans="40:40" s="47" customFormat="1">
      <c r="AN141" s="82"/>
    </row>
    <row r="142" spans="40:40" s="47" customFormat="1">
      <c r="AN142" s="82"/>
    </row>
    <row r="143" spans="40:40" s="47" customFormat="1">
      <c r="AN143" s="82"/>
    </row>
    <row r="144" spans="40:40" s="47" customFormat="1">
      <c r="AN144" s="82"/>
    </row>
    <row r="145" spans="4:40" s="47" customFormat="1">
      <c r="AN145" s="82"/>
    </row>
    <row r="146" spans="4:40" s="47" customFormat="1">
      <c r="AN146" s="82"/>
    </row>
    <row r="147" spans="4:40" s="47" customFormat="1">
      <c r="AN147" s="82"/>
    </row>
    <row r="148" spans="4:40">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row>
    <row r="149" spans="4:40">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row>
    <row r="150" spans="4:40">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row>
    <row r="151" spans="4:40">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row>
    <row r="152" spans="4:40">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row>
    <row r="153" spans="4:40">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row>
    <row r="154" spans="4:40">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row>
    <row r="155" spans="4:40">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row>
    <row r="156" spans="4:40">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row>
    <row r="157" spans="4:40">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row>
    <row r="158" spans="4:40">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row>
    <row r="159" spans="4:40">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row>
    <row r="160" spans="4:40">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row>
    <row r="161" spans="4:39">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row>
    <row r="162" spans="4:39">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row>
    <row r="163" spans="4:39">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row>
    <row r="164" spans="4:39">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row>
    <row r="165" spans="4:39">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row>
    <row r="166" spans="4:39">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row>
    <row r="167" spans="4:39">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row>
    <row r="168" spans="4:39">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row>
    <row r="169" spans="4:39">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row>
    <row r="170" spans="4:39">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row>
    <row r="171" spans="4:39">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row>
    <row r="172" spans="4:39">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row>
    <row r="173" spans="4:39">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row>
    <row r="174" spans="4:39">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row>
    <row r="175" spans="4:39">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row>
    <row r="176" spans="4:39">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row>
    <row r="177" spans="4:39">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row>
    <row r="178" spans="4:39">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row>
    <row r="179" spans="4:39">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row>
    <row r="180" spans="4:39">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row>
    <row r="181" spans="4:39">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row>
    <row r="182" spans="4:39">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row>
    <row r="183" spans="4:39">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row>
    <row r="184" spans="4:39">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row>
    <row r="185" spans="4:39">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row>
    <row r="186" spans="4:39">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row>
    <row r="187" spans="4:39">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row>
    <row r="188" spans="4:39">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row>
    <row r="189" spans="4:39">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row>
    <row r="190" spans="4:39">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row>
    <row r="191" spans="4:39">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row>
    <row r="192" spans="4:39">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row>
    <row r="193" spans="4:39">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row>
    <row r="194" spans="4:39">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row>
    <row r="195" spans="4:39">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row>
    <row r="196" spans="4:39">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row>
    <row r="197" spans="4:39">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row>
    <row r="198" spans="4:39">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row>
    <row r="199" spans="4:39">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row>
    <row r="200" spans="4:39">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row>
    <row r="201" spans="4:39">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row>
    <row r="202" spans="4:39">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row>
    <row r="203" spans="4:39">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row>
    <row r="204" spans="4:39">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row>
    <row r="205" spans="4:39">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row>
    <row r="206" spans="4:39">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row>
    <row r="207" spans="4:39">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row>
    <row r="208" spans="4:39">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row>
    <row r="209" spans="4:39">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row>
    <row r="210" spans="4:39">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row>
    <row r="211" spans="4:39">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row>
    <row r="212" spans="4:39">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row>
    <row r="213" spans="4:39">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row>
    <row r="214" spans="4:39">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row>
    <row r="215" spans="4:39">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row>
    <row r="216" spans="4:39">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row>
    <row r="217" spans="4:39">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row>
    <row r="218" spans="4:39">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row>
    <row r="219" spans="4:39">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row>
    <row r="220" spans="4:39">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row>
    <row r="221" spans="4:39">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row>
    <row r="222" spans="4:39">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row>
    <row r="223" spans="4:39">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row>
    <row r="224" spans="4:39">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row>
    <row r="225" spans="4:39">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row>
    <row r="226" spans="4:39">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row>
    <row r="227" spans="4:39">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row>
    <row r="228" spans="4:39">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row>
    <row r="229" spans="4:39">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row>
    <row r="230" spans="4:39">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row>
    <row r="231" spans="4:39">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row>
    <row r="232" spans="4:39">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row>
    <row r="233" spans="4:39">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row>
    <row r="234" spans="4:39">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row>
    <row r="235" spans="4:39">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row>
    <row r="236" spans="4:39">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row>
    <row r="237" spans="4:39">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row>
    <row r="238" spans="4:39">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row>
    <row r="239" spans="4:39">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row>
    <row r="240" spans="4:39">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row>
    <row r="241" spans="4:39">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row>
  </sheetData>
  <mergeCells count="3">
    <mergeCell ref="A1:A2"/>
    <mergeCell ref="B1:B2"/>
    <mergeCell ref="C1:C2"/>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topLeftCell="A12" workbookViewId="0">
      <selection activeCell="I20" sqref="I20"/>
    </sheetView>
  </sheetViews>
  <sheetFormatPr defaultRowHeight="15"/>
  <cols>
    <col min="6" max="6" width="47" customWidth="1"/>
    <col min="7" max="7" width="15.42578125" customWidth="1"/>
    <col min="8" max="8" width="14.28515625" customWidth="1"/>
    <col min="9" max="10" width="16.28515625" customWidth="1"/>
  </cols>
  <sheetData>
    <row r="1" spans="1:13">
      <c r="A1" t="s">
        <v>677</v>
      </c>
    </row>
    <row r="8" spans="1:13" ht="18.75">
      <c r="F8" s="1519" t="s">
        <v>221</v>
      </c>
      <c r="G8" s="1519" t="s">
        <v>529</v>
      </c>
      <c r="H8" s="465" t="s">
        <v>678</v>
      </c>
      <c r="I8" s="465" t="s">
        <v>679</v>
      </c>
      <c r="J8" s="436" t="s">
        <v>693</v>
      </c>
      <c r="K8" t="s">
        <v>693</v>
      </c>
    </row>
    <row r="9" spans="1:13" ht="21.75">
      <c r="F9" s="1519"/>
      <c r="G9" s="1519"/>
      <c r="H9" s="465" t="s">
        <v>685</v>
      </c>
      <c r="I9" s="465" t="s">
        <v>680</v>
      </c>
      <c r="J9" s="465"/>
    </row>
    <row r="10" spans="1:13" ht="18.75">
      <c r="F10" s="466" t="s">
        <v>681</v>
      </c>
      <c r="G10" s="471" t="e">
        <f>'Bieu tong hop'!J38</f>
        <v>#REF!</v>
      </c>
      <c r="H10" s="468">
        <v>2500</v>
      </c>
      <c r="I10" s="468" t="e">
        <f>H10*G10*10</f>
        <v>#REF!</v>
      </c>
      <c r="J10" s="468" t="e">
        <f>70%*I10</f>
        <v>#REF!</v>
      </c>
    </row>
    <row r="11" spans="1:13" ht="18.75">
      <c r="F11" s="466" t="s">
        <v>682</v>
      </c>
      <c r="G11" s="471" t="e">
        <f>'Bieu tong hop'!I38</f>
        <v>#REF!</v>
      </c>
      <c r="H11" s="467">
        <v>1200</v>
      </c>
      <c r="I11" s="468" t="e">
        <f>G11*H11*10</f>
        <v>#REF!</v>
      </c>
      <c r="J11" s="468" t="e">
        <f>70%*I11</f>
        <v>#REF!</v>
      </c>
    </row>
    <row r="12" spans="1:13" ht="37.5">
      <c r="F12" s="469" t="s">
        <v>683</v>
      </c>
      <c r="G12" s="471" t="e">
        <f>'Bieu tong hop'!P38+'Bieu tong hop'!Q38-G13</f>
        <v>#REF!</v>
      </c>
      <c r="H12" s="467">
        <v>1000</v>
      </c>
      <c r="I12" s="468" t="e">
        <f>G12*H12*K12*10</f>
        <v>#REF!</v>
      </c>
      <c r="J12" s="468" t="e">
        <f>70%*I12</f>
        <v>#REF!</v>
      </c>
      <c r="K12" s="472">
        <v>1.0999999999999999E-2</v>
      </c>
    </row>
    <row r="13" spans="1:13" ht="37.5">
      <c r="F13" s="469" t="s">
        <v>684</v>
      </c>
      <c r="G13" s="471">
        <f>'Danh muc 2022'!G124+'Danh muc 2022'!G118</f>
        <v>1.55</v>
      </c>
      <c r="H13" s="467">
        <v>1500</v>
      </c>
      <c r="I13" s="468">
        <f>G13*H13*K13*10</f>
        <v>279</v>
      </c>
      <c r="J13" s="468">
        <f>70%*I13</f>
        <v>195.29999999999998</v>
      </c>
      <c r="K13" s="472">
        <v>1.2E-2</v>
      </c>
    </row>
    <row r="14" spans="1:13" ht="18.75">
      <c r="F14" s="1520" t="s">
        <v>534</v>
      </c>
      <c r="G14" s="1520"/>
      <c r="H14" s="1520"/>
      <c r="I14" s="470" t="e">
        <f>I13+I12+I11+I10</f>
        <v>#REF!</v>
      </c>
      <c r="J14" s="470" t="e">
        <f>J13+J12+J11+J10</f>
        <v>#REF!</v>
      </c>
      <c r="M14" t="e">
        <f>30%*I11</f>
        <v>#REF!</v>
      </c>
    </row>
    <row r="16" spans="1:13">
      <c r="I16" s="464" t="e">
        <f>I14-M14-I33</f>
        <v>#REF!</v>
      </c>
      <c r="J16" s="464"/>
    </row>
    <row r="20" spans="6:10">
      <c r="J20" s="464" t="e">
        <f>J14-I33</f>
        <v>#REF!</v>
      </c>
    </row>
    <row r="22" spans="6:10" ht="15.75" thickBot="1"/>
    <row r="23" spans="6:10" ht="16.5">
      <c r="F23" s="1517" t="s">
        <v>221</v>
      </c>
      <c r="G23" s="1517" t="s">
        <v>529</v>
      </c>
      <c r="H23" s="473" t="s">
        <v>678</v>
      </c>
      <c r="I23" s="1517" t="s">
        <v>531</v>
      </c>
      <c r="J23" s="483"/>
    </row>
    <row r="24" spans="6:10" ht="36.75" thickBot="1">
      <c r="F24" s="1518"/>
      <c r="G24" s="1518"/>
      <c r="H24" s="474" t="s">
        <v>687</v>
      </c>
      <c r="I24" s="1518"/>
      <c r="J24" s="483"/>
    </row>
    <row r="25" spans="6:10" ht="17.25" thickBot="1">
      <c r="F25" s="475" t="s">
        <v>691</v>
      </c>
      <c r="G25" s="482" t="e">
        <f>#REF!</f>
        <v>#REF!</v>
      </c>
      <c r="H25" s="476">
        <v>70</v>
      </c>
      <c r="I25" s="477" t="e">
        <f t="shared" ref="I25:I30" si="0">H25*G25*10</f>
        <v>#REF!</v>
      </c>
      <c r="J25" s="484"/>
    </row>
    <row r="26" spans="6:10" ht="17.25" thickBot="1">
      <c r="F26" s="475" t="s">
        <v>692</v>
      </c>
      <c r="G26" s="482" t="e">
        <f>#REF!</f>
        <v>#REF!</v>
      </c>
      <c r="H26" s="476">
        <v>75</v>
      </c>
      <c r="I26" s="477" t="e">
        <f t="shared" si="0"/>
        <v>#REF!</v>
      </c>
      <c r="J26" s="484"/>
    </row>
    <row r="27" spans="6:10" ht="33.75" thickBot="1">
      <c r="F27" s="475" t="s">
        <v>688</v>
      </c>
      <c r="G27" s="482" t="e">
        <f>#REF!</f>
        <v>#REF!</v>
      </c>
      <c r="H27" s="476">
        <v>105</v>
      </c>
      <c r="I27" s="477" t="e">
        <f t="shared" si="0"/>
        <v>#REF!</v>
      </c>
      <c r="J27" s="484"/>
    </row>
    <row r="28" spans="6:10" ht="33.75" thickBot="1">
      <c r="F28" s="475" t="s">
        <v>689</v>
      </c>
      <c r="G28" s="482" t="e">
        <f>#REF!</f>
        <v>#REF!</v>
      </c>
      <c r="H28" s="476">
        <v>80</v>
      </c>
      <c r="I28" s="477" t="e">
        <f t="shared" si="0"/>
        <v>#REF!</v>
      </c>
      <c r="J28" s="484"/>
    </row>
    <row r="29" spans="6:10" ht="17.25" thickBot="1">
      <c r="F29" s="475" t="s">
        <v>555</v>
      </c>
      <c r="G29" s="482" t="e">
        <f>#REF!</f>
        <v>#REF!</v>
      </c>
      <c r="H29" s="477">
        <f>H11</f>
        <v>1200</v>
      </c>
      <c r="I29" s="477" t="e">
        <f t="shared" si="0"/>
        <v>#REF!</v>
      </c>
      <c r="J29" s="484"/>
    </row>
    <row r="30" spans="6:10" ht="17.25" thickBot="1">
      <c r="F30" s="475" t="s">
        <v>686</v>
      </c>
      <c r="G30" s="515">
        <f>'Bieu tong hop'!AO13</f>
        <v>0.06</v>
      </c>
      <c r="H30" s="477">
        <f>H10</f>
        <v>2500</v>
      </c>
      <c r="I30" s="477">
        <f t="shared" si="0"/>
        <v>1500</v>
      </c>
      <c r="J30" s="484"/>
    </row>
    <row r="31" spans="6:10" ht="17.25" thickBot="1">
      <c r="F31" s="479"/>
      <c r="G31" s="478"/>
      <c r="H31" s="477"/>
      <c r="I31" s="477"/>
      <c r="J31" s="484"/>
    </row>
    <row r="32" spans="6:10" ht="17.25" thickBot="1">
      <c r="F32" s="479" t="s">
        <v>690</v>
      </c>
      <c r="G32" s="478"/>
      <c r="H32" s="478"/>
      <c r="I32" s="477" t="e">
        <f>20%*(I10+I11)</f>
        <v>#REF!</v>
      </c>
      <c r="J32" s="484"/>
    </row>
    <row r="33" spans="6:10" ht="17.25" thickBot="1">
      <c r="F33" s="480" t="s">
        <v>558</v>
      </c>
      <c r="G33" s="478"/>
      <c r="H33" s="478"/>
      <c r="I33" s="481" t="e">
        <f>I32+I29+I28+I27+I26+I25+I30</f>
        <v>#REF!</v>
      </c>
      <c r="J33" s="485"/>
    </row>
    <row r="34" spans="6:10">
      <c r="I34" s="464" t="e">
        <f>I14-I33</f>
        <v>#REF!</v>
      </c>
      <c r="J34" s="464"/>
    </row>
  </sheetData>
  <mergeCells count="6">
    <mergeCell ref="I23:I24"/>
    <mergeCell ref="F8:F9"/>
    <mergeCell ref="G8:G9"/>
    <mergeCell ref="F14:H14"/>
    <mergeCell ref="F23:F24"/>
    <mergeCell ref="G23:G24"/>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241"/>
  <sheetViews>
    <sheetView zoomScale="77" zoomScaleNormal="77" workbookViewId="0">
      <pane xSplit="2" ySplit="3" topLeftCell="H4" activePane="bottomRight" state="frozen"/>
      <selection activeCell="D103" sqref="D4:D103"/>
      <selection pane="topRight" activeCell="D103" sqref="D4:D103"/>
      <selection pane="bottomLeft" activeCell="D103" sqref="D4:D103"/>
      <selection pane="bottomRight" activeCell="AP22" sqref="AP22"/>
    </sheetView>
  </sheetViews>
  <sheetFormatPr defaultColWidth="9.140625" defaultRowHeight="12.75"/>
  <cols>
    <col min="1" max="1" width="8.5703125" style="45" customWidth="1"/>
    <col min="2" max="2" width="32.42578125" style="45" customWidth="1"/>
    <col min="3" max="3" width="5.85546875" style="45" customWidth="1"/>
    <col min="4" max="40" width="5.85546875" style="46" customWidth="1"/>
    <col min="41" max="16384" width="9.140625" style="45"/>
  </cols>
  <sheetData>
    <row r="1" spans="1:43" ht="27" customHeight="1">
      <c r="A1" s="1510" t="s">
        <v>215</v>
      </c>
      <c r="B1" s="1512" t="s">
        <v>214</v>
      </c>
      <c r="C1" s="1514" t="s">
        <v>143</v>
      </c>
      <c r="D1" s="1516"/>
      <c r="E1" s="1516"/>
      <c r="F1" s="1516"/>
      <c r="G1" s="1516"/>
      <c r="H1" s="1516"/>
      <c r="I1" s="1516"/>
      <c r="J1" s="1516"/>
      <c r="K1" s="1516"/>
      <c r="L1" s="1516"/>
      <c r="M1" s="1516"/>
      <c r="N1" s="1516"/>
      <c r="O1" s="1516"/>
      <c r="P1" s="1516"/>
      <c r="Q1" s="1516"/>
      <c r="R1" s="1516"/>
      <c r="S1" s="1516"/>
      <c r="T1" s="1516"/>
      <c r="U1" s="1516"/>
      <c r="V1" s="1516"/>
      <c r="W1" s="1516"/>
      <c r="X1" s="1516"/>
      <c r="Y1" s="1516"/>
      <c r="Z1" s="1516"/>
      <c r="AA1" s="1516"/>
      <c r="AB1" s="1516"/>
      <c r="AC1" s="1516"/>
      <c r="AD1" s="1516"/>
      <c r="AE1" s="1516"/>
      <c r="AF1" s="1516"/>
      <c r="AG1" s="1516"/>
      <c r="AH1" s="1516"/>
      <c r="AI1" s="1516"/>
      <c r="AJ1" s="1516"/>
      <c r="AK1" s="1516"/>
      <c r="AL1" s="1516"/>
      <c r="AM1" s="1516"/>
      <c r="AN1" s="1516"/>
      <c r="AO1" s="81"/>
      <c r="AQ1" s="80"/>
    </row>
    <row r="2" spans="1:43" s="76" customFormat="1" ht="27" customHeight="1">
      <c r="A2" s="1511"/>
      <c r="B2" s="1513"/>
      <c r="C2" s="1515"/>
      <c r="D2" s="79" t="s">
        <v>212</v>
      </c>
      <c r="E2" s="79" t="s">
        <v>211</v>
      </c>
      <c r="F2" s="79" t="s">
        <v>116</v>
      </c>
      <c r="G2" s="79" t="s">
        <v>119</v>
      </c>
      <c r="H2" s="78" t="s">
        <v>104</v>
      </c>
      <c r="I2" s="78" t="s">
        <v>45</v>
      </c>
      <c r="J2" s="78" t="s">
        <v>42</v>
      </c>
      <c r="K2" s="78" t="s">
        <v>99</v>
      </c>
      <c r="L2" s="78" t="s">
        <v>96</v>
      </c>
      <c r="M2" s="78" t="s">
        <v>182</v>
      </c>
      <c r="N2" s="78" t="s">
        <v>210</v>
      </c>
      <c r="O2" s="78" t="s">
        <v>95</v>
      </c>
      <c r="P2" s="78" t="s">
        <v>86</v>
      </c>
      <c r="Q2" s="78" t="s">
        <v>89</v>
      </c>
      <c r="R2" s="78" t="s">
        <v>213</v>
      </c>
      <c r="S2" s="78" t="s">
        <v>26</v>
      </c>
      <c r="T2" s="78" t="s">
        <v>20</v>
      </c>
      <c r="U2" s="78" t="s">
        <v>23</v>
      </c>
      <c r="V2" s="78" t="s">
        <v>78</v>
      </c>
      <c r="W2" s="78" t="s">
        <v>76</v>
      </c>
      <c r="X2" s="78" t="s">
        <v>74</v>
      </c>
      <c r="Y2" s="78" t="s">
        <v>71</v>
      </c>
      <c r="Z2" s="78" t="s">
        <v>69</v>
      </c>
      <c r="AA2" s="78" t="s">
        <v>67</v>
      </c>
      <c r="AB2" s="78" t="s">
        <v>65</v>
      </c>
      <c r="AC2" s="78" t="s">
        <v>63</v>
      </c>
      <c r="AD2" s="78" t="s">
        <v>57</v>
      </c>
      <c r="AE2" s="78" t="s">
        <v>54</v>
      </c>
      <c r="AF2" s="78" t="s">
        <v>54</v>
      </c>
      <c r="AG2" s="78" t="s">
        <v>48</v>
      </c>
      <c r="AH2" s="78" t="s">
        <v>32</v>
      </c>
      <c r="AI2" s="78" t="s">
        <v>17</v>
      </c>
      <c r="AJ2" s="78" t="s">
        <v>29</v>
      </c>
      <c r="AK2" s="78" t="s">
        <v>14</v>
      </c>
      <c r="AL2" s="78" t="s">
        <v>11</v>
      </c>
      <c r="AM2" s="78" t="s">
        <v>8</v>
      </c>
      <c r="AN2" s="78" t="s">
        <v>6</v>
      </c>
      <c r="AO2" s="77" t="s">
        <v>217</v>
      </c>
    </row>
    <row r="3" spans="1:43" ht="18" customHeight="1">
      <c r="A3" s="70" t="s">
        <v>209</v>
      </c>
      <c r="B3" s="73" t="s">
        <v>208</v>
      </c>
      <c r="C3" s="72" t="s">
        <v>122</v>
      </c>
      <c r="D3" s="71"/>
      <c r="E3" s="71"/>
      <c r="F3" s="71"/>
      <c r="G3" s="71"/>
      <c r="H3" s="56"/>
      <c r="I3" s="56">
        <f>'Danh muc 2022'!H72+'khu đô thị'!G8+'khu đô thị'!G30</f>
        <v>58.25</v>
      </c>
      <c r="J3" s="56"/>
      <c r="K3" s="56"/>
      <c r="L3" s="56"/>
      <c r="M3" s="56"/>
      <c r="N3" s="56">
        <f>'khu đô thị'!G17</f>
        <v>0</v>
      </c>
      <c r="O3" s="56"/>
      <c r="P3" s="56"/>
      <c r="Q3" s="56">
        <f>'Danh muc 2022'!H118/2+'khu đô thị'!G10+'khu đô thị'!G32</f>
        <v>8</v>
      </c>
      <c r="R3" s="56"/>
      <c r="S3" s="56"/>
      <c r="T3" s="56">
        <f>'khu đô thị'!G18+'khu đô thị'!G33</f>
        <v>7.85</v>
      </c>
      <c r="U3" s="56"/>
      <c r="V3" s="56" t="e">
        <f>'Danh muc 2022'!#REF!+'Danh muc 2022'!H34+'khu đô thị'!G12+'khu đô thị'!G31</f>
        <v>#REF!</v>
      </c>
      <c r="W3" s="56"/>
      <c r="X3" s="56"/>
      <c r="Y3" s="56"/>
      <c r="Z3" s="56"/>
      <c r="AA3" s="56"/>
      <c r="AB3" s="56">
        <f>'khu đô thị'!G14</f>
        <v>8.48</v>
      </c>
      <c r="AC3" s="56"/>
      <c r="AD3" s="56"/>
      <c r="AE3" s="56"/>
      <c r="AF3" s="56"/>
      <c r="AG3" s="56"/>
      <c r="AH3" s="56"/>
      <c r="AI3" s="56"/>
      <c r="AJ3" s="56">
        <f>'khu đô thị'!G20</f>
        <v>0.4</v>
      </c>
      <c r="AK3" s="56"/>
      <c r="AL3" s="56">
        <f>'khu đô thị'!G22</f>
        <v>2.0099999999999998</v>
      </c>
      <c r="AM3" s="56"/>
      <c r="AN3" s="56"/>
      <c r="AO3" s="49" t="e">
        <f>SUM(D3:AN3)</f>
        <v>#REF!</v>
      </c>
    </row>
    <row r="4" spans="1:43" ht="13.5" customHeight="1">
      <c r="A4" s="70" t="s">
        <v>216</v>
      </c>
      <c r="B4" s="73" t="s">
        <v>207</v>
      </c>
      <c r="C4" s="72" t="s">
        <v>206</v>
      </c>
      <c r="D4" s="71"/>
      <c r="E4" s="71"/>
      <c r="F4" s="71"/>
      <c r="G4" s="71"/>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49">
        <f t="shared" ref="AO4:AO37" si="0">SUM(D4:AN4)</f>
        <v>0</v>
      </c>
      <c r="AP4" s="66"/>
    </row>
    <row r="5" spans="1:43" ht="13.5" customHeight="1">
      <c r="A5" s="70" t="s">
        <v>205</v>
      </c>
      <c r="B5" s="73" t="s">
        <v>204</v>
      </c>
      <c r="C5" s="75" t="s">
        <v>203</v>
      </c>
      <c r="D5" s="71"/>
      <c r="E5" s="71"/>
      <c r="F5" s="71"/>
      <c r="G5" s="71"/>
      <c r="H5" s="56"/>
      <c r="I5" s="56">
        <f>'Danh muc 2022'!J72+'khu đô thị'!I8+'khu đô thị'!I30</f>
        <v>4.08</v>
      </c>
      <c r="J5" s="56"/>
      <c r="K5" s="56"/>
      <c r="L5" s="56"/>
      <c r="M5" s="56"/>
      <c r="N5" s="56"/>
      <c r="O5" s="56"/>
      <c r="P5" s="56"/>
      <c r="Q5" s="56"/>
      <c r="R5" s="56"/>
      <c r="S5" s="56"/>
      <c r="T5" s="56"/>
      <c r="U5" s="56"/>
      <c r="V5" s="56" t="e">
        <f>'Danh muc 2022'!#REF!+'Danh muc 2022'!J34+'khu đô thị'!I31</f>
        <v>#REF!</v>
      </c>
      <c r="W5" s="56"/>
      <c r="X5" s="56"/>
      <c r="Y5" s="56"/>
      <c r="Z5" s="56"/>
      <c r="AA5" s="56"/>
      <c r="AB5" s="56"/>
      <c r="AC5" s="56"/>
      <c r="AD5" s="56"/>
      <c r="AE5" s="56"/>
      <c r="AF5" s="56"/>
      <c r="AG5" s="56"/>
      <c r="AH5" s="56"/>
      <c r="AI5" s="56"/>
      <c r="AJ5" s="56"/>
      <c r="AK5" s="56"/>
      <c r="AL5" s="56"/>
      <c r="AM5" s="56"/>
      <c r="AN5" s="56"/>
      <c r="AO5" s="49" t="e">
        <f t="shared" si="0"/>
        <v>#REF!</v>
      </c>
    </row>
    <row r="6" spans="1:43" ht="13.5" customHeight="1">
      <c r="A6" s="70" t="s">
        <v>202</v>
      </c>
      <c r="B6" s="73" t="s">
        <v>201</v>
      </c>
      <c r="C6" s="72" t="s">
        <v>116</v>
      </c>
      <c r="D6" s="71"/>
      <c r="E6" s="71"/>
      <c r="F6" s="71"/>
      <c r="G6" s="71"/>
      <c r="H6" s="56"/>
      <c r="I6" s="56" t="e">
        <f>'Danh muc 2022'!#REF!+'khu đô thị'!K8+'khu đô thị'!K30</f>
        <v>#REF!</v>
      </c>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49" t="e">
        <f t="shared" si="0"/>
        <v>#REF!</v>
      </c>
    </row>
    <row r="7" spans="1:43" ht="13.5" customHeight="1">
      <c r="A7" s="70">
        <v>1.1299999999999999</v>
      </c>
      <c r="B7" s="73" t="s">
        <v>200</v>
      </c>
      <c r="C7" s="72" t="s">
        <v>199</v>
      </c>
      <c r="D7" s="71"/>
      <c r="E7" s="71"/>
      <c r="F7" s="71"/>
      <c r="G7" s="71"/>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49">
        <f t="shared" si="0"/>
        <v>0</v>
      </c>
    </row>
    <row r="8" spans="1:43" ht="13.5" customHeight="1">
      <c r="A8" s="70" t="s">
        <v>198</v>
      </c>
      <c r="B8" s="73" t="s">
        <v>197</v>
      </c>
      <c r="C8" s="72" t="s">
        <v>196</v>
      </c>
      <c r="D8" s="71"/>
      <c r="E8" s="71"/>
      <c r="F8" s="71"/>
      <c r="G8" s="71"/>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49">
        <f t="shared" si="0"/>
        <v>0</v>
      </c>
    </row>
    <row r="9" spans="1:43" ht="13.5" customHeight="1">
      <c r="A9" s="70" t="s">
        <v>195</v>
      </c>
      <c r="B9" s="73" t="s">
        <v>194</v>
      </c>
      <c r="C9" s="72" t="s">
        <v>193</v>
      </c>
      <c r="D9" s="71"/>
      <c r="E9" s="71"/>
      <c r="F9" s="71"/>
      <c r="G9" s="71"/>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49">
        <f t="shared" si="0"/>
        <v>0</v>
      </c>
    </row>
    <row r="10" spans="1:43" ht="13.5" customHeight="1">
      <c r="A10" s="70" t="s">
        <v>192</v>
      </c>
      <c r="B10" s="73" t="s">
        <v>191</v>
      </c>
      <c r="C10" s="72" t="s">
        <v>190</v>
      </c>
      <c r="D10" s="71"/>
      <c r="E10" s="71"/>
      <c r="F10" s="71"/>
      <c r="G10" s="71"/>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49">
        <f t="shared" si="0"/>
        <v>0</v>
      </c>
      <c r="AP10" s="93"/>
    </row>
    <row r="11" spans="1:43" ht="13.5" customHeight="1">
      <c r="A11" s="70" t="s">
        <v>118</v>
      </c>
      <c r="B11" s="69" t="s">
        <v>189</v>
      </c>
      <c r="C11" s="68" t="s">
        <v>107</v>
      </c>
      <c r="D11" s="67"/>
      <c r="E11" s="67"/>
      <c r="F11" s="67"/>
      <c r="G11" s="67"/>
      <c r="H11" s="56"/>
      <c r="I11" s="56" t="e">
        <f>'Danh muc 2022'!#REF!+'Danh muc 2022'!K72+'khu đô thị'!J8</f>
        <v>#REF!</v>
      </c>
      <c r="J11" s="56"/>
      <c r="K11" s="56"/>
      <c r="L11" s="56"/>
      <c r="M11" s="56"/>
      <c r="N11" s="56"/>
      <c r="O11" s="56"/>
      <c r="P11" s="56"/>
      <c r="Q11" s="56"/>
      <c r="R11" s="56"/>
      <c r="S11" s="56"/>
      <c r="T11" s="56"/>
      <c r="U11" s="56"/>
      <c r="V11" s="56" t="e">
        <f>'Danh muc 2022'!#REF!+'Danh muc 2022'!#REF!</f>
        <v>#REF!</v>
      </c>
      <c r="W11" s="56"/>
      <c r="X11" s="56"/>
      <c r="Y11" s="56"/>
      <c r="Z11" s="56"/>
      <c r="AA11" s="56"/>
      <c r="AB11" s="56"/>
      <c r="AC11" s="56"/>
      <c r="AD11" s="56"/>
      <c r="AE11" s="56"/>
      <c r="AF11" s="56"/>
      <c r="AG11" s="56"/>
      <c r="AH11" s="56"/>
      <c r="AI11" s="56"/>
      <c r="AJ11" s="56"/>
      <c r="AK11" s="56"/>
      <c r="AL11" s="56"/>
      <c r="AM11" s="56"/>
      <c r="AN11" s="56"/>
      <c r="AO11" s="49" t="e">
        <f t="shared" si="0"/>
        <v>#REF!</v>
      </c>
    </row>
    <row r="12" spans="1:43" s="84" customFormat="1" ht="13.5" customHeight="1">
      <c r="A12" s="90" t="s">
        <v>188</v>
      </c>
      <c r="B12" s="89" t="s">
        <v>187</v>
      </c>
      <c r="C12" s="88" t="s">
        <v>45</v>
      </c>
      <c r="D12" s="87"/>
      <c r="E12" s="87"/>
      <c r="F12" s="87"/>
      <c r="G12" s="87"/>
      <c r="H12" s="86"/>
      <c r="I12" s="86"/>
      <c r="J12" s="86"/>
      <c r="K12" s="86"/>
      <c r="L12" s="86"/>
      <c r="M12" s="86"/>
      <c r="N12" s="86"/>
      <c r="O12" s="86"/>
      <c r="P12" s="86"/>
      <c r="Q12" s="86"/>
      <c r="R12" s="86"/>
      <c r="S12" s="86"/>
      <c r="T12" s="86"/>
      <c r="U12" s="86"/>
      <c r="V12" s="86" t="e">
        <f>'Danh muc 2022'!#REF!</f>
        <v>#REF!</v>
      </c>
      <c r="W12" s="86"/>
      <c r="X12" s="86"/>
      <c r="Y12" s="86"/>
      <c r="Z12" s="86"/>
      <c r="AA12" s="86"/>
      <c r="AB12" s="86"/>
      <c r="AC12" s="86"/>
      <c r="AD12" s="86"/>
      <c r="AE12" s="86"/>
      <c r="AF12" s="86"/>
      <c r="AG12" s="86"/>
      <c r="AH12" s="86"/>
      <c r="AI12" s="86"/>
      <c r="AJ12" s="86"/>
      <c r="AK12" s="86"/>
      <c r="AL12" s="86"/>
      <c r="AM12" s="86"/>
      <c r="AN12" s="86"/>
      <c r="AO12" s="85" t="e">
        <f t="shared" si="0"/>
        <v>#REF!</v>
      </c>
      <c r="AP12" s="92"/>
    </row>
    <row r="13" spans="1:43">
      <c r="A13" s="62" t="s">
        <v>186</v>
      </c>
      <c r="B13" s="61" t="s">
        <v>185</v>
      </c>
      <c r="C13" s="65" t="s">
        <v>42</v>
      </c>
      <c r="D13" s="63"/>
      <c r="E13" s="63"/>
      <c r="F13" s="63"/>
      <c r="G13" s="63"/>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49">
        <f t="shared" si="0"/>
        <v>0</v>
      </c>
    </row>
    <row r="14" spans="1:43">
      <c r="A14" s="62" t="s">
        <v>184</v>
      </c>
      <c r="B14" s="61" t="s">
        <v>183</v>
      </c>
      <c r="C14" s="64" t="s">
        <v>182</v>
      </c>
      <c r="D14" s="63"/>
      <c r="E14" s="63"/>
      <c r="F14" s="63"/>
      <c r="G14" s="63"/>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49">
        <f t="shared" si="0"/>
        <v>0</v>
      </c>
    </row>
    <row r="15" spans="1:43">
      <c r="A15" s="62" t="s">
        <v>181</v>
      </c>
      <c r="B15" s="61" t="s">
        <v>180</v>
      </c>
      <c r="C15" s="65" t="s">
        <v>99</v>
      </c>
      <c r="D15" s="63"/>
      <c r="E15" s="63"/>
      <c r="F15" s="63"/>
      <c r="G15" s="63"/>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49">
        <f t="shared" si="0"/>
        <v>0</v>
      </c>
    </row>
    <row r="16" spans="1:43">
      <c r="A16" s="62" t="s">
        <v>179</v>
      </c>
      <c r="B16" s="61" t="s">
        <v>178</v>
      </c>
      <c r="C16" s="65" t="s">
        <v>96</v>
      </c>
      <c r="D16" s="63"/>
      <c r="E16" s="63"/>
      <c r="F16" s="63"/>
      <c r="G16" s="63"/>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49">
        <f t="shared" si="0"/>
        <v>0</v>
      </c>
    </row>
    <row r="17" spans="1:43">
      <c r="A17" s="62" t="s">
        <v>177</v>
      </c>
      <c r="B17" s="61" t="s">
        <v>176</v>
      </c>
      <c r="C17" s="64" t="s">
        <v>95</v>
      </c>
      <c r="D17" s="63"/>
      <c r="E17" s="63"/>
      <c r="F17" s="63"/>
      <c r="G17" s="63"/>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49">
        <f t="shared" si="0"/>
        <v>0</v>
      </c>
    </row>
    <row r="18" spans="1:43">
      <c r="A18" s="62"/>
      <c r="B18" s="61"/>
      <c r="C18" s="64"/>
      <c r="D18" s="63"/>
      <c r="E18" s="63"/>
      <c r="F18" s="63"/>
      <c r="G18" s="63"/>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49"/>
    </row>
    <row r="19" spans="1:43">
      <c r="A19" s="62" t="s">
        <v>175</v>
      </c>
      <c r="B19" s="61" t="s">
        <v>174</v>
      </c>
      <c r="C19" s="65" t="s">
        <v>86</v>
      </c>
      <c r="D19" s="63"/>
      <c r="E19" s="63"/>
      <c r="F19" s="63"/>
      <c r="G19" s="63"/>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49">
        <f t="shared" si="0"/>
        <v>0</v>
      </c>
    </row>
    <row r="20" spans="1:43">
      <c r="A20" s="62" t="s">
        <v>173</v>
      </c>
      <c r="B20" s="61" t="s">
        <v>172</v>
      </c>
      <c r="C20" s="64" t="s">
        <v>83</v>
      </c>
      <c r="D20" s="63"/>
      <c r="E20" s="63"/>
      <c r="F20" s="63"/>
      <c r="G20" s="63"/>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49">
        <f t="shared" si="0"/>
        <v>0</v>
      </c>
    </row>
    <row r="21" spans="1:43">
      <c r="A21" s="62" t="s">
        <v>171</v>
      </c>
      <c r="B21" s="61" t="s">
        <v>170</v>
      </c>
      <c r="C21" s="64" t="s">
        <v>26</v>
      </c>
      <c r="D21" s="63"/>
      <c r="E21" s="63"/>
      <c r="F21" s="63"/>
      <c r="G21" s="6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49">
        <f t="shared" si="0"/>
        <v>0</v>
      </c>
      <c r="AP21" s="66" t="e">
        <f>SUM(AO12:AO36)</f>
        <v>#REF!</v>
      </c>
    </row>
    <row r="22" spans="1:43" s="84" customFormat="1">
      <c r="A22" s="90" t="s">
        <v>169</v>
      </c>
      <c r="B22" s="89" t="s">
        <v>79</v>
      </c>
      <c r="C22" s="91" t="s">
        <v>78</v>
      </c>
      <c r="D22" s="87"/>
      <c r="E22" s="87"/>
      <c r="F22" s="87"/>
      <c r="G22" s="87"/>
      <c r="H22" s="86"/>
      <c r="I22" s="86">
        <f>'khu đô thị'!S30</f>
        <v>4.41</v>
      </c>
      <c r="J22" s="86"/>
      <c r="K22" s="86"/>
      <c r="L22" s="86"/>
      <c r="M22" s="86"/>
      <c r="N22" s="86"/>
      <c r="O22" s="86"/>
      <c r="P22" s="86"/>
      <c r="Q22" s="86">
        <f>'Danh muc 2022'!W118/2+'khu đô thị'!S32</f>
        <v>0.06</v>
      </c>
      <c r="R22" s="86"/>
      <c r="S22" s="86"/>
      <c r="T22" s="86">
        <f>'khu đô thị'!S33</f>
        <v>0.18</v>
      </c>
      <c r="U22" s="86"/>
      <c r="V22" s="86" t="e">
        <f>'Danh muc 2022'!#REF!+'khu đô thị'!S12+'khu đô thị'!S31</f>
        <v>#REF!</v>
      </c>
      <c r="W22" s="86"/>
      <c r="X22" s="86"/>
      <c r="Y22" s="86"/>
      <c r="Z22" s="86"/>
      <c r="AA22" s="86"/>
      <c r="AB22" s="86"/>
      <c r="AC22" s="86"/>
      <c r="AD22" s="86"/>
      <c r="AE22" s="86"/>
      <c r="AF22" s="86"/>
      <c r="AG22" s="86"/>
      <c r="AH22" s="86"/>
      <c r="AI22" s="86"/>
      <c r="AJ22" s="86"/>
      <c r="AK22" s="86"/>
      <c r="AL22" s="86"/>
      <c r="AM22" s="86"/>
      <c r="AN22" s="86"/>
      <c r="AO22" s="49" t="e">
        <f t="shared" si="0"/>
        <v>#REF!</v>
      </c>
      <c r="AQ22" s="92"/>
    </row>
    <row r="23" spans="1:43" s="84" customFormat="1">
      <c r="A23" s="90" t="s">
        <v>168</v>
      </c>
      <c r="B23" s="89" t="s">
        <v>77</v>
      </c>
      <c r="C23" s="91" t="s">
        <v>76</v>
      </c>
      <c r="D23" s="87"/>
      <c r="E23" s="87"/>
      <c r="F23" s="87"/>
      <c r="G23" s="87"/>
      <c r="H23" s="86"/>
      <c r="I23" s="86">
        <f>'khu đô thị'!T30</f>
        <v>3.6100000000000003</v>
      </c>
      <c r="J23" s="86"/>
      <c r="K23" s="86"/>
      <c r="L23" s="86"/>
      <c r="M23" s="86"/>
      <c r="N23" s="86"/>
      <c r="O23" s="86"/>
      <c r="P23" s="86"/>
      <c r="Q23" s="86">
        <f>'Danh muc 2022'!X118/2+'khu đô thị'!T32</f>
        <v>0.04</v>
      </c>
      <c r="R23" s="86"/>
      <c r="S23" s="86"/>
      <c r="T23" s="86">
        <f>'khu đô thị'!T33</f>
        <v>0.12</v>
      </c>
      <c r="U23" s="86"/>
      <c r="V23" s="86" t="e">
        <f>'Danh muc 2022'!#REF!+'khu đô thị'!T12+'khu đô thị'!T31</f>
        <v>#REF!</v>
      </c>
      <c r="W23" s="86"/>
      <c r="X23" s="86"/>
      <c r="Y23" s="86"/>
      <c r="Z23" s="86"/>
      <c r="AA23" s="86"/>
      <c r="AB23" s="86"/>
      <c r="AC23" s="86"/>
      <c r="AD23" s="86"/>
      <c r="AE23" s="86"/>
      <c r="AF23" s="86"/>
      <c r="AG23" s="86"/>
      <c r="AH23" s="86"/>
      <c r="AI23" s="86"/>
      <c r="AJ23" s="86"/>
      <c r="AK23" s="86"/>
      <c r="AL23" s="86"/>
      <c r="AM23" s="86"/>
      <c r="AN23" s="86"/>
      <c r="AO23" s="49" t="e">
        <f t="shared" si="0"/>
        <v>#REF!</v>
      </c>
    </row>
    <row r="24" spans="1:43" s="84" customFormat="1">
      <c r="A24" s="90" t="s">
        <v>167</v>
      </c>
      <c r="B24" s="89" t="s">
        <v>70</v>
      </c>
      <c r="C24" s="91" t="s">
        <v>69</v>
      </c>
      <c r="D24" s="87"/>
      <c r="E24" s="87"/>
      <c r="F24" s="87"/>
      <c r="G24" s="87"/>
      <c r="H24" s="86"/>
      <c r="I24" s="86"/>
      <c r="J24" s="86"/>
      <c r="K24" s="86"/>
      <c r="L24" s="86"/>
      <c r="M24" s="86"/>
      <c r="N24" s="86"/>
      <c r="O24" s="86"/>
      <c r="P24" s="86"/>
      <c r="Q24" s="86"/>
      <c r="R24" s="86"/>
      <c r="S24" s="86"/>
      <c r="T24" s="86"/>
      <c r="U24" s="86"/>
      <c r="V24" s="86" t="e">
        <f>'Danh muc 2022'!#REF!</f>
        <v>#REF!</v>
      </c>
      <c r="W24" s="86"/>
      <c r="X24" s="86"/>
      <c r="Y24" s="86"/>
      <c r="Z24" s="86"/>
      <c r="AA24" s="86"/>
      <c r="AB24" s="86"/>
      <c r="AC24" s="86"/>
      <c r="AD24" s="86"/>
      <c r="AE24" s="86"/>
      <c r="AF24" s="86"/>
      <c r="AG24" s="86"/>
      <c r="AH24" s="86"/>
      <c r="AI24" s="86"/>
      <c r="AJ24" s="86"/>
      <c r="AK24" s="86"/>
      <c r="AL24" s="86"/>
      <c r="AM24" s="86"/>
      <c r="AN24" s="86"/>
      <c r="AO24" s="49" t="e">
        <f t="shared" si="0"/>
        <v>#REF!</v>
      </c>
    </row>
    <row r="25" spans="1:43" s="84" customFormat="1">
      <c r="A25" s="90" t="s">
        <v>166</v>
      </c>
      <c r="B25" s="89" t="s">
        <v>68</v>
      </c>
      <c r="C25" s="91" t="s">
        <v>67</v>
      </c>
      <c r="D25" s="87"/>
      <c r="E25" s="87"/>
      <c r="F25" s="87"/>
      <c r="G25" s="8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49">
        <f t="shared" si="0"/>
        <v>0</v>
      </c>
    </row>
    <row r="26" spans="1:43" s="84" customFormat="1">
      <c r="A26" s="90" t="s">
        <v>165</v>
      </c>
      <c r="B26" s="89" t="s">
        <v>66</v>
      </c>
      <c r="C26" s="91" t="s">
        <v>65</v>
      </c>
      <c r="D26" s="87"/>
      <c r="E26" s="87"/>
      <c r="F26" s="87"/>
      <c r="G26" s="87"/>
      <c r="H26" s="86"/>
      <c r="I26" s="86"/>
      <c r="J26" s="86"/>
      <c r="K26" s="86"/>
      <c r="L26" s="86"/>
      <c r="M26" s="86"/>
      <c r="N26" s="86"/>
      <c r="O26" s="86"/>
      <c r="P26" s="86"/>
      <c r="Q26" s="86"/>
      <c r="R26" s="86"/>
      <c r="S26" s="86"/>
      <c r="T26" s="86"/>
      <c r="U26" s="86"/>
      <c r="V26" s="86" t="e">
        <f>'Danh muc 2022'!#REF!</f>
        <v>#REF!</v>
      </c>
      <c r="W26" s="86"/>
      <c r="X26" s="86"/>
      <c r="Y26" s="86"/>
      <c r="Z26" s="86"/>
      <c r="AA26" s="86"/>
      <c r="AB26" s="86"/>
      <c r="AC26" s="86"/>
      <c r="AD26" s="86"/>
      <c r="AE26" s="86"/>
      <c r="AF26" s="86"/>
      <c r="AG26" s="86"/>
      <c r="AH26" s="86"/>
      <c r="AI26" s="86"/>
      <c r="AJ26" s="86"/>
      <c r="AK26" s="86"/>
      <c r="AL26" s="86"/>
      <c r="AM26" s="86"/>
      <c r="AN26" s="86"/>
      <c r="AO26" s="49" t="e">
        <f t="shared" si="0"/>
        <v>#REF!</v>
      </c>
    </row>
    <row r="27" spans="1:43" s="84" customFormat="1">
      <c r="A27" s="90" t="s">
        <v>164</v>
      </c>
      <c r="B27" s="89" t="s">
        <v>64</v>
      </c>
      <c r="C27" s="91" t="s">
        <v>63</v>
      </c>
      <c r="D27" s="87"/>
      <c r="E27" s="87"/>
      <c r="F27" s="87"/>
      <c r="G27" s="8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49">
        <f t="shared" si="0"/>
        <v>0</v>
      </c>
      <c r="AQ27" s="92"/>
    </row>
    <row r="28" spans="1:43" s="84" customFormat="1">
      <c r="A28" s="90" t="s">
        <v>163</v>
      </c>
      <c r="B28" s="89" t="s">
        <v>58</v>
      </c>
      <c r="C28" s="91" t="s">
        <v>57</v>
      </c>
      <c r="D28" s="87"/>
      <c r="E28" s="87"/>
      <c r="F28" s="87"/>
      <c r="G28" s="8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49">
        <f t="shared" si="0"/>
        <v>0</v>
      </c>
    </row>
    <row r="29" spans="1:43" s="84" customFormat="1">
      <c r="A29" s="90" t="s">
        <v>162</v>
      </c>
      <c r="B29" s="89" t="s">
        <v>161</v>
      </c>
      <c r="C29" s="88" t="s">
        <v>74</v>
      </c>
      <c r="D29" s="87"/>
      <c r="E29" s="87"/>
      <c r="F29" s="87"/>
      <c r="G29" s="8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49">
        <f t="shared" si="0"/>
        <v>0</v>
      </c>
    </row>
    <row r="30" spans="1:43">
      <c r="A30" s="62" t="s">
        <v>160</v>
      </c>
      <c r="B30" s="61" t="s">
        <v>218</v>
      </c>
      <c r="C30" s="65" t="s">
        <v>159</v>
      </c>
      <c r="D30" s="63"/>
      <c r="E30" s="63"/>
      <c r="F30" s="63"/>
      <c r="G30" s="63"/>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49">
        <f t="shared" si="0"/>
        <v>0</v>
      </c>
    </row>
    <row r="31" spans="1:43">
      <c r="A31" s="62" t="s">
        <v>158</v>
      </c>
      <c r="B31" s="61" t="s">
        <v>157</v>
      </c>
      <c r="C31" s="64" t="s">
        <v>32</v>
      </c>
      <c r="D31" s="63"/>
      <c r="E31" s="63"/>
      <c r="F31" s="63"/>
      <c r="G31" s="63"/>
      <c r="H31" s="56"/>
      <c r="I31" s="56"/>
      <c r="J31" s="56"/>
      <c r="K31" s="56"/>
      <c r="L31" s="56"/>
      <c r="M31" s="56"/>
      <c r="N31" s="56"/>
      <c r="O31" s="56"/>
      <c r="P31" s="56"/>
      <c r="Q31" s="56"/>
      <c r="R31" s="56"/>
      <c r="S31" s="56"/>
      <c r="T31" s="56"/>
      <c r="U31" s="56"/>
      <c r="V31" s="56" t="e">
        <f>'Danh muc 2022'!#REF!</f>
        <v>#REF!</v>
      </c>
      <c r="W31" s="56"/>
      <c r="X31" s="56"/>
      <c r="Y31" s="56"/>
      <c r="Z31" s="56"/>
      <c r="AA31" s="56"/>
      <c r="AB31" s="56"/>
      <c r="AC31" s="56"/>
      <c r="AD31" s="56"/>
      <c r="AE31" s="56"/>
      <c r="AF31" s="56"/>
      <c r="AG31" s="56"/>
      <c r="AH31" s="56"/>
      <c r="AI31" s="56"/>
      <c r="AJ31" s="56"/>
      <c r="AK31" s="56"/>
      <c r="AL31" s="56"/>
      <c r="AM31" s="56"/>
      <c r="AN31" s="56"/>
      <c r="AO31" s="49" t="e">
        <f t="shared" si="0"/>
        <v>#REF!</v>
      </c>
    </row>
    <row r="32" spans="1:43">
      <c r="A32" s="62" t="s">
        <v>156</v>
      </c>
      <c r="B32" s="61" t="s">
        <v>155</v>
      </c>
      <c r="C32" s="64" t="s">
        <v>17</v>
      </c>
      <c r="D32" s="63"/>
      <c r="E32" s="63"/>
      <c r="F32" s="63"/>
      <c r="G32" s="63"/>
      <c r="H32" s="56"/>
      <c r="I32" s="56"/>
      <c r="J32" s="56"/>
      <c r="K32" s="56"/>
      <c r="L32" s="56"/>
      <c r="M32" s="56"/>
      <c r="N32" s="56"/>
      <c r="O32" s="56"/>
      <c r="P32" s="56"/>
      <c r="Q32" s="56"/>
      <c r="R32" s="56"/>
      <c r="S32" s="56"/>
      <c r="T32" s="56"/>
      <c r="U32" s="56"/>
      <c r="V32" s="56" t="e">
        <f>'Danh muc 2022'!#REF!</f>
        <v>#REF!</v>
      </c>
      <c r="W32" s="56"/>
      <c r="X32" s="56"/>
      <c r="Y32" s="56"/>
      <c r="Z32" s="56"/>
      <c r="AA32" s="56"/>
      <c r="AB32" s="56"/>
      <c r="AC32" s="56"/>
      <c r="AD32" s="56"/>
      <c r="AE32" s="56"/>
      <c r="AF32" s="56"/>
      <c r="AG32" s="56"/>
      <c r="AH32" s="56"/>
      <c r="AI32" s="56"/>
      <c r="AJ32" s="56"/>
      <c r="AK32" s="56"/>
      <c r="AL32" s="56"/>
      <c r="AM32" s="56"/>
      <c r="AN32" s="56"/>
      <c r="AO32" s="49" t="e">
        <f t="shared" si="0"/>
        <v>#REF!</v>
      </c>
    </row>
    <row r="33" spans="1:42">
      <c r="A33" s="60" t="s">
        <v>91</v>
      </c>
      <c r="B33" s="59" t="s">
        <v>147</v>
      </c>
      <c r="C33" s="58" t="s">
        <v>29</v>
      </c>
      <c r="D33" s="57"/>
      <c r="E33" s="57"/>
      <c r="F33" s="57"/>
      <c r="G33" s="57"/>
      <c r="H33" s="56"/>
      <c r="I33" s="56"/>
      <c r="J33" s="56"/>
      <c r="K33" s="56"/>
      <c r="L33" s="56"/>
      <c r="M33" s="56"/>
      <c r="N33" s="56"/>
      <c r="O33" s="56"/>
      <c r="P33" s="56"/>
      <c r="Q33" s="56"/>
      <c r="R33" s="56"/>
      <c r="S33" s="56"/>
      <c r="T33" s="56"/>
      <c r="U33" s="56"/>
      <c r="V33" s="56" t="e">
        <f>'Danh muc 2022'!#REF!</f>
        <v>#REF!</v>
      </c>
      <c r="W33" s="56"/>
      <c r="X33" s="56"/>
      <c r="Y33" s="56"/>
      <c r="Z33" s="56"/>
      <c r="AA33" s="56"/>
      <c r="AB33" s="56"/>
      <c r="AC33" s="56"/>
      <c r="AD33" s="56"/>
      <c r="AE33" s="56"/>
      <c r="AF33" s="56"/>
      <c r="AG33" s="56"/>
      <c r="AH33" s="56"/>
      <c r="AI33" s="56"/>
      <c r="AJ33" s="56"/>
      <c r="AK33" s="56"/>
      <c r="AL33" s="56"/>
      <c r="AM33" s="56"/>
      <c r="AN33" s="56"/>
      <c r="AO33" s="49" t="e">
        <f t="shared" si="0"/>
        <v>#REF!</v>
      </c>
    </row>
    <row r="34" spans="1:42">
      <c r="A34" s="62" t="s">
        <v>154</v>
      </c>
      <c r="B34" s="61" t="s">
        <v>153</v>
      </c>
      <c r="C34" s="58" t="s">
        <v>11</v>
      </c>
      <c r="D34" s="57"/>
      <c r="E34" s="57"/>
      <c r="F34" s="57"/>
      <c r="G34" s="57"/>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49">
        <f t="shared" si="0"/>
        <v>0</v>
      </c>
      <c r="AP34" s="83"/>
    </row>
    <row r="35" spans="1:42">
      <c r="A35" s="62" t="s">
        <v>152</v>
      </c>
      <c r="B35" s="61" t="s">
        <v>151</v>
      </c>
      <c r="C35" s="58" t="s">
        <v>14</v>
      </c>
      <c r="D35" s="57"/>
      <c r="E35" s="57"/>
      <c r="F35" s="57"/>
      <c r="G35" s="57"/>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49">
        <f t="shared" si="0"/>
        <v>0</v>
      </c>
      <c r="AP35" s="66"/>
    </row>
    <row r="36" spans="1:42">
      <c r="A36" s="60" t="s">
        <v>85</v>
      </c>
      <c r="B36" s="59" t="s">
        <v>9</v>
      </c>
      <c r="C36" s="58" t="s">
        <v>8</v>
      </c>
      <c r="D36" s="57"/>
      <c r="E36" s="57"/>
      <c r="F36" s="57"/>
      <c r="G36" s="57"/>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49">
        <f t="shared" si="0"/>
        <v>0</v>
      </c>
    </row>
    <row r="37" spans="1:42">
      <c r="A37" s="55" t="s">
        <v>150</v>
      </c>
      <c r="B37" s="54" t="s">
        <v>149</v>
      </c>
      <c r="C37" s="53" t="s">
        <v>148</v>
      </c>
      <c r="D37" s="52"/>
      <c r="E37" s="52"/>
      <c r="F37" s="52"/>
      <c r="G37" s="52"/>
      <c r="H37" s="51"/>
      <c r="I37" s="51">
        <f>'Danh muc 2022'!AD72+'khu đô thị'!W8+'khu đô thị'!W30</f>
        <v>2.95</v>
      </c>
      <c r="J37" s="51"/>
      <c r="K37" s="51"/>
      <c r="L37" s="51"/>
      <c r="M37" s="51"/>
      <c r="N37" s="51"/>
      <c r="O37" s="51"/>
      <c r="P37" s="51"/>
      <c r="Q37" s="51">
        <f>'khu đô thị'!W32</f>
        <v>0</v>
      </c>
      <c r="R37" s="51"/>
      <c r="S37" s="51"/>
      <c r="T37" s="51"/>
      <c r="U37" s="51"/>
      <c r="V37" s="51" t="e">
        <f>'Danh muc 2022'!#REF!+'khu đô thị'!W31</f>
        <v>#REF!</v>
      </c>
      <c r="W37" s="51"/>
      <c r="X37" s="51"/>
      <c r="Y37" s="51"/>
      <c r="Z37" s="51"/>
      <c r="AA37" s="51"/>
      <c r="AB37" s="51"/>
      <c r="AC37" s="51"/>
      <c r="AD37" s="51"/>
      <c r="AE37" s="51"/>
      <c r="AF37" s="51"/>
      <c r="AG37" s="51"/>
      <c r="AH37" s="51"/>
      <c r="AI37" s="51"/>
      <c r="AJ37" s="51"/>
      <c r="AK37" s="51"/>
      <c r="AL37" s="51"/>
      <c r="AM37" s="51"/>
      <c r="AN37" s="51"/>
      <c r="AO37" s="49" t="e">
        <f t="shared" si="0"/>
        <v>#REF!</v>
      </c>
    </row>
    <row r="38" spans="1:42" s="47" customFormat="1">
      <c r="D38" s="50">
        <f t="shared" ref="D38:AH38" si="1">SUM(D3:D37)</f>
        <v>0</v>
      </c>
      <c r="E38" s="50">
        <f t="shared" si="1"/>
        <v>0</v>
      </c>
      <c r="F38" s="50">
        <f t="shared" si="1"/>
        <v>0</v>
      </c>
      <c r="G38" s="50">
        <f t="shared" si="1"/>
        <v>0</v>
      </c>
      <c r="H38" s="50">
        <f t="shared" si="1"/>
        <v>0</v>
      </c>
      <c r="I38" s="50" t="e">
        <f t="shared" si="1"/>
        <v>#REF!</v>
      </c>
      <c r="J38" s="50">
        <f t="shared" si="1"/>
        <v>0</v>
      </c>
      <c r="K38" s="50">
        <f t="shared" si="1"/>
        <v>0</v>
      </c>
      <c r="L38" s="50">
        <f t="shared" si="1"/>
        <v>0</v>
      </c>
      <c r="M38" s="50">
        <f t="shared" si="1"/>
        <v>0</v>
      </c>
      <c r="N38" s="50">
        <f t="shared" si="1"/>
        <v>0</v>
      </c>
      <c r="O38" s="50">
        <f t="shared" si="1"/>
        <v>0</v>
      </c>
      <c r="P38" s="50">
        <f t="shared" si="1"/>
        <v>0</v>
      </c>
      <c r="Q38" s="50">
        <f t="shared" si="1"/>
        <v>8.1</v>
      </c>
      <c r="R38" s="50">
        <f t="shared" si="1"/>
        <v>0</v>
      </c>
      <c r="S38" s="50">
        <f t="shared" si="1"/>
        <v>0</v>
      </c>
      <c r="T38" s="50">
        <f t="shared" si="1"/>
        <v>8.1499999999999986</v>
      </c>
      <c r="U38" s="50">
        <f t="shared" si="1"/>
        <v>0</v>
      </c>
      <c r="V38" s="50" t="e">
        <f t="shared" si="1"/>
        <v>#REF!</v>
      </c>
      <c r="W38" s="50">
        <f t="shared" si="1"/>
        <v>0</v>
      </c>
      <c r="X38" s="50">
        <f t="shared" si="1"/>
        <v>0</v>
      </c>
      <c r="Y38" s="50">
        <f t="shared" si="1"/>
        <v>0</v>
      </c>
      <c r="Z38" s="50">
        <f t="shared" si="1"/>
        <v>0</v>
      </c>
      <c r="AA38" s="50">
        <f t="shared" si="1"/>
        <v>0</v>
      </c>
      <c r="AB38" s="50">
        <f t="shared" si="1"/>
        <v>8.48</v>
      </c>
      <c r="AC38" s="50">
        <f t="shared" si="1"/>
        <v>0</v>
      </c>
      <c r="AD38" s="50">
        <f t="shared" si="1"/>
        <v>0</v>
      </c>
      <c r="AE38" s="50">
        <f t="shared" si="1"/>
        <v>0</v>
      </c>
      <c r="AF38" s="50">
        <f t="shared" si="1"/>
        <v>0</v>
      </c>
      <c r="AG38" s="50">
        <f t="shared" si="1"/>
        <v>0</v>
      </c>
      <c r="AH38" s="50">
        <f t="shared" si="1"/>
        <v>0</v>
      </c>
      <c r="AI38" s="50">
        <f t="shared" ref="AI38:AN38" si="2">SUM(AI3:AI37)</f>
        <v>0</v>
      </c>
      <c r="AJ38" s="50">
        <f t="shared" si="2"/>
        <v>0.4</v>
      </c>
      <c r="AK38" s="50">
        <f t="shared" si="2"/>
        <v>0</v>
      </c>
      <c r="AL38" s="50">
        <f t="shared" si="2"/>
        <v>2.0099999999999998</v>
      </c>
      <c r="AM38" s="50">
        <f t="shared" si="2"/>
        <v>0</v>
      </c>
      <c r="AN38" s="50">
        <f t="shared" si="2"/>
        <v>0</v>
      </c>
      <c r="AO38" s="49" t="e">
        <f>SUM(D38:AN38)</f>
        <v>#REF!</v>
      </c>
      <c r="AP38" s="48"/>
    </row>
    <row r="39" spans="1:42" s="47" customFormat="1">
      <c r="AE39" s="48"/>
      <c r="AN39" s="82"/>
    </row>
    <row r="40" spans="1:42" s="47" customFormat="1">
      <c r="J40" s="48">
        <f>SUM(I12:I36)</f>
        <v>8.02</v>
      </c>
      <c r="AG40" s="48"/>
      <c r="AN40" s="82"/>
    </row>
    <row r="41" spans="1:42" s="47" customFormat="1">
      <c r="AN41" s="82"/>
      <c r="AO41" s="48"/>
    </row>
    <row r="42" spans="1:42" s="47" customFormat="1">
      <c r="AN42" s="82"/>
    </row>
    <row r="43" spans="1:42" s="47" customFormat="1">
      <c r="AN43" s="82"/>
    </row>
    <row r="44" spans="1:42" s="47" customFormat="1">
      <c r="AN44" s="82"/>
    </row>
    <row r="45" spans="1:42" s="47" customFormat="1">
      <c r="AN45" s="82"/>
    </row>
    <row r="46" spans="1:42" s="47" customFormat="1">
      <c r="AN46" s="82"/>
    </row>
    <row r="47" spans="1:42" s="47" customFormat="1">
      <c r="AN47" s="82"/>
    </row>
    <row r="48" spans="1:42" s="47" customFormat="1">
      <c r="AN48" s="82"/>
    </row>
    <row r="49" spans="40:40" s="47" customFormat="1">
      <c r="AN49" s="82"/>
    </row>
    <row r="50" spans="40:40" s="47" customFormat="1">
      <c r="AN50" s="82"/>
    </row>
    <row r="51" spans="40:40" s="47" customFormat="1">
      <c r="AN51" s="82"/>
    </row>
    <row r="52" spans="40:40" s="47" customFormat="1">
      <c r="AN52" s="82"/>
    </row>
    <row r="53" spans="40:40" s="47" customFormat="1">
      <c r="AN53" s="82"/>
    </row>
    <row r="54" spans="40:40" s="47" customFormat="1">
      <c r="AN54" s="82"/>
    </row>
    <row r="55" spans="40:40" s="47" customFormat="1">
      <c r="AN55" s="82"/>
    </row>
    <row r="56" spans="40:40" s="47" customFormat="1">
      <c r="AN56" s="82"/>
    </row>
    <row r="57" spans="40:40" s="47" customFormat="1">
      <c r="AN57" s="82"/>
    </row>
    <row r="58" spans="40:40" s="47" customFormat="1">
      <c r="AN58" s="82"/>
    </row>
    <row r="59" spans="40:40" s="47" customFormat="1">
      <c r="AN59" s="82"/>
    </row>
    <row r="60" spans="40:40" s="47" customFormat="1">
      <c r="AN60" s="82"/>
    </row>
    <row r="61" spans="40:40" s="47" customFormat="1">
      <c r="AN61" s="82"/>
    </row>
    <row r="62" spans="40:40" s="47" customFormat="1">
      <c r="AN62" s="82"/>
    </row>
    <row r="63" spans="40:40" s="47" customFormat="1">
      <c r="AN63" s="82"/>
    </row>
    <row r="64" spans="40:40" s="47" customFormat="1">
      <c r="AN64" s="82"/>
    </row>
    <row r="65" spans="40:40" s="47" customFormat="1">
      <c r="AN65" s="82"/>
    </row>
    <row r="66" spans="40:40" s="47" customFormat="1">
      <c r="AN66" s="82"/>
    </row>
    <row r="67" spans="40:40" s="47" customFormat="1">
      <c r="AN67" s="82"/>
    </row>
    <row r="68" spans="40:40" s="47" customFormat="1">
      <c r="AN68" s="82"/>
    </row>
    <row r="69" spans="40:40" s="47" customFormat="1">
      <c r="AN69" s="82"/>
    </row>
    <row r="70" spans="40:40" s="47" customFormat="1">
      <c r="AN70" s="82"/>
    </row>
    <row r="71" spans="40:40" s="47" customFormat="1">
      <c r="AN71" s="82"/>
    </row>
    <row r="72" spans="40:40" s="47" customFormat="1">
      <c r="AN72" s="82"/>
    </row>
    <row r="73" spans="40:40" s="47" customFormat="1">
      <c r="AN73" s="82"/>
    </row>
    <row r="74" spans="40:40" s="47" customFormat="1">
      <c r="AN74" s="82"/>
    </row>
    <row r="75" spans="40:40" s="47" customFormat="1">
      <c r="AN75" s="82"/>
    </row>
    <row r="76" spans="40:40" s="47" customFormat="1">
      <c r="AN76" s="82"/>
    </row>
    <row r="77" spans="40:40" s="47" customFormat="1">
      <c r="AN77" s="82"/>
    </row>
    <row r="78" spans="40:40" s="47" customFormat="1">
      <c r="AN78" s="82"/>
    </row>
    <row r="79" spans="40:40" s="47" customFormat="1">
      <c r="AN79" s="82"/>
    </row>
    <row r="80" spans="40:40" s="47" customFormat="1">
      <c r="AN80" s="82"/>
    </row>
    <row r="81" spans="40:40" s="47" customFormat="1">
      <c r="AN81" s="82"/>
    </row>
    <row r="82" spans="40:40" s="47" customFormat="1">
      <c r="AN82" s="82"/>
    </row>
    <row r="83" spans="40:40" s="47" customFormat="1">
      <c r="AN83" s="82"/>
    </row>
    <row r="84" spans="40:40" s="47" customFormat="1">
      <c r="AN84" s="82"/>
    </row>
    <row r="85" spans="40:40" s="47" customFormat="1">
      <c r="AN85" s="82"/>
    </row>
    <row r="86" spans="40:40" s="47" customFormat="1">
      <c r="AN86" s="82"/>
    </row>
    <row r="87" spans="40:40" s="47" customFormat="1">
      <c r="AN87" s="82"/>
    </row>
    <row r="88" spans="40:40" s="47" customFormat="1">
      <c r="AN88" s="82"/>
    </row>
    <row r="89" spans="40:40" s="47" customFormat="1">
      <c r="AN89" s="82"/>
    </row>
    <row r="90" spans="40:40" s="47" customFormat="1">
      <c r="AN90" s="82"/>
    </row>
    <row r="91" spans="40:40" s="47" customFormat="1">
      <c r="AN91" s="82"/>
    </row>
    <row r="92" spans="40:40" s="47" customFormat="1">
      <c r="AN92" s="82"/>
    </row>
    <row r="93" spans="40:40" s="47" customFormat="1">
      <c r="AN93" s="82"/>
    </row>
    <row r="94" spans="40:40" s="47" customFormat="1">
      <c r="AN94" s="82"/>
    </row>
    <row r="95" spans="40:40" s="47" customFormat="1">
      <c r="AN95" s="82"/>
    </row>
    <row r="96" spans="40:40" s="47" customFormat="1">
      <c r="AN96" s="82"/>
    </row>
    <row r="97" spans="40:40" s="47" customFormat="1">
      <c r="AN97" s="82"/>
    </row>
    <row r="98" spans="40:40" s="47" customFormat="1">
      <c r="AN98" s="82"/>
    </row>
    <row r="99" spans="40:40" s="47" customFormat="1">
      <c r="AN99" s="82"/>
    </row>
    <row r="100" spans="40:40" s="47" customFormat="1">
      <c r="AN100" s="82"/>
    </row>
    <row r="101" spans="40:40" s="47" customFormat="1">
      <c r="AN101" s="82"/>
    </row>
    <row r="102" spans="40:40" s="47" customFormat="1">
      <c r="AN102" s="82"/>
    </row>
    <row r="103" spans="40:40" s="47" customFormat="1">
      <c r="AN103" s="82"/>
    </row>
    <row r="104" spans="40:40" s="47" customFormat="1">
      <c r="AN104" s="82"/>
    </row>
    <row r="105" spans="40:40" s="47" customFormat="1">
      <c r="AN105" s="82"/>
    </row>
    <row r="106" spans="40:40" s="47" customFormat="1">
      <c r="AN106" s="82"/>
    </row>
    <row r="107" spans="40:40" s="47" customFormat="1">
      <c r="AN107" s="82"/>
    </row>
    <row r="108" spans="40:40" s="47" customFormat="1">
      <c r="AN108" s="82"/>
    </row>
    <row r="109" spans="40:40" s="47" customFormat="1">
      <c r="AN109" s="82"/>
    </row>
    <row r="110" spans="40:40" s="47" customFormat="1">
      <c r="AN110" s="82"/>
    </row>
    <row r="111" spans="40:40" s="47" customFormat="1">
      <c r="AN111" s="82"/>
    </row>
    <row r="112" spans="40:40" s="47" customFormat="1">
      <c r="AN112" s="82"/>
    </row>
    <row r="113" spans="40:40" s="47" customFormat="1">
      <c r="AN113" s="82"/>
    </row>
    <row r="114" spans="40:40" s="47" customFormat="1">
      <c r="AN114" s="82"/>
    </row>
    <row r="115" spans="40:40" s="47" customFormat="1">
      <c r="AN115" s="82"/>
    </row>
    <row r="116" spans="40:40" s="47" customFormat="1">
      <c r="AN116" s="82"/>
    </row>
    <row r="117" spans="40:40" s="47" customFormat="1">
      <c r="AN117" s="82"/>
    </row>
    <row r="118" spans="40:40" s="47" customFormat="1">
      <c r="AN118" s="82"/>
    </row>
    <row r="119" spans="40:40" s="47" customFormat="1">
      <c r="AN119" s="82"/>
    </row>
    <row r="120" spans="40:40" s="47" customFormat="1">
      <c r="AN120" s="82"/>
    </row>
    <row r="121" spans="40:40" s="47" customFormat="1">
      <c r="AN121" s="82"/>
    </row>
    <row r="122" spans="40:40" s="47" customFormat="1">
      <c r="AN122" s="82"/>
    </row>
    <row r="123" spans="40:40" s="47" customFormat="1">
      <c r="AN123" s="82"/>
    </row>
    <row r="124" spans="40:40" s="47" customFormat="1">
      <c r="AN124" s="82"/>
    </row>
    <row r="125" spans="40:40" s="47" customFormat="1">
      <c r="AN125" s="82"/>
    </row>
    <row r="126" spans="40:40" s="47" customFormat="1">
      <c r="AN126" s="82"/>
    </row>
    <row r="127" spans="40:40" s="47" customFormat="1">
      <c r="AN127" s="82"/>
    </row>
    <row r="128" spans="40:40" s="47" customFormat="1">
      <c r="AN128" s="82"/>
    </row>
    <row r="129" spans="40:40" s="47" customFormat="1">
      <c r="AN129" s="82"/>
    </row>
    <row r="130" spans="40:40" s="47" customFormat="1">
      <c r="AN130" s="82"/>
    </row>
    <row r="131" spans="40:40" s="47" customFormat="1">
      <c r="AN131" s="82"/>
    </row>
    <row r="132" spans="40:40" s="47" customFormat="1">
      <c r="AN132" s="82"/>
    </row>
    <row r="133" spans="40:40" s="47" customFormat="1">
      <c r="AN133" s="82"/>
    </row>
    <row r="134" spans="40:40" s="47" customFormat="1">
      <c r="AN134" s="82"/>
    </row>
    <row r="135" spans="40:40" s="47" customFormat="1">
      <c r="AN135" s="82"/>
    </row>
    <row r="136" spans="40:40" s="47" customFormat="1">
      <c r="AN136" s="82"/>
    </row>
    <row r="137" spans="40:40" s="47" customFormat="1">
      <c r="AN137" s="82"/>
    </row>
    <row r="138" spans="40:40" s="47" customFormat="1">
      <c r="AN138" s="82"/>
    </row>
    <row r="139" spans="40:40" s="47" customFormat="1">
      <c r="AN139" s="82"/>
    </row>
    <row r="140" spans="40:40" s="47" customFormat="1">
      <c r="AN140" s="82"/>
    </row>
    <row r="141" spans="40:40" s="47" customFormat="1">
      <c r="AN141" s="82"/>
    </row>
    <row r="142" spans="40:40" s="47" customFormat="1">
      <c r="AN142" s="82"/>
    </row>
    <row r="143" spans="40:40" s="47" customFormat="1">
      <c r="AN143" s="82"/>
    </row>
    <row r="144" spans="40:40" s="47" customFormat="1">
      <c r="AN144" s="82"/>
    </row>
    <row r="145" spans="4:40" s="47" customFormat="1">
      <c r="AN145" s="82"/>
    </row>
    <row r="146" spans="4:40" s="47" customFormat="1">
      <c r="AN146" s="82"/>
    </row>
    <row r="147" spans="4:40" s="47" customFormat="1">
      <c r="AN147" s="82"/>
    </row>
    <row r="148" spans="4:40">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row>
    <row r="149" spans="4:40">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row>
    <row r="150" spans="4:40">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row>
    <row r="151" spans="4:40">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row>
    <row r="152" spans="4:40">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row>
    <row r="153" spans="4:40">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row>
    <row r="154" spans="4:40">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row>
    <row r="155" spans="4:40">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row>
    <row r="156" spans="4:40">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row>
    <row r="157" spans="4:40">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row>
    <row r="158" spans="4:40">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row>
    <row r="159" spans="4:40">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row>
    <row r="160" spans="4:40">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row>
    <row r="161" spans="4:39">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row>
    <row r="162" spans="4:39">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row>
    <row r="163" spans="4:39">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row>
    <row r="164" spans="4:39">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row>
    <row r="165" spans="4:39">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row>
    <row r="166" spans="4:39">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row>
    <row r="167" spans="4:39">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row>
    <row r="168" spans="4:39">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row>
    <row r="169" spans="4:39">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row>
    <row r="170" spans="4:39">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row>
    <row r="171" spans="4:39">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row>
    <row r="172" spans="4:39">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row>
    <row r="173" spans="4:39">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row>
    <row r="174" spans="4:39">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row>
    <row r="175" spans="4:39">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row>
    <row r="176" spans="4:39">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row>
    <row r="177" spans="4:39">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row>
    <row r="178" spans="4:39">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row>
    <row r="179" spans="4:39">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row>
    <row r="180" spans="4:39">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row>
    <row r="181" spans="4:39">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row>
    <row r="182" spans="4:39">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row>
    <row r="183" spans="4:39">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row>
    <row r="184" spans="4:39">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row>
    <row r="185" spans="4:39">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row>
    <row r="186" spans="4:39">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row>
    <row r="187" spans="4:39">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row>
    <row r="188" spans="4:39">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row>
    <row r="189" spans="4:39">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row>
    <row r="190" spans="4:39">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row>
    <row r="191" spans="4:39">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row>
    <row r="192" spans="4:39">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row>
    <row r="193" spans="4:39">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row>
    <row r="194" spans="4:39">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row>
    <row r="195" spans="4:39">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row>
    <row r="196" spans="4:39">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row>
    <row r="197" spans="4:39">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row>
    <row r="198" spans="4:39">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row>
    <row r="199" spans="4:39">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row>
    <row r="200" spans="4:39">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row>
    <row r="201" spans="4:39">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row>
    <row r="202" spans="4:39">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row>
    <row r="203" spans="4:39">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row>
    <row r="204" spans="4:39">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row>
    <row r="205" spans="4:39">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row>
    <row r="206" spans="4:39">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row>
    <row r="207" spans="4:39">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row>
    <row r="208" spans="4:39">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row>
    <row r="209" spans="4:39">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row>
    <row r="210" spans="4:39">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row>
    <row r="211" spans="4:39">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row>
    <row r="212" spans="4:39">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row>
    <row r="213" spans="4:39">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row>
    <row r="214" spans="4:39">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row>
    <row r="215" spans="4:39">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row>
    <row r="216" spans="4:39">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row>
    <row r="217" spans="4:39">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row>
    <row r="218" spans="4:39">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row>
    <row r="219" spans="4:39">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row>
    <row r="220" spans="4:39">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row>
    <row r="221" spans="4:39">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row>
    <row r="222" spans="4:39">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row>
    <row r="223" spans="4:39">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row>
    <row r="224" spans="4:39">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row>
    <row r="225" spans="4:39">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row>
    <row r="226" spans="4:39">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row>
    <row r="227" spans="4:39">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row>
    <row r="228" spans="4:39">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row>
    <row r="229" spans="4:39">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row>
    <row r="230" spans="4:39">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row>
    <row r="231" spans="4:39">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row>
    <row r="232" spans="4:39">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row>
    <row r="233" spans="4:39">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row>
    <row r="234" spans="4:39">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row>
    <row r="235" spans="4:39">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row>
    <row r="236" spans="4:39">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row>
    <row r="237" spans="4:39">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row>
    <row r="238" spans="4:39">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row>
    <row r="239" spans="4:39">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row>
    <row r="240" spans="4:39">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row>
    <row r="241" spans="4:39">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row>
  </sheetData>
  <mergeCells count="4">
    <mergeCell ref="A1:A2"/>
    <mergeCell ref="B1:B2"/>
    <mergeCell ref="C1:C2"/>
    <mergeCell ref="D1:AN1"/>
  </mergeCells>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241"/>
  <sheetViews>
    <sheetView zoomScale="71" zoomScaleNormal="71" workbookViewId="0">
      <pane xSplit="2" ySplit="3" topLeftCell="C4" activePane="bottomRight" state="frozen"/>
      <selection activeCell="D103" sqref="D4:D103"/>
      <selection pane="topRight" activeCell="D103" sqref="D4:D103"/>
      <selection pane="bottomLeft" activeCell="D103" sqref="D4:D103"/>
      <selection pane="bottomRight" activeCell="AP17" sqref="AP17"/>
    </sheetView>
  </sheetViews>
  <sheetFormatPr defaultColWidth="9.140625" defaultRowHeight="12.75"/>
  <cols>
    <col min="1" max="1" width="8.5703125" style="45" customWidth="1"/>
    <col min="2" max="2" width="32.42578125" style="45" customWidth="1"/>
    <col min="3" max="3" width="5.85546875" style="45" customWidth="1"/>
    <col min="4" max="40" width="5.85546875" style="46" customWidth="1"/>
    <col min="41" max="16384" width="9.140625" style="45"/>
  </cols>
  <sheetData>
    <row r="1" spans="1:43" ht="27" customHeight="1">
      <c r="A1" s="1510" t="s">
        <v>215</v>
      </c>
      <c r="B1" s="1512" t="s">
        <v>214</v>
      </c>
      <c r="C1" s="1514" t="s">
        <v>143</v>
      </c>
      <c r="D1" s="1516"/>
      <c r="E1" s="1516"/>
      <c r="F1" s="1516"/>
      <c r="G1" s="1516"/>
      <c r="H1" s="1516"/>
      <c r="I1" s="1516"/>
      <c r="J1" s="1516"/>
      <c r="K1" s="1516"/>
      <c r="L1" s="1516"/>
      <c r="M1" s="1516"/>
      <c r="N1" s="1516"/>
      <c r="O1" s="1516"/>
      <c r="P1" s="1516"/>
      <c r="Q1" s="1516"/>
      <c r="R1" s="1516"/>
      <c r="S1" s="1516"/>
      <c r="T1" s="1516"/>
      <c r="U1" s="1516"/>
      <c r="V1" s="1516"/>
      <c r="W1" s="1516"/>
      <c r="X1" s="1516"/>
      <c r="Y1" s="1516"/>
      <c r="Z1" s="1516"/>
      <c r="AA1" s="1516"/>
      <c r="AB1" s="1516"/>
      <c r="AC1" s="1516"/>
      <c r="AD1" s="1516"/>
      <c r="AE1" s="1516"/>
      <c r="AF1" s="1516"/>
      <c r="AG1" s="1516"/>
      <c r="AH1" s="1516"/>
      <c r="AI1" s="1516"/>
      <c r="AJ1" s="1516"/>
      <c r="AK1" s="1516"/>
      <c r="AL1" s="1516"/>
      <c r="AM1" s="1516"/>
      <c r="AN1" s="1516"/>
      <c r="AO1" s="81"/>
      <c r="AQ1" s="80"/>
    </row>
    <row r="2" spans="1:43" s="76" customFormat="1" ht="27" customHeight="1">
      <c r="A2" s="1511"/>
      <c r="B2" s="1513"/>
      <c r="C2" s="1515"/>
      <c r="D2" s="79" t="s">
        <v>212</v>
      </c>
      <c r="E2" s="79" t="s">
        <v>211</v>
      </c>
      <c r="F2" s="79" t="s">
        <v>116</v>
      </c>
      <c r="G2" s="79" t="s">
        <v>119</v>
      </c>
      <c r="H2" s="78" t="s">
        <v>104</v>
      </c>
      <c r="I2" s="78" t="s">
        <v>45</v>
      </c>
      <c r="J2" s="78" t="s">
        <v>42</v>
      </c>
      <c r="K2" s="78" t="s">
        <v>99</v>
      </c>
      <c r="L2" s="78" t="s">
        <v>96</v>
      </c>
      <c r="M2" s="78" t="s">
        <v>182</v>
      </c>
      <c r="N2" s="78" t="s">
        <v>210</v>
      </c>
      <c r="O2" s="78" t="s">
        <v>95</v>
      </c>
      <c r="P2" s="78" t="s">
        <v>86</v>
      </c>
      <c r="Q2" s="78" t="s">
        <v>89</v>
      </c>
      <c r="R2" s="78" t="s">
        <v>213</v>
      </c>
      <c r="S2" s="78" t="s">
        <v>26</v>
      </c>
      <c r="T2" s="78" t="s">
        <v>20</v>
      </c>
      <c r="U2" s="78" t="s">
        <v>23</v>
      </c>
      <c r="V2" s="78" t="s">
        <v>78</v>
      </c>
      <c r="W2" s="78" t="s">
        <v>76</v>
      </c>
      <c r="X2" s="78" t="s">
        <v>74</v>
      </c>
      <c r="Y2" s="78" t="s">
        <v>71</v>
      </c>
      <c r="Z2" s="78" t="s">
        <v>69</v>
      </c>
      <c r="AA2" s="78" t="s">
        <v>67</v>
      </c>
      <c r="AB2" s="78" t="s">
        <v>65</v>
      </c>
      <c r="AC2" s="78" t="s">
        <v>63</v>
      </c>
      <c r="AD2" s="78" t="s">
        <v>57</v>
      </c>
      <c r="AE2" s="78" t="s">
        <v>54</v>
      </c>
      <c r="AF2" s="78" t="s">
        <v>54</v>
      </c>
      <c r="AG2" s="78" t="s">
        <v>48</v>
      </c>
      <c r="AH2" s="78" t="s">
        <v>32</v>
      </c>
      <c r="AI2" s="78" t="s">
        <v>17</v>
      </c>
      <c r="AJ2" s="78" t="s">
        <v>29</v>
      </c>
      <c r="AK2" s="78" t="s">
        <v>14</v>
      </c>
      <c r="AL2" s="78" t="s">
        <v>11</v>
      </c>
      <c r="AM2" s="78" t="s">
        <v>8</v>
      </c>
      <c r="AN2" s="78" t="s">
        <v>6</v>
      </c>
      <c r="AO2" s="77" t="s">
        <v>217</v>
      </c>
    </row>
    <row r="3" spans="1:43" ht="18" customHeight="1">
      <c r="A3" s="70" t="s">
        <v>209</v>
      </c>
      <c r="B3" s="73" t="s">
        <v>208</v>
      </c>
      <c r="C3" s="72" t="s">
        <v>122</v>
      </c>
      <c r="D3" s="71"/>
      <c r="E3" s="71"/>
      <c r="F3" s="71"/>
      <c r="G3" s="71"/>
      <c r="H3" s="56"/>
      <c r="I3" s="56" t="e">
        <f>'Danh muc 2022'!#REF!</f>
        <v>#REF!</v>
      </c>
      <c r="J3" s="56"/>
      <c r="K3" s="56"/>
      <c r="L3" s="56"/>
      <c r="M3" s="56">
        <f>'Danh muc 2022'!H68</f>
        <v>0.2</v>
      </c>
      <c r="N3" s="56"/>
      <c r="O3" s="56"/>
      <c r="P3" s="56"/>
      <c r="Q3" s="56" t="e">
        <f>'Danh muc 2022'!#REF!+'Danh muc 2022'!#REF!+'Danh muc 2022'!H120+'Danh muc 2022'!H121+'Danh muc 2022'!#REF!</f>
        <v>#REF!</v>
      </c>
      <c r="R3" s="56"/>
      <c r="S3" s="56"/>
      <c r="T3" s="56"/>
      <c r="U3" s="56"/>
      <c r="V3" s="56"/>
      <c r="W3" s="56" t="e">
        <f>'Danh muc 2022'!#REF!</f>
        <v>#REF!</v>
      </c>
      <c r="X3" s="56"/>
      <c r="Y3" s="56"/>
      <c r="Z3" s="56"/>
      <c r="AA3" s="56"/>
      <c r="AB3" s="56"/>
      <c r="AC3" s="56"/>
      <c r="AD3" s="56"/>
      <c r="AE3" s="56"/>
      <c r="AF3" s="56"/>
      <c r="AG3" s="56"/>
      <c r="AH3" s="56"/>
      <c r="AI3" s="56"/>
      <c r="AJ3" s="56" t="e">
        <f>'Danh muc 2022'!#REF!</f>
        <v>#REF!</v>
      </c>
      <c r="AK3" s="56"/>
      <c r="AL3" s="56"/>
      <c r="AM3" s="56"/>
      <c r="AN3" s="56"/>
      <c r="AO3" s="49" t="e">
        <f>SUM(D3:AN3)</f>
        <v>#REF!</v>
      </c>
    </row>
    <row r="4" spans="1:43" ht="13.5" customHeight="1">
      <c r="A4" s="70" t="s">
        <v>216</v>
      </c>
      <c r="B4" s="73" t="s">
        <v>207</v>
      </c>
      <c r="C4" s="72" t="s">
        <v>206</v>
      </c>
      <c r="D4" s="71"/>
      <c r="E4" s="71"/>
      <c r="F4" s="71"/>
      <c r="G4" s="71"/>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49">
        <f t="shared" ref="AO4:AO38" si="0">SUM(D4:AN4)</f>
        <v>0</v>
      </c>
      <c r="AP4" s="66"/>
    </row>
    <row r="5" spans="1:43" ht="13.5" customHeight="1">
      <c r="A5" s="70" t="s">
        <v>205</v>
      </c>
      <c r="B5" s="73" t="s">
        <v>204</v>
      </c>
      <c r="C5" s="75" t="s">
        <v>203</v>
      </c>
      <c r="D5" s="71"/>
      <c r="E5" s="71"/>
      <c r="F5" s="71"/>
      <c r="G5" s="71"/>
      <c r="H5" s="56"/>
      <c r="I5" s="56"/>
      <c r="J5" s="56"/>
      <c r="K5" s="56"/>
      <c r="L5" s="56"/>
      <c r="M5" s="56"/>
      <c r="N5" s="56"/>
      <c r="O5" s="56"/>
      <c r="P5" s="56"/>
      <c r="Q5" s="56"/>
      <c r="R5" s="56"/>
      <c r="S5" s="56"/>
      <c r="T5" s="56"/>
      <c r="U5" s="56"/>
      <c r="V5" s="56" t="e">
        <f>'Danh muc 2022'!#REF!</f>
        <v>#REF!</v>
      </c>
      <c r="W5" s="56" t="e">
        <f>'Danh muc 2022'!#REF!</f>
        <v>#REF!</v>
      </c>
      <c r="X5" s="56"/>
      <c r="Y5" s="56"/>
      <c r="Z5" s="56"/>
      <c r="AA5" s="56"/>
      <c r="AB5" s="56"/>
      <c r="AC5" s="56"/>
      <c r="AD5" s="56"/>
      <c r="AE5" s="56"/>
      <c r="AF5" s="56"/>
      <c r="AG5" s="56"/>
      <c r="AH5" s="56"/>
      <c r="AI5" s="56"/>
      <c r="AJ5" s="56"/>
      <c r="AK5" s="56"/>
      <c r="AL5" s="56"/>
      <c r="AM5" s="56"/>
      <c r="AN5" s="56"/>
      <c r="AO5" s="49" t="e">
        <f t="shared" si="0"/>
        <v>#REF!</v>
      </c>
    </row>
    <row r="6" spans="1:43" ht="13.5" customHeight="1">
      <c r="A6" s="70" t="s">
        <v>202</v>
      </c>
      <c r="B6" s="73" t="s">
        <v>201</v>
      </c>
      <c r="C6" s="72" t="s">
        <v>116</v>
      </c>
      <c r="D6" s="71"/>
      <c r="E6" s="71"/>
      <c r="F6" s="71"/>
      <c r="G6" s="71"/>
      <c r="H6" s="56"/>
      <c r="I6" s="56" t="e">
        <f>'Danh muc 2022'!#REF!</f>
        <v>#REF!</v>
      </c>
      <c r="J6" s="56"/>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49" t="e">
        <f t="shared" si="0"/>
        <v>#REF!</v>
      </c>
    </row>
    <row r="7" spans="1:43" ht="13.5" customHeight="1">
      <c r="A7" s="70">
        <v>1.1299999999999999</v>
      </c>
      <c r="B7" s="73" t="s">
        <v>200</v>
      </c>
      <c r="C7" s="72" t="s">
        <v>199</v>
      </c>
      <c r="D7" s="71"/>
      <c r="E7" s="71"/>
      <c r="F7" s="71"/>
      <c r="G7" s="71"/>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49">
        <f t="shared" si="0"/>
        <v>0</v>
      </c>
    </row>
    <row r="8" spans="1:43" ht="13.5" customHeight="1">
      <c r="A8" s="70" t="s">
        <v>198</v>
      </c>
      <c r="B8" s="73" t="s">
        <v>197</v>
      </c>
      <c r="C8" s="72" t="s">
        <v>196</v>
      </c>
      <c r="D8" s="71"/>
      <c r="E8" s="71"/>
      <c r="F8" s="71"/>
      <c r="G8" s="71"/>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49">
        <f t="shared" si="0"/>
        <v>0</v>
      </c>
    </row>
    <row r="9" spans="1:43" ht="13.5" customHeight="1">
      <c r="A9" s="70" t="s">
        <v>195</v>
      </c>
      <c r="B9" s="73" t="s">
        <v>194</v>
      </c>
      <c r="C9" s="72" t="s">
        <v>193</v>
      </c>
      <c r="D9" s="71"/>
      <c r="E9" s="71"/>
      <c r="F9" s="71"/>
      <c r="G9" s="71"/>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49">
        <f t="shared" si="0"/>
        <v>0</v>
      </c>
    </row>
    <row r="10" spans="1:43" ht="13.5" customHeight="1">
      <c r="A10" s="70" t="s">
        <v>192</v>
      </c>
      <c r="B10" s="73" t="s">
        <v>191</v>
      </c>
      <c r="C10" s="72" t="s">
        <v>190</v>
      </c>
      <c r="D10" s="71"/>
      <c r="E10" s="71"/>
      <c r="F10" s="71"/>
      <c r="G10" s="71"/>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49">
        <f t="shared" si="0"/>
        <v>0</v>
      </c>
      <c r="AP10" s="93"/>
    </row>
    <row r="11" spans="1:43" ht="13.5" customHeight="1">
      <c r="A11" s="70" t="s">
        <v>118</v>
      </c>
      <c r="B11" s="69" t="s">
        <v>189</v>
      </c>
      <c r="C11" s="68" t="s">
        <v>107</v>
      </c>
      <c r="D11" s="67"/>
      <c r="E11" s="67"/>
      <c r="F11" s="67"/>
      <c r="G11" s="67"/>
      <c r="H11" s="56"/>
      <c r="I11" s="56" t="e">
        <f>'Danh muc 2022'!#REF!</f>
        <v>#REF!</v>
      </c>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49" t="e">
        <f t="shared" si="0"/>
        <v>#REF!</v>
      </c>
    </row>
    <row r="12" spans="1:43" s="84" customFormat="1" ht="13.5" customHeight="1">
      <c r="A12" s="90" t="s">
        <v>188</v>
      </c>
      <c r="B12" s="89" t="s">
        <v>187</v>
      </c>
      <c r="C12" s="88" t="s">
        <v>45</v>
      </c>
      <c r="D12" s="87"/>
      <c r="E12" s="87"/>
      <c r="F12" s="87"/>
      <c r="G12" s="87"/>
      <c r="H12" s="86"/>
      <c r="I12" s="86"/>
      <c r="J12" s="86"/>
      <c r="K12" s="86"/>
      <c r="L12" s="86"/>
      <c r="M12" s="86"/>
      <c r="N12" s="86"/>
      <c r="O12" s="86"/>
      <c r="P12" s="86"/>
      <c r="Q12" s="86"/>
      <c r="R12" s="86"/>
      <c r="S12" s="86"/>
      <c r="T12" s="86"/>
      <c r="U12" s="86"/>
      <c r="V12" s="86"/>
      <c r="W12" s="86"/>
      <c r="X12" s="86"/>
      <c r="Y12" s="86"/>
      <c r="Z12" s="86"/>
      <c r="AA12" s="86"/>
      <c r="AB12" s="86"/>
      <c r="AC12" s="86"/>
      <c r="AD12" s="86"/>
      <c r="AE12" s="86"/>
      <c r="AF12" s="86"/>
      <c r="AG12" s="86"/>
      <c r="AH12" s="86"/>
      <c r="AI12" s="86"/>
      <c r="AJ12" s="86"/>
      <c r="AK12" s="86"/>
      <c r="AL12" s="86"/>
      <c r="AM12" s="86"/>
      <c r="AN12" s="86"/>
      <c r="AO12" s="85">
        <f t="shared" si="0"/>
        <v>0</v>
      </c>
      <c r="AP12" s="92"/>
    </row>
    <row r="13" spans="1:43">
      <c r="A13" s="62" t="s">
        <v>186</v>
      </c>
      <c r="B13" s="61" t="s">
        <v>185</v>
      </c>
      <c r="C13" s="65" t="s">
        <v>42</v>
      </c>
      <c r="D13" s="63"/>
      <c r="E13" s="63"/>
      <c r="F13" s="63"/>
      <c r="G13" s="63"/>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49">
        <f t="shared" si="0"/>
        <v>0</v>
      </c>
    </row>
    <row r="14" spans="1:43">
      <c r="A14" s="62" t="s">
        <v>184</v>
      </c>
      <c r="B14" s="61" t="s">
        <v>183</v>
      </c>
      <c r="C14" s="64" t="s">
        <v>182</v>
      </c>
      <c r="D14" s="63"/>
      <c r="E14" s="63"/>
      <c r="F14" s="63"/>
      <c r="G14" s="63"/>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49">
        <f t="shared" si="0"/>
        <v>0</v>
      </c>
    </row>
    <row r="15" spans="1:43">
      <c r="A15" s="62" t="s">
        <v>181</v>
      </c>
      <c r="B15" s="61" t="s">
        <v>180</v>
      </c>
      <c r="C15" s="65" t="s">
        <v>99</v>
      </c>
      <c r="D15" s="63"/>
      <c r="E15" s="63"/>
      <c r="F15" s="63"/>
      <c r="G15" s="63"/>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49">
        <f t="shared" si="0"/>
        <v>0</v>
      </c>
    </row>
    <row r="16" spans="1:43">
      <c r="A16" s="62" t="s">
        <v>179</v>
      </c>
      <c r="B16" s="61" t="s">
        <v>178</v>
      </c>
      <c r="C16" s="65" t="s">
        <v>96</v>
      </c>
      <c r="D16" s="63"/>
      <c r="E16" s="63"/>
      <c r="F16" s="63"/>
      <c r="G16" s="63"/>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49">
        <f t="shared" si="0"/>
        <v>0</v>
      </c>
      <c r="AP16" s="66" t="e">
        <f>SUM(AO12:AO36)</f>
        <v>#REF!</v>
      </c>
    </row>
    <row r="17" spans="1:43">
      <c r="A17" s="62" t="s">
        <v>177</v>
      </c>
      <c r="B17" s="61" t="s">
        <v>176</v>
      </c>
      <c r="C17" s="64" t="s">
        <v>95</v>
      </c>
      <c r="D17" s="63"/>
      <c r="E17" s="63"/>
      <c r="F17" s="63"/>
      <c r="G17" s="63"/>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49">
        <f t="shared" si="0"/>
        <v>0</v>
      </c>
    </row>
    <row r="18" spans="1:43">
      <c r="A18" s="62"/>
      <c r="B18" s="61"/>
      <c r="C18" s="64"/>
      <c r="D18" s="63"/>
      <c r="E18" s="63"/>
      <c r="F18" s="63"/>
      <c r="G18" s="63"/>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49"/>
    </row>
    <row r="19" spans="1:43">
      <c r="A19" s="62" t="s">
        <v>175</v>
      </c>
      <c r="B19" s="61" t="s">
        <v>174</v>
      </c>
      <c r="C19" s="65" t="s">
        <v>86</v>
      </c>
      <c r="D19" s="63"/>
      <c r="E19" s="63"/>
      <c r="F19" s="63"/>
      <c r="G19" s="63"/>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49">
        <f t="shared" si="0"/>
        <v>0</v>
      </c>
    </row>
    <row r="20" spans="1:43">
      <c r="A20" s="62" t="s">
        <v>173</v>
      </c>
      <c r="B20" s="61" t="s">
        <v>172</v>
      </c>
      <c r="C20" s="64" t="s">
        <v>83</v>
      </c>
      <c r="D20" s="63"/>
      <c r="E20" s="63"/>
      <c r="F20" s="63"/>
      <c r="G20" s="63"/>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49">
        <f t="shared" si="0"/>
        <v>0</v>
      </c>
    </row>
    <row r="21" spans="1:43">
      <c r="A21" s="62" t="s">
        <v>171</v>
      </c>
      <c r="B21" s="61" t="s">
        <v>170</v>
      </c>
      <c r="C21" s="64" t="s">
        <v>26</v>
      </c>
      <c r="D21" s="63"/>
      <c r="E21" s="63"/>
      <c r="F21" s="63"/>
      <c r="G21" s="6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49">
        <f t="shared" si="0"/>
        <v>0</v>
      </c>
      <c r="AQ21" s="66"/>
    </row>
    <row r="22" spans="1:43" s="84" customFormat="1">
      <c r="A22" s="90" t="s">
        <v>169</v>
      </c>
      <c r="B22" s="89" t="s">
        <v>79</v>
      </c>
      <c r="C22" s="91" t="s">
        <v>78</v>
      </c>
      <c r="D22" s="87"/>
      <c r="E22" s="87"/>
      <c r="F22" s="87"/>
      <c r="G22" s="87"/>
      <c r="H22" s="86"/>
      <c r="I22" s="86"/>
      <c r="J22" s="86"/>
      <c r="K22" s="86"/>
      <c r="L22" s="86"/>
      <c r="M22" s="86"/>
      <c r="N22" s="86"/>
      <c r="O22" s="86"/>
      <c r="P22" s="86"/>
      <c r="Q22" s="86" t="e">
        <f>'Danh muc 2022'!#REF!+'Danh muc 2022'!W120+'Danh muc 2022'!W121+'Danh muc 2022'!#REF!</f>
        <v>#REF!</v>
      </c>
      <c r="R22" s="86"/>
      <c r="S22" s="86"/>
      <c r="T22" s="86"/>
      <c r="U22" s="86"/>
      <c r="V22" s="86" t="e">
        <f>'Danh muc 2022'!#REF!</f>
        <v>#REF!</v>
      </c>
      <c r="W22" s="86"/>
      <c r="X22" s="86"/>
      <c r="Y22" s="86"/>
      <c r="Z22" s="86"/>
      <c r="AA22" s="86"/>
      <c r="AB22" s="86"/>
      <c r="AC22" s="86"/>
      <c r="AD22" s="86"/>
      <c r="AE22" s="86"/>
      <c r="AF22" s="86"/>
      <c r="AG22" s="86"/>
      <c r="AH22" s="86"/>
      <c r="AI22" s="86"/>
      <c r="AJ22" s="86"/>
      <c r="AK22" s="86"/>
      <c r="AL22" s="86"/>
      <c r="AM22" s="86"/>
      <c r="AN22" s="86"/>
      <c r="AO22" s="49" t="e">
        <f t="shared" si="0"/>
        <v>#REF!</v>
      </c>
      <c r="AQ22" s="92"/>
    </row>
    <row r="23" spans="1:43" s="84" customFormat="1">
      <c r="A23" s="90" t="s">
        <v>168</v>
      </c>
      <c r="B23" s="89" t="s">
        <v>77</v>
      </c>
      <c r="C23" s="91" t="s">
        <v>76</v>
      </c>
      <c r="D23" s="87"/>
      <c r="E23" s="87"/>
      <c r="F23" s="87"/>
      <c r="G23" s="87"/>
      <c r="H23" s="86"/>
      <c r="I23" s="86"/>
      <c r="J23" s="86"/>
      <c r="K23" s="86"/>
      <c r="L23" s="86"/>
      <c r="M23" s="86"/>
      <c r="N23" s="86"/>
      <c r="O23" s="86"/>
      <c r="P23" s="86"/>
      <c r="Q23" s="86" t="e">
        <f>'Danh muc 2022'!#REF!+'Danh muc 2022'!X120+'Danh muc 2022'!X121+'Danh muc 2022'!#REF!</f>
        <v>#REF!</v>
      </c>
      <c r="R23" s="86"/>
      <c r="S23" s="86"/>
      <c r="T23" s="86"/>
      <c r="U23" s="86"/>
      <c r="V23" s="86" t="e">
        <f>'Danh muc 2022'!#REF!</f>
        <v>#REF!</v>
      </c>
      <c r="W23" s="86"/>
      <c r="X23" s="86"/>
      <c r="Y23" s="86"/>
      <c r="Z23" s="86"/>
      <c r="AA23" s="86"/>
      <c r="AB23" s="86"/>
      <c r="AC23" s="86"/>
      <c r="AD23" s="86"/>
      <c r="AE23" s="86"/>
      <c r="AF23" s="86"/>
      <c r="AG23" s="86"/>
      <c r="AH23" s="86"/>
      <c r="AI23" s="86"/>
      <c r="AJ23" s="86"/>
      <c r="AK23" s="86"/>
      <c r="AL23" s="86"/>
      <c r="AM23" s="86"/>
      <c r="AN23" s="86"/>
      <c r="AO23" s="49" t="e">
        <f t="shared" si="0"/>
        <v>#REF!</v>
      </c>
    </row>
    <row r="24" spans="1:43" s="84" customFormat="1">
      <c r="A24" s="90" t="s">
        <v>167</v>
      </c>
      <c r="B24" s="89" t="s">
        <v>70</v>
      </c>
      <c r="C24" s="91" t="s">
        <v>69</v>
      </c>
      <c r="D24" s="87"/>
      <c r="E24" s="87"/>
      <c r="F24" s="87"/>
      <c r="G24" s="8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49">
        <f t="shared" si="0"/>
        <v>0</v>
      </c>
    </row>
    <row r="25" spans="1:43" s="84" customFormat="1">
      <c r="A25" s="90" t="s">
        <v>166</v>
      </c>
      <c r="B25" s="89" t="s">
        <v>68</v>
      </c>
      <c r="C25" s="91" t="s">
        <v>67</v>
      </c>
      <c r="D25" s="87"/>
      <c r="E25" s="87"/>
      <c r="F25" s="87"/>
      <c r="G25" s="8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49">
        <f t="shared" si="0"/>
        <v>0</v>
      </c>
    </row>
    <row r="26" spans="1:43" s="84" customFormat="1">
      <c r="A26" s="90" t="s">
        <v>165</v>
      </c>
      <c r="B26" s="89" t="s">
        <v>66</v>
      </c>
      <c r="C26" s="91" t="s">
        <v>65</v>
      </c>
      <c r="D26" s="87"/>
      <c r="E26" s="87"/>
      <c r="F26" s="87"/>
      <c r="G26" s="8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49">
        <f t="shared" si="0"/>
        <v>0</v>
      </c>
    </row>
    <row r="27" spans="1:43" s="84" customFormat="1">
      <c r="A27" s="90" t="s">
        <v>164</v>
      </c>
      <c r="B27" s="89" t="s">
        <v>64</v>
      </c>
      <c r="C27" s="91" t="s">
        <v>63</v>
      </c>
      <c r="D27" s="87"/>
      <c r="E27" s="87"/>
      <c r="F27" s="87"/>
      <c r="G27" s="8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49">
        <f t="shared" si="0"/>
        <v>0</v>
      </c>
      <c r="AQ27" s="92"/>
    </row>
    <row r="28" spans="1:43" s="84" customFormat="1">
      <c r="A28" s="90" t="s">
        <v>163</v>
      </c>
      <c r="B28" s="89" t="s">
        <v>58</v>
      </c>
      <c r="C28" s="91" t="s">
        <v>57</v>
      </c>
      <c r="D28" s="87"/>
      <c r="E28" s="87"/>
      <c r="F28" s="87"/>
      <c r="G28" s="8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49">
        <f t="shared" si="0"/>
        <v>0</v>
      </c>
    </row>
    <row r="29" spans="1:43" s="84" customFormat="1">
      <c r="A29" s="90" t="s">
        <v>162</v>
      </c>
      <c r="B29" s="89" t="s">
        <v>161</v>
      </c>
      <c r="C29" s="88" t="s">
        <v>74</v>
      </c>
      <c r="D29" s="87"/>
      <c r="E29" s="87"/>
      <c r="F29" s="87"/>
      <c r="G29" s="8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49">
        <f t="shared" si="0"/>
        <v>0</v>
      </c>
    </row>
    <row r="30" spans="1:43">
      <c r="A30" s="62" t="s">
        <v>160</v>
      </c>
      <c r="B30" s="61" t="s">
        <v>218</v>
      </c>
      <c r="C30" s="65" t="s">
        <v>159</v>
      </c>
      <c r="D30" s="63"/>
      <c r="E30" s="63"/>
      <c r="F30" s="63"/>
      <c r="G30" s="63"/>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49">
        <f t="shared" si="0"/>
        <v>0</v>
      </c>
    </row>
    <row r="31" spans="1:43">
      <c r="A31" s="62" t="s">
        <v>158</v>
      </c>
      <c r="B31" s="61" t="s">
        <v>157</v>
      </c>
      <c r="C31" s="64" t="s">
        <v>32</v>
      </c>
      <c r="D31" s="63"/>
      <c r="E31" s="63"/>
      <c r="F31" s="63"/>
      <c r="G31" s="63"/>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49">
        <f t="shared" si="0"/>
        <v>0</v>
      </c>
    </row>
    <row r="32" spans="1:43">
      <c r="A32" s="62" t="s">
        <v>156</v>
      </c>
      <c r="B32" s="61" t="s">
        <v>155</v>
      </c>
      <c r="C32" s="64" t="s">
        <v>17</v>
      </c>
      <c r="D32" s="63"/>
      <c r="E32" s="63"/>
      <c r="F32" s="63"/>
      <c r="G32" s="63"/>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49">
        <f t="shared" si="0"/>
        <v>0</v>
      </c>
    </row>
    <row r="33" spans="1:42">
      <c r="A33" s="60" t="s">
        <v>91</v>
      </c>
      <c r="B33" s="59" t="s">
        <v>147</v>
      </c>
      <c r="C33" s="58" t="s">
        <v>29</v>
      </c>
      <c r="D33" s="57"/>
      <c r="E33" s="57"/>
      <c r="F33" s="57"/>
      <c r="G33" s="57"/>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49">
        <f t="shared" si="0"/>
        <v>0</v>
      </c>
    </row>
    <row r="34" spans="1:42">
      <c r="A34" s="62" t="s">
        <v>154</v>
      </c>
      <c r="B34" s="61" t="s">
        <v>153</v>
      </c>
      <c r="C34" s="58" t="s">
        <v>11</v>
      </c>
      <c r="D34" s="57"/>
      <c r="E34" s="57"/>
      <c r="F34" s="57"/>
      <c r="G34" s="57"/>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49">
        <f t="shared" si="0"/>
        <v>0</v>
      </c>
      <c r="AP34" s="83"/>
    </row>
    <row r="35" spans="1:42">
      <c r="A35" s="62" t="s">
        <v>152</v>
      </c>
      <c r="B35" s="61" t="s">
        <v>151</v>
      </c>
      <c r="C35" s="58" t="s">
        <v>14</v>
      </c>
      <c r="D35" s="57"/>
      <c r="E35" s="57"/>
      <c r="F35" s="57"/>
      <c r="G35" s="57"/>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49">
        <f t="shared" si="0"/>
        <v>0</v>
      </c>
      <c r="AP35" s="66"/>
    </row>
    <row r="36" spans="1:42">
      <c r="A36" s="60" t="s">
        <v>85</v>
      </c>
      <c r="B36" s="59" t="s">
        <v>9</v>
      </c>
      <c r="C36" s="58" t="s">
        <v>8</v>
      </c>
      <c r="D36" s="57"/>
      <c r="E36" s="57"/>
      <c r="F36" s="57"/>
      <c r="G36" s="57"/>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49">
        <f t="shared" si="0"/>
        <v>0</v>
      </c>
    </row>
    <row r="37" spans="1:42">
      <c r="A37" s="55" t="s">
        <v>150</v>
      </c>
      <c r="B37" s="54" t="s">
        <v>149</v>
      </c>
      <c r="C37" s="53" t="s">
        <v>148</v>
      </c>
      <c r="D37" s="52"/>
      <c r="E37" s="52"/>
      <c r="F37" s="52"/>
      <c r="G37" s="52"/>
      <c r="H37" s="51"/>
      <c r="I37" s="51"/>
      <c r="J37" s="51"/>
      <c r="K37" s="51"/>
      <c r="L37" s="51"/>
      <c r="M37" s="51"/>
      <c r="N37" s="51"/>
      <c r="O37" s="51"/>
      <c r="P37" s="51"/>
      <c r="Q37" s="51">
        <f>'Danh muc 2022'!AD120+'Danh muc 2022'!AD121</f>
        <v>0</v>
      </c>
      <c r="R37" s="51"/>
      <c r="S37" s="51"/>
      <c r="T37" s="51"/>
      <c r="U37" s="51"/>
      <c r="V37" s="51" t="e">
        <f>'Danh muc 2022'!#REF!</f>
        <v>#REF!</v>
      </c>
      <c r="W37" s="51"/>
      <c r="X37" s="51"/>
      <c r="Y37" s="51"/>
      <c r="Z37" s="51"/>
      <c r="AA37" s="51"/>
      <c r="AB37" s="51"/>
      <c r="AC37" s="51"/>
      <c r="AD37" s="51"/>
      <c r="AE37" s="51"/>
      <c r="AF37" s="51"/>
      <c r="AG37" s="51"/>
      <c r="AH37" s="51"/>
      <c r="AI37" s="51"/>
      <c r="AJ37" s="51"/>
      <c r="AK37" s="51"/>
      <c r="AL37" s="51"/>
      <c r="AM37" s="51"/>
      <c r="AN37" s="51"/>
      <c r="AO37" s="49" t="e">
        <f t="shared" si="0"/>
        <v>#REF!</v>
      </c>
    </row>
    <row r="38" spans="1:42" s="47" customFormat="1">
      <c r="D38" s="50">
        <f t="shared" ref="D38:AG38" si="1">SUM(D3:D37)</f>
        <v>0</v>
      </c>
      <c r="E38" s="50">
        <f t="shared" si="1"/>
        <v>0</v>
      </c>
      <c r="F38" s="50">
        <f t="shared" si="1"/>
        <v>0</v>
      </c>
      <c r="G38" s="50">
        <f t="shared" si="1"/>
        <v>0</v>
      </c>
      <c r="H38" s="50">
        <f t="shared" si="1"/>
        <v>0</v>
      </c>
      <c r="I38" s="50" t="e">
        <f t="shared" si="1"/>
        <v>#REF!</v>
      </c>
      <c r="J38" s="50">
        <f t="shared" si="1"/>
        <v>0</v>
      </c>
      <c r="K38" s="50">
        <f t="shared" si="1"/>
        <v>0</v>
      </c>
      <c r="L38" s="50">
        <f t="shared" si="1"/>
        <v>0</v>
      </c>
      <c r="M38" s="50">
        <f t="shared" si="1"/>
        <v>0.2</v>
      </c>
      <c r="N38" s="50">
        <f t="shared" si="1"/>
        <v>0</v>
      </c>
      <c r="O38" s="50">
        <f t="shared" si="1"/>
        <v>0</v>
      </c>
      <c r="P38" s="50">
        <f t="shared" si="1"/>
        <v>0</v>
      </c>
      <c r="Q38" s="50" t="e">
        <f t="shared" si="1"/>
        <v>#REF!</v>
      </c>
      <c r="R38" s="50">
        <f t="shared" si="1"/>
        <v>0</v>
      </c>
      <c r="S38" s="50">
        <f t="shared" si="1"/>
        <v>0</v>
      </c>
      <c r="T38" s="50">
        <f t="shared" si="1"/>
        <v>0</v>
      </c>
      <c r="U38" s="50">
        <f t="shared" si="1"/>
        <v>0</v>
      </c>
      <c r="V38" s="50" t="e">
        <f t="shared" si="1"/>
        <v>#REF!</v>
      </c>
      <c r="W38" s="50" t="e">
        <f t="shared" si="1"/>
        <v>#REF!</v>
      </c>
      <c r="X38" s="50">
        <f t="shared" si="1"/>
        <v>0</v>
      </c>
      <c r="Y38" s="50">
        <f t="shared" si="1"/>
        <v>0</v>
      </c>
      <c r="Z38" s="50">
        <f t="shared" si="1"/>
        <v>0</v>
      </c>
      <c r="AA38" s="50">
        <f t="shared" si="1"/>
        <v>0</v>
      </c>
      <c r="AB38" s="50">
        <f t="shared" si="1"/>
        <v>0</v>
      </c>
      <c r="AC38" s="50">
        <f t="shared" si="1"/>
        <v>0</v>
      </c>
      <c r="AD38" s="50">
        <f t="shared" si="1"/>
        <v>0</v>
      </c>
      <c r="AE38" s="50">
        <f t="shared" si="1"/>
        <v>0</v>
      </c>
      <c r="AF38" s="50">
        <f t="shared" si="1"/>
        <v>0</v>
      </c>
      <c r="AG38" s="50">
        <f t="shared" si="1"/>
        <v>0</v>
      </c>
      <c r="AH38" s="50">
        <f t="shared" ref="AH38:AN38" si="2">SUM(AH3:AH37)</f>
        <v>0</v>
      </c>
      <c r="AI38" s="50">
        <f t="shared" si="2"/>
        <v>0</v>
      </c>
      <c r="AJ38" s="50" t="e">
        <f t="shared" si="2"/>
        <v>#REF!</v>
      </c>
      <c r="AK38" s="50">
        <f t="shared" si="2"/>
        <v>0</v>
      </c>
      <c r="AL38" s="50">
        <f t="shared" si="2"/>
        <v>0</v>
      </c>
      <c r="AM38" s="50">
        <f t="shared" si="2"/>
        <v>0</v>
      </c>
      <c r="AN38" s="50">
        <f t="shared" si="2"/>
        <v>0</v>
      </c>
      <c r="AO38" s="49" t="e">
        <f t="shared" si="0"/>
        <v>#REF!</v>
      </c>
    </row>
    <row r="39" spans="1:42" s="47" customFormat="1">
      <c r="AE39" s="48"/>
      <c r="AN39" s="82"/>
    </row>
    <row r="40" spans="1:42" s="47" customFormat="1">
      <c r="J40" s="48">
        <f>SUM(I12:I36)</f>
        <v>0</v>
      </c>
      <c r="AG40" s="48"/>
      <c r="AN40" s="82"/>
    </row>
    <row r="41" spans="1:42" s="47" customFormat="1">
      <c r="AN41" s="82"/>
    </row>
    <row r="42" spans="1:42" s="47" customFormat="1">
      <c r="AN42" s="82"/>
    </row>
    <row r="43" spans="1:42" s="47" customFormat="1">
      <c r="AN43" s="82"/>
    </row>
    <row r="44" spans="1:42" s="47" customFormat="1">
      <c r="AN44" s="82"/>
    </row>
    <row r="45" spans="1:42" s="47" customFormat="1">
      <c r="AN45" s="82"/>
    </row>
    <row r="46" spans="1:42" s="47" customFormat="1">
      <c r="AN46" s="82"/>
    </row>
    <row r="47" spans="1:42" s="47" customFormat="1">
      <c r="AN47" s="82"/>
    </row>
    <row r="48" spans="1:42" s="47" customFormat="1">
      <c r="AN48" s="82"/>
    </row>
    <row r="49" spans="40:40" s="47" customFormat="1">
      <c r="AN49" s="82"/>
    </row>
    <row r="50" spans="40:40" s="47" customFormat="1">
      <c r="AN50" s="82"/>
    </row>
    <row r="51" spans="40:40" s="47" customFormat="1">
      <c r="AN51" s="82"/>
    </row>
    <row r="52" spans="40:40" s="47" customFormat="1">
      <c r="AN52" s="82"/>
    </row>
    <row r="53" spans="40:40" s="47" customFormat="1">
      <c r="AN53" s="82"/>
    </row>
    <row r="54" spans="40:40" s="47" customFormat="1">
      <c r="AN54" s="82"/>
    </row>
    <row r="55" spans="40:40" s="47" customFormat="1">
      <c r="AN55" s="82"/>
    </row>
    <row r="56" spans="40:40" s="47" customFormat="1">
      <c r="AN56" s="82"/>
    </row>
    <row r="57" spans="40:40" s="47" customFormat="1">
      <c r="AN57" s="82"/>
    </row>
    <row r="58" spans="40:40" s="47" customFormat="1">
      <c r="AN58" s="82"/>
    </row>
    <row r="59" spans="40:40" s="47" customFormat="1">
      <c r="AN59" s="82"/>
    </row>
    <row r="60" spans="40:40" s="47" customFormat="1">
      <c r="AN60" s="82"/>
    </row>
    <row r="61" spans="40:40" s="47" customFormat="1">
      <c r="AN61" s="82"/>
    </row>
    <row r="62" spans="40:40" s="47" customFormat="1">
      <c r="AN62" s="82"/>
    </row>
    <row r="63" spans="40:40" s="47" customFormat="1">
      <c r="AN63" s="82"/>
    </row>
    <row r="64" spans="40:40" s="47" customFormat="1">
      <c r="AN64" s="82"/>
    </row>
    <row r="65" spans="40:40" s="47" customFormat="1">
      <c r="AN65" s="82"/>
    </row>
    <row r="66" spans="40:40" s="47" customFormat="1">
      <c r="AN66" s="82"/>
    </row>
    <row r="67" spans="40:40" s="47" customFormat="1">
      <c r="AN67" s="82"/>
    </row>
    <row r="68" spans="40:40" s="47" customFormat="1">
      <c r="AN68" s="82"/>
    </row>
    <row r="69" spans="40:40" s="47" customFormat="1">
      <c r="AN69" s="82"/>
    </row>
    <row r="70" spans="40:40" s="47" customFormat="1">
      <c r="AN70" s="82"/>
    </row>
    <row r="71" spans="40:40" s="47" customFormat="1">
      <c r="AN71" s="82"/>
    </row>
    <row r="72" spans="40:40" s="47" customFormat="1">
      <c r="AN72" s="82"/>
    </row>
    <row r="73" spans="40:40" s="47" customFormat="1">
      <c r="AN73" s="82"/>
    </row>
    <row r="74" spans="40:40" s="47" customFormat="1">
      <c r="AN74" s="82"/>
    </row>
    <row r="75" spans="40:40" s="47" customFormat="1">
      <c r="AN75" s="82"/>
    </row>
    <row r="76" spans="40:40" s="47" customFormat="1">
      <c r="AN76" s="82"/>
    </row>
    <row r="77" spans="40:40" s="47" customFormat="1">
      <c r="AN77" s="82"/>
    </row>
    <row r="78" spans="40:40" s="47" customFormat="1">
      <c r="AN78" s="82"/>
    </row>
    <row r="79" spans="40:40" s="47" customFormat="1">
      <c r="AN79" s="82"/>
    </row>
    <row r="80" spans="40:40" s="47" customFormat="1">
      <c r="AN80" s="82"/>
    </row>
    <row r="81" spans="40:40" s="47" customFormat="1">
      <c r="AN81" s="82"/>
    </row>
    <row r="82" spans="40:40" s="47" customFormat="1">
      <c r="AN82" s="82"/>
    </row>
    <row r="83" spans="40:40" s="47" customFormat="1">
      <c r="AN83" s="82"/>
    </row>
    <row r="84" spans="40:40" s="47" customFormat="1">
      <c r="AN84" s="82"/>
    </row>
    <row r="85" spans="40:40" s="47" customFormat="1">
      <c r="AN85" s="82"/>
    </row>
    <row r="86" spans="40:40" s="47" customFormat="1">
      <c r="AN86" s="82"/>
    </row>
    <row r="87" spans="40:40" s="47" customFormat="1">
      <c r="AN87" s="82"/>
    </row>
    <row r="88" spans="40:40" s="47" customFormat="1">
      <c r="AN88" s="82"/>
    </row>
    <row r="89" spans="40:40" s="47" customFormat="1">
      <c r="AN89" s="82"/>
    </row>
    <row r="90" spans="40:40" s="47" customFormat="1">
      <c r="AN90" s="82"/>
    </row>
    <row r="91" spans="40:40" s="47" customFormat="1">
      <c r="AN91" s="82"/>
    </row>
    <row r="92" spans="40:40" s="47" customFormat="1">
      <c r="AN92" s="82"/>
    </row>
    <row r="93" spans="40:40" s="47" customFormat="1">
      <c r="AN93" s="82"/>
    </row>
    <row r="94" spans="40:40" s="47" customFormat="1">
      <c r="AN94" s="82"/>
    </row>
    <row r="95" spans="40:40" s="47" customFormat="1">
      <c r="AN95" s="82"/>
    </row>
    <row r="96" spans="40:40" s="47" customFormat="1">
      <c r="AN96" s="82"/>
    </row>
    <row r="97" spans="40:40" s="47" customFormat="1">
      <c r="AN97" s="82"/>
    </row>
    <row r="98" spans="40:40" s="47" customFormat="1">
      <c r="AN98" s="82"/>
    </row>
    <row r="99" spans="40:40" s="47" customFormat="1">
      <c r="AN99" s="82"/>
    </row>
    <row r="100" spans="40:40" s="47" customFormat="1">
      <c r="AN100" s="82"/>
    </row>
    <row r="101" spans="40:40" s="47" customFormat="1">
      <c r="AN101" s="82"/>
    </row>
    <row r="102" spans="40:40" s="47" customFormat="1">
      <c r="AN102" s="82"/>
    </row>
    <row r="103" spans="40:40" s="47" customFormat="1">
      <c r="AN103" s="82"/>
    </row>
    <row r="104" spans="40:40" s="47" customFormat="1">
      <c r="AN104" s="82"/>
    </row>
    <row r="105" spans="40:40" s="47" customFormat="1">
      <c r="AN105" s="82"/>
    </row>
    <row r="106" spans="40:40" s="47" customFormat="1">
      <c r="AN106" s="82"/>
    </row>
    <row r="107" spans="40:40" s="47" customFormat="1">
      <c r="AN107" s="82"/>
    </row>
    <row r="108" spans="40:40" s="47" customFormat="1">
      <c r="AN108" s="82"/>
    </row>
    <row r="109" spans="40:40" s="47" customFormat="1">
      <c r="AN109" s="82"/>
    </row>
    <row r="110" spans="40:40" s="47" customFormat="1">
      <c r="AN110" s="82"/>
    </row>
    <row r="111" spans="40:40" s="47" customFormat="1">
      <c r="AN111" s="82"/>
    </row>
    <row r="112" spans="40:40" s="47" customFormat="1">
      <c r="AN112" s="82"/>
    </row>
    <row r="113" spans="40:40" s="47" customFormat="1">
      <c r="AN113" s="82"/>
    </row>
    <row r="114" spans="40:40" s="47" customFormat="1">
      <c r="AN114" s="82"/>
    </row>
    <row r="115" spans="40:40" s="47" customFormat="1">
      <c r="AN115" s="82"/>
    </row>
    <row r="116" spans="40:40" s="47" customFormat="1">
      <c r="AN116" s="82"/>
    </row>
    <row r="117" spans="40:40" s="47" customFormat="1">
      <c r="AN117" s="82"/>
    </row>
    <row r="118" spans="40:40" s="47" customFormat="1">
      <c r="AN118" s="82"/>
    </row>
    <row r="119" spans="40:40" s="47" customFormat="1">
      <c r="AN119" s="82"/>
    </row>
    <row r="120" spans="40:40" s="47" customFormat="1">
      <c r="AN120" s="82"/>
    </row>
    <row r="121" spans="40:40" s="47" customFormat="1">
      <c r="AN121" s="82"/>
    </row>
    <row r="122" spans="40:40" s="47" customFormat="1">
      <c r="AN122" s="82"/>
    </row>
    <row r="123" spans="40:40" s="47" customFormat="1">
      <c r="AN123" s="82"/>
    </row>
    <row r="124" spans="40:40" s="47" customFormat="1">
      <c r="AN124" s="82"/>
    </row>
    <row r="125" spans="40:40" s="47" customFormat="1">
      <c r="AN125" s="82"/>
    </row>
    <row r="126" spans="40:40" s="47" customFormat="1">
      <c r="AN126" s="82"/>
    </row>
    <row r="127" spans="40:40" s="47" customFormat="1">
      <c r="AN127" s="82"/>
    </row>
    <row r="128" spans="40:40" s="47" customFormat="1">
      <c r="AN128" s="82"/>
    </row>
    <row r="129" spans="40:40" s="47" customFormat="1">
      <c r="AN129" s="82"/>
    </row>
    <row r="130" spans="40:40" s="47" customFormat="1">
      <c r="AN130" s="82"/>
    </row>
    <row r="131" spans="40:40" s="47" customFormat="1">
      <c r="AN131" s="82"/>
    </row>
    <row r="132" spans="40:40" s="47" customFormat="1">
      <c r="AN132" s="82"/>
    </row>
    <row r="133" spans="40:40" s="47" customFormat="1">
      <c r="AN133" s="82"/>
    </row>
    <row r="134" spans="40:40" s="47" customFormat="1">
      <c r="AN134" s="82"/>
    </row>
    <row r="135" spans="40:40" s="47" customFormat="1">
      <c r="AN135" s="82"/>
    </row>
    <row r="136" spans="40:40" s="47" customFormat="1">
      <c r="AN136" s="82"/>
    </row>
    <row r="137" spans="40:40" s="47" customFormat="1">
      <c r="AN137" s="82"/>
    </row>
    <row r="138" spans="40:40" s="47" customFormat="1">
      <c r="AN138" s="82"/>
    </row>
    <row r="139" spans="40:40" s="47" customFormat="1">
      <c r="AN139" s="82"/>
    </row>
    <row r="140" spans="40:40" s="47" customFormat="1">
      <c r="AN140" s="82"/>
    </row>
    <row r="141" spans="40:40" s="47" customFormat="1">
      <c r="AN141" s="82"/>
    </row>
    <row r="142" spans="40:40" s="47" customFormat="1">
      <c r="AN142" s="82"/>
    </row>
    <row r="143" spans="40:40" s="47" customFormat="1">
      <c r="AN143" s="82"/>
    </row>
    <row r="144" spans="40:40" s="47" customFormat="1">
      <c r="AN144" s="82"/>
    </row>
    <row r="145" spans="4:40" s="47" customFormat="1">
      <c r="AN145" s="82"/>
    </row>
    <row r="146" spans="4:40" s="47" customFormat="1">
      <c r="AN146" s="82"/>
    </row>
    <row r="147" spans="4:40" s="47" customFormat="1">
      <c r="AN147" s="82"/>
    </row>
    <row r="148" spans="4:40">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row>
    <row r="149" spans="4:40">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row>
    <row r="150" spans="4:40">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row>
    <row r="151" spans="4:40">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row>
    <row r="152" spans="4:40">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row>
    <row r="153" spans="4:40">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row>
    <row r="154" spans="4:40">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row>
    <row r="155" spans="4:40">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row>
    <row r="156" spans="4:40">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row>
    <row r="157" spans="4:40">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row>
    <row r="158" spans="4:40">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row>
    <row r="159" spans="4:40">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row>
    <row r="160" spans="4:40">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row>
    <row r="161" spans="4:39">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row>
    <row r="162" spans="4:39">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row>
    <row r="163" spans="4:39">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row>
    <row r="164" spans="4:39">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row>
    <row r="165" spans="4:39">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row>
    <row r="166" spans="4:39">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row>
    <row r="167" spans="4:39">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row>
    <row r="168" spans="4:39">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row>
    <row r="169" spans="4:39">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row>
    <row r="170" spans="4:39">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row>
    <row r="171" spans="4:39">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row>
    <row r="172" spans="4:39">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row>
    <row r="173" spans="4:39">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row>
    <row r="174" spans="4:39">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row>
    <row r="175" spans="4:39">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row>
    <row r="176" spans="4:39">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row>
    <row r="177" spans="4:39">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row>
    <row r="178" spans="4:39">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row>
    <row r="179" spans="4:39">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row>
    <row r="180" spans="4:39">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row>
    <row r="181" spans="4:39">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row>
    <row r="182" spans="4:39">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row>
    <row r="183" spans="4:39">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row>
    <row r="184" spans="4:39">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row>
    <row r="185" spans="4:39">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row>
    <row r="186" spans="4:39">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row>
    <row r="187" spans="4:39">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row>
    <row r="188" spans="4:39">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row>
    <row r="189" spans="4:39">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row>
    <row r="190" spans="4:39">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row>
    <row r="191" spans="4:39">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row>
    <row r="192" spans="4:39">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row>
    <row r="193" spans="4:39">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row>
    <row r="194" spans="4:39">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row>
    <row r="195" spans="4:39">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row>
    <row r="196" spans="4:39">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row>
    <row r="197" spans="4:39">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row>
    <row r="198" spans="4:39">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row>
    <row r="199" spans="4:39">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row>
    <row r="200" spans="4:39">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row>
    <row r="201" spans="4:39">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row>
    <row r="202" spans="4:39">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row>
    <row r="203" spans="4:39">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row>
    <row r="204" spans="4:39">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row>
    <row r="205" spans="4:39">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row>
    <row r="206" spans="4:39">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row>
    <row r="207" spans="4:39">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row>
    <row r="208" spans="4:39">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row>
    <row r="209" spans="4:39">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row>
    <row r="210" spans="4:39">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row>
    <row r="211" spans="4:39">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row>
    <row r="212" spans="4:39">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row>
    <row r="213" spans="4:39">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row>
    <row r="214" spans="4:39">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row>
    <row r="215" spans="4:39">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row>
    <row r="216" spans="4:39">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row>
    <row r="217" spans="4:39">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row>
    <row r="218" spans="4:39">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row>
    <row r="219" spans="4:39">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row>
    <row r="220" spans="4:39">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row>
    <row r="221" spans="4:39">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row>
    <row r="222" spans="4:39">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row>
    <row r="223" spans="4:39">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row>
    <row r="224" spans="4:39">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row>
    <row r="225" spans="4:39">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row>
    <row r="226" spans="4:39">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row>
    <row r="227" spans="4:39">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row>
    <row r="228" spans="4:39">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row>
    <row r="229" spans="4:39">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row>
    <row r="230" spans="4:39">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row>
    <row r="231" spans="4:39">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row>
    <row r="232" spans="4:39">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row>
    <row r="233" spans="4:39">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row>
    <row r="234" spans="4:39">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row>
    <row r="235" spans="4:39">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row>
    <row r="236" spans="4:39">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row>
    <row r="237" spans="4:39">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row>
    <row r="238" spans="4:39">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row>
    <row r="239" spans="4:39">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row>
    <row r="240" spans="4:39">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row>
    <row r="241" spans="4:39">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row>
  </sheetData>
  <mergeCells count="4">
    <mergeCell ref="A1:A2"/>
    <mergeCell ref="B1:B2"/>
    <mergeCell ref="C1:C2"/>
    <mergeCell ref="D1:AN1"/>
  </mergeCells>
  <pageMargins left="0.75" right="0.75" top="1" bottom="1" header="0.5" footer="0.5"/>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241"/>
  <sheetViews>
    <sheetView zoomScale="81" zoomScaleNormal="81" workbookViewId="0">
      <pane xSplit="2" ySplit="3" topLeftCell="J4" activePane="bottomRight" state="frozen"/>
      <selection activeCell="D103" sqref="D4:D103"/>
      <selection pane="topRight" activeCell="D103" sqref="D4:D103"/>
      <selection pane="bottomLeft" activeCell="D103" sqref="D4:D103"/>
      <selection pane="bottomRight" activeCell="AP20" sqref="AP20"/>
    </sheetView>
  </sheetViews>
  <sheetFormatPr defaultColWidth="9.140625" defaultRowHeight="12.75"/>
  <cols>
    <col min="1" max="1" width="8.5703125" style="45" customWidth="1"/>
    <col min="2" max="2" width="32.42578125" style="45" customWidth="1"/>
    <col min="3" max="3" width="5.85546875" style="45" customWidth="1"/>
    <col min="4" max="40" width="5.85546875" style="46" customWidth="1"/>
    <col min="41" max="16384" width="9.140625" style="45"/>
  </cols>
  <sheetData>
    <row r="1" spans="1:43" ht="27" customHeight="1">
      <c r="A1" s="1510" t="s">
        <v>215</v>
      </c>
      <c r="B1" s="1512" t="s">
        <v>214</v>
      </c>
      <c r="C1" s="1514" t="s">
        <v>143</v>
      </c>
      <c r="D1" s="1516"/>
      <c r="E1" s="1516"/>
      <c r="F1" s="1516"/>
      <c r="G1" s="1516"/>
      <c r="H1" s="1516"/>
      <c r="I1" s="1516"/>
      <c r="J1" s="1516"/>
      <c r="K1" s="1516"/>
      <c r="L1" s="1516"/>
      <c r="M1" s="1516"/>
      <c r="N1" s="1516"/>
      <c r="O1" s="1516"/>
      <c r="P1" s="1516"/>
      <c r="Q1" s="1516"/>
      <c r="R1" s="1516"/>
      <c r="S1" s="1516"/>
      <c r="T1" s="1516"/>
      <c r="U1" s="1516"/>
      <c r="V1" s="1516"/>
      <c r="W1" s="1516"/>
      <c r="X1" s="1516"/>
      <c r="Y1" s="1516"/>
      <c r="Z1" s="1516"/>
      <c r="AA1" s="1516"/>
      <c r="AB1" s="1516"/>
      <c r="AC1" s="1516"/>
      <c r="AD1" s="1516"/>
      <c r="AE1" s="1516"/>
      <c r="AF1" s="1516"/>
      <c r="AG1" s="1516"/>
      <c r="AH1" s="1516"/>
      <c r="AI1" s="1516"/>
      <c r="AJ1" s="1516"/>
      <c r="AK1" s="1516"/>
      <c r="AL1" s="1516"/>
      <c r="AM1" s="1516"/>
      <c r="AN1" s="1516"/>
      <c r="AO1" s="81"/>
      <c r="AQ1" s="80"/>
    </row>
    <row r="2" spans="1:43" s="76" customFormat="1" ht="18" customHeight="1">
      <c r="A2" s="1511"/>
      <c r="B2" s="1513"/>
      <c r="C2" s="1515"/>
      <c r="D2" s="79" t="s">
        <v>212</v>
      </c>
      <c r="E2" s="79" t="s">
        <v>211</v>
      </c>
      <c r="F2" s="79" t="s">
        <v>116</v>
      </c>
      <c r="G2" s="79" t="s">
        <v>119</v>
      </c>
      <c r="H2" s="78" t="s">
        <v>104</v>
      </c>
      <c r="I2" s="78" t="s">
        <v>45</v>
      </c>
      <c r="J2" s="78" t="s">
        <v>42</v>
      </c>
      <c r="K2" s="78" t="s">
        <v>99</v>
      </c>
      <c r="L2" s="78" t="s">
        <v>96</v>
      </c>
      <c r="M2" s="78" t="s">
        <v>182</v>
      </c>
      <c r="N2" s="78" t="s">
        <v>210</v>
      </c>
      <c r="O2" s="78" t="s">
        <v>95</v>
      </c>
      <c r="P2" s="78" t="s">
        <v>86</v>
      </c>
      <c r="Q2" s="78" t="s">
        <v>89</v>
      </c>
      <c r="R2" s="78" t="s">
        <v>213</v>
      </c>
      <c r="S2" s="78" t="s">
        <v>26</v>
      </c>
      <c r="T2" s="78" t="s">
        <v>20</v>
      </c>
      <c r="U2" s="78" t="s">
        <v>23</v>
      </c>
      <c r="V2" s="78" t="s">
        <v>78</v>
      </c>
      <c r="W2" s="78" t="s">
        <v>76</v>
      </c>
      <c r="X2" s="78" t="s">
        <v>74</v>
      </c>
      <c r="Y2" s="78" t="s">
        <v>71</v>
      </c>
      <c r="Z2" s="78" t="s">
        <v>69</v>
      </c>
      <c r="AA2" s="78" t="s">
        <v>67</v>
      </c>
      <c r="AB2" s="78" t="s">
        <v>65</v>
      </c>
      <c r="AC2" s="78" t="s">
        <v>63</v>
      </c>
      <c r="AD2" s="78" t="s">
        <v>57</v>
      </c>
      <c r="AE2" s="78" t="s">
        <v>54</v>
      </c>
      <c r="AF2" s="78" t="s">
        <v>54</v>
      </c>
      <c r="AG2" s="78" t="s">
        <v>48</v>
      </c>
      <c r="AH2" s="78" t="s">
        <v>32</v>
      </c>
      <c r="AI2" s="78" t="s">
        <v>17</v>
      </c>
      <c r="AJ2" s="78" t="s">
        <v>29</v>
      </c>
      <c r="AK2" s="78" t="s">
        <v>14</v>
      </c>
      <c r="AL2" s="78" t="s">
        <v>11</v>
      </c>
      <c r="AM2" s="78" t="s">
        <v>8</v>
      </c>
      <c r="AN2" s="78" t="s">
        <v>59</v>
      </c>
      <c r="AO2" s="77" t="s">
        <v>217</v>
      </c>
    </row>
    <row r="3" spans="1:43" ht="13.5" customHeight="1">
      <c r="A3" s="70" t="s">
        <v>209</v>
      </c>
      <c r="B3" s="73" t="s">
        <v>208</v>
      </c>
      <c r="C3" s="72" t="s">
        <v>122</v>
      </c>
      <c r="D3" s="71"/>
      <c r="E3" s="71"/>
      <c r="F3" s="71"/>
      <c r="G3" s="71"/>
      <c r="H3" s="56"/>
      <c r="I3" s="56" t="e">
        <f>'Danh muc 2022'!#REF!+'Danh muc 2022'!#REF!+'Danh muc 2022'!H70+'Danh muc 2022'!#REF!+'Danh muc 2022'!#REF!+'Danh muc 2022'!H77+'khu đô thị'!G9</f>
        <v>#REF!</v>
      </c>
      <c r="J3" s="56"/>
      <c r="K3" s="56"/>
      <c r="L3" s="56"/>
      <c r="M3" s="56"/>
      <c r="N3" s="56"/>
      <c r="O3" s="56"/>
      <c r="P3" s="56"/>
      <c r="Q3" s="56" t="e">
        <f>'Danh muc 2022'!#REF!+'Danh muc 2022'!#REF!+'Danh muc 2022'!H119+'khu đô thị'!G11</f>
        <v>#REF!</v>
      </c>
      <c r="R3" s="56"/>
      <c r="S3" s="56"/>
      <c r="T3" s="56">
        <f>'khu đô thị'!G19</f>
        <v>5.05</v>
      </c>
      <c r="U3" s="56"/>
      <c r="V3" s="56">
        <f>'khu đô thị'!G13</f>
        <v>35.22</v>
      </c>
      <c r="W3" s="56"/>
      <c r="X3" s="56"/>
      <c r="Y3" s="56"/>
      <c r="Z3" s="56"/>
      <c r="AA3" s="56"/>
      <c r="AB3" s="56">
        <f>'khu đô thị'!G15</f>
        <v>4.38</v>
      </c>
      <c r="AC3" s="56"/>
      <c r="AD3" s="56"/>
      <c r="AE3" s="56"/>
      <c r="AF3" s="56"/>
      <c r="AG3" s="56"/>
      <c r="AH3" s="56"/>
      <c r="AI3" s="56"/>
      <c r="AJ3" s="56">
        <f>'khu đô thị'!G21</f>
        <v>0.2</v>
      </c>
      <c r="AK3" s="56"/>
      <c r="AL3" s="56">
        <f>'Danh muc 2022'!H113+'khu đô thị'!G23</f>
        <v>2.12</v>
      </c>
      <c r="AM3" s="56"/>
      <c r="AN3" s="56"/>
      <c r="AO3" s="49" t="e">
        <f>SUM(D3:AN3)</f>
        <v>#REF!</v>
      </c>
    </row>
    <row r="4" spans="1:43" ht="13.5" customHeight="1">
      <c r="A4" s="70" t="s">
        <v>216</v>
      </c>
      <c r="B4" s="73" t="s">
        <v>207</v>
      </c>
      <c r="C4" s="72" t="s">
        <v>206</v>
      </c>
      <c r="D4" s="71"/>
      <c r="E4" s="71"/>
      <c r="F4" s="71"/>
      <c r="G4" s="71"/>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49">
        <f t="shared" ref="AO4:AO38" si="0">SUM(D4:AN4)</f>
        <v>0</v>
      </c>
      <c r="AP4" s="66"/>
    </row>
    <row r="5" spans="1:43" ht="13.5" customHeight="1">
      <c r="A5" s="70" t="s">
        <v>205</v>
      </c>
      <c r="B5" s="73" t="s">
        <v>204</v>
      </c>
      <c r="C5" s="75" t="s">
        <v>203</v>
      </c>
      <c r="D5" s="71"/>
      <c r="E5" s="71"/>
      <c r="F5" s="71"/>
      <c r="G5" s="71"/>
      <c r="H5" s="56"/>
      <c r="I5" s="56" t="e">
        <f>'Danh muc 2022'!#REF!+'khu đô thị'!I9</f>
        <v>#REF!</v>
      </c>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49" t="e">
        <f t="shared" si="0"/>
        <v>#REF!</v>
      </c>
    </row>
    <row r="6" spans="1:43" ht="13.5" customHeight="1">
      <c r="A6" s="70" t="s">
        <v>202</v>
      </c>
      <c r="B6" s="73" t="s">
        <v>201</v>
      </c>
      <c r="C6" s="72" t="s">
        <v>116</v>
      </c>
      <c r="D6" s="71"/>
      <c r="E6" s="71"/>
      <c r="F6" s="71"/>
      <c r="G6" s="71"/>
      <c r="H6" s="56"/>
      <c r="I6" s="56" t="e">
        <f>'Danh muc 2022'!#REF!+'khu đô thị'!K9</f>
        <v>#REF!</v>
      </c>
      <c r="J6" s="56"/>
      <c r="K6" s="56"/>
      <c r="L6" s="56"/>
      <c r="M6" s="56"/>
      <c r="N6" s="56"/>
      <c r="O6" s="56"/>
      <c r="P6" s="56"/>
      <c r="Q6" s="56" t="e">
        <f>'Danh muc 2022'!#REF!</f>
        <v>#REF!</v>
      </c>
      <c r="R6" s="56"/>
      <c r="S6" s="56"/>
      <c r="T6" s="56"/>
      <c r="U6" s="56"/>
      <c r="V6" s="56"/>
      <c r="W6" s="56"/>
      <c r="X6" s="56"/>
      <c r="Y6" s="56"/>
      <c r="Z6" s="56"/>
      <c r="AA6" s="56"/>
      <c r="AB6" s="56"/>
      <c r="AC6" s="56"/>
      <c r="AD6" s="56"/>
      <c r="AE6" s="56"/>
      <c r="AF6" s="56"/>
      <c r="AG6" s="56"/>
      <c r="AH6" s="56"/>
      <c r="AI6" s="56"/>
      <c r="AJ6" s="56"/>
      <c r="AK6" s="56"/>
      <c r="AL6" s="56"/>
      <c r="AM6" s="56"/>
      <c r="AN6" s="56"/>
      <c r="AO6" s="49" t="e">
        <f t="shared" si="0"/>
        <v>#REF!</v>
      </c>
    </row>
    <row r="7" spans="1:43" ht="13.5" customHeight="1">
      <c r="A7" s="70">
        <v>1.1299999999999999</v>
      </c>
      <c r="B7" s="73" t="s">
        <v>200</v>
      </c>
      <c r="C7" s="72" t="s">
        <v>199</v>
      </c>
      <c r="D7" s="71"/>
      <c r="E7" s="71"/>
      <c r="F7" s="71"/>
      <c r="G7" s="71"/>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49">
        <f t="shared" si="0"/>
        <v>0</v>
      </c>
    </row>
    <row r="8" spans="1:43" ht="13.5" customHeight="1">
      <c r="A8" s="70" t="s">
        <v>198</v>
      </c>
      <c r="B8" s="73" t="s">
        <v>197</v>
      </c>
      <c r="C8" s="72" t="s">
        <v>196</v>
      </c>
      <c r="D8" s="71"/>
      <c r="E8" s="71"/>
      <c r="F8" s="71"/>
      <c r="G8" s="71"/>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49">
        <f t="shared" si="0"/>
        <v>0</v>
      </c>
    </row>
    <row r="9" spans="1:43" ht="13.5" customHeight="1">
      <c r="A9" s="70" t="s">
        <v>195</v>
      </c>
      <c r="B9" s="73" t="s">
        <v>194</v>
      </c>
      <c r="C9" s="72" t="s">
        <v>193</v>
      </c>
      <c r="D9" s="71"/>
      <c r="E9" s="71"/>
      <c r="F9" s="71"/>
      <c r="G9" s="71"/>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49">
        <f t="shared" si="0"/>
        <v>0</v>
      </c>
    </row>
    <row r="10" spans="1:43" ht="13.5" customHeight="1">
      <c r="A10" s="70" t="s">
        <v>192</v>
      </c>
      <c r="B10" s="73" t="s">
        <v>191</v>
      </c>
      <c r="C10" s="72" t="s">
        <v>190</v>
      </c>
      <c r="D10" s="71"/>
      <c r="E10" s="71"/>
      <c r="F10" s="71"/>
      <c r="G10" s="71"/>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49">
        <f t="shared" si="0"/>
        <v>0</v>
      </c>
      <c r="AP10" s="93"/>
    </row>
    <row r="11" spans="1:43" ht="13.5" customHeight="1">
      <c r="A11" s="70" t="s">
        <v>118</v>
      </c>
      <c r="B11" s="69" t="s">
        <v>189</v>
      </c>
      <c r="C11" s="68" t="s">
        <v>107</v>
      </c>
      <c r="D11" s="67"/>
      <c r="E11" s="67"/>
      <c r="F11" s="67"/>
      <c r="G11" s="67"/>
      <c r="H11" s="56"/>
      <c r="I11" s="56" t="e">
        <f>'Danh muc 2022'!#REF!+'Danh muc 2022'!K70+'khu đô thị'!J9</f>
        <v>#REF!</v>
      </c>
      <c r="J11" s="56"/>
      <c r="K11" s="56"/>
      <c r="L11" s="56"/>
      <c r="M11" s="56"/>
      <c r="N11" s="56"/>
      <c r="O11" s="56"/>
      <c r="P11" s="56"/>
      <c r="Q11" s="56"/>
      <c r="R11" s="56"/>
      <c r="S11" s="56"/>
      <c r="T11" s="56"/>
      <c r="U11" s="56"/>
      <c r="V11" s="56">
        <f>'Danh muc 2022'!K31</f>
        <v>0.03</v>
      </c>
      <c r="W11" s="56"/>
      <c r="X11" s="56"/>
      <c r="Y11" s="56"/>
      <c r="Z11" s="56"/>
      <c r="AA11" s="56"/>
      <c r="AB11" s="56"/>
      <c r="AC11" s="56"/>
      <c r="AD11" s="56"/>
      <c r="AE11" s="56"/>
      <c r="AF11" s="56"/>
      <c r="AG11" s="56"/>
      <c r="AH11" s="56"/>
      <c r="AI11" s="56"/>
      <c r="AJ11" s="56"/>
      <c r="AK11" s="56"/>
      <c r="AL11" s="56"/>
      <c r="AM11" s="56"/>
      <c r="AN11" s="56"/>
      <c r="AO11" s="49" t="e">
        <f t="shared" si="0"/>
        <v>#REF!</v>
      </c>
    </row>
    <row r="12" spans="1:43" s="84" customFormat="1">
      <c r="A12" s="90" t="s">
        <v>188</v>
      </c>
      <c r="B12" s="89" t="s">
        <v>187</v>
      </c>
      <c r="C12" s="88" t="s">
        <v>45</v>
      </c>
      <c r="D12" s="87"/>
      <c r="E12" s="87"/>
      <c r="F12" s="87"/>
      <c r="G12" s="87"/>
      <c r="H12" s="86"/>
      <c r="I12" s="86"/>
      <c r="J12" s="86"/>
      <c r="K12" s="86"/>
      <c r="L12" s="86"/>
      <c r="M12" s="86"/>
      <c r="N12" s="86"/>
      <c r="O12" s="86"/>
      <c r="P12" s="86"/>
      <c r="Q12" s="86"/>
      <c r="R12" s="86"/>
      <c r="S12" s="86"/>
      <c r="T12" s="86"/>
      <c r="U12" s="86"/>
      <c r="V12" s="86">
        <f>'Danh muc 2022'!Q31</f>
        <v>0.03</v>
      </c>
      <c r="W12" s="86"/>
      <c r="X12" s="86"/>
      <c r="Y12" s="86"/>
      <c r="Z12" s="86"/>
      <c r="AA12" s="86"/>
      <c r="AB12" s="86"/>
      <c r="AC12" s="86"/>
      <c r="AD12" s="86"/>
      <c r="AE12" s="86"/>
      <c r="AF12" s="86"/>
      <c r="AG12" s="86"/>
      <c r="AH12" s="86"/>
      <c r="AI12" s="86"/>
      <c r="AJ12" s="86"/>
      <c r="AK12" s="86"/>
      <c r="AL12" s="86"/>
      <c r="AM12" s="86"/>
      <c r="AN12" s="86"/>
      <c r="AO12" s="85">
        <f t="shared" si="0"/>
        <v>0.03</v>
      </c>
      <c r="AP12" s="92"/>
    </row>
    <row r="13" spans="1:43">
      <c r="A13" s="62" t="s">
        <v>186</v>
      </c>
      <c r="B13" s="61" t="s">
        <v>185</v>
      </c>
      <c r="C13" s="65" t="s">
        <v>42</v>
      </c>
      <c r="D13" s="63"/>
      <c r="E13" s="63"/>
      <c r="F13" s="63"/>
      <c r="G13" s="63"/>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49">
        <f t="shared" si="0"/>
        <v>0</v>
      </c>
    </row>
    <row r="14" spans="1:43">
      <c r="A14" s="62" t="s">
        <v>184</v>
      </c>
      <c r="B14" s="61" t="s">
        <v>183</v>
      </c>
      <c r="C14" s="64" t="s">
        <v>182</v>
      </c>
      <c r="D14" s="63"/>
      <c r="E14" s="63"/>
      <c r="F14" s="63"/>
      <c r="G14" s="63"/>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49">
        <f t="shared" si="0"/>
        <v>0</v>
      </c>
    </row>
    <row r="15" spans="1:43">
      <c r="A15" s="62" t="s">
        <v>181</v>
      </c>
      <c r="B15" s="61" t="s">
        <v>180</v>
      </c>
      <c r="C15" s="65" t="s">
        <v>99</v>
      </c>
      <c r="D15" s="63"/>
      <c r="E15" s="63"/>
      <c r="F15" s="63"/>
      <c r="G15" s="63"/>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49">
        <f t="shared" si="0"/>
        <v>0</v>
      </c>
    </row>
    <row r="16" spans="1:43">
      <c r="A16" s="62" t="s">
        <v>179</v>
      </c>
      <c r="B16" s="61" t="s">
        <v>178</v>
      </c>
      <c r="C16" s="65" t="s">
        <v>96</v>
      </c>
      <c r="D16" s="63"/>
      <c r="E16" s="63"/>
      <c r="F16" s="63"/>
      <c r="G16" s="63"/>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49">
        <f t="shared" si="0"/>
        <v>0</v>
      </c>
    </row>
    <row r="17" spans="1:43">
      <c r="A17" s="62" t="s">
        <v>177</v>
      </c>
      <c r="B17" s="61" t="s">
        <v>176</v>
      </c>
      <c r="C17" s="64" t="s">
        <v>95</v>
      </c>
      <c r="D17" s="63"/>
      <c r="E17" s="63"/>
      <c r="F17" s="63"/>
      <c r="G17" s="63"/>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49">
        <f t="shared" si="0"/>
        <v>0</v>
      </c>
    </row>
    <row r="18" spans="1:43">
      <c r="A18" s="62"/>
      <c r="B18" s="61"/>
      <c r="C18" s="64"/>
      <c r="D18" s="63"/>
      <c r="E18" s="63"/>
      <c r="F18" s="63"/>
      <c r="G18" s="63"/>
      <c r="H18" s="56"/>
      <c r="I18" s="56">
        <f>'Danh muc 2022'!S71</f>
        <v>0.05</v>
      </c>
      <c r="J18" s="56"/>
      <c r="K18" s="56"/>
      <c r="L18" s="56"/>
      <c r="M18" s="56"/>
      <c r="N18" s="56"/>
      <c r="O18" s="56"/>
      <c r="P18" s="56"/>
      <c r="Q18" s="56"/>
      <c r="R18" s="56"/>
      <c r="S18" s="56"/>
      <c r="T18" s="56"/>
      <c r="U18" s="56"/>
      <c r="V18" s="56">
        <f>'Danh muc 2022'!S31</f>
        <v>7.0000000000000007E-2</v>
      </c>
      <c r="W18" s="56"/>
      <c r="X18" s="56"/>
      <c r="Y18" s="56"/>
      <c r="Z18" s="56"/>
      <c r="AA18" s="56"/>
      <c r="AB18" s="56"/>
      <c r="AC18" s="56"/>
      <c r="AD18" s="56"/>
      <c r="AE18" s="56"/>
      <c r="AF18" s="56"/>
      <c r="AG18" s="56"/>
      <c r="AH18" s="56"/>
      <c r="AI18" s="56"/>
      <c r="AJ18" s="56"/>
      <c r="AK18" s="56"/>
      <c r="AL18" s="56"/>
      <c r="AM18" s="56"/>
      <c r="AN18" s="56"/>
      <c r="AO18" s="49">
        <f t="shared" si="0"/>
        <v>0.12000000000000001</v>
      </c>
    </row>
    <row r="19" spans="1:43">
      <c r="A19" s="62" t="s">
        <v>175</v>
      </c>
      <c r="B19" s="61" t="s">
        <v>174</v>
      </c>
      <c r="C19" s="65" t="s">
        <v>86</v>
      </c>
      <c r="D19" s="63"/>
      <c r="E19" s="63"/>
      <c r="F19" s="63"/>
      <c r="G19" s="63"/>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49">
        <f t="shared" si="0"/>
        <v>0</v>
      </c>
    </row>
    <row r="20" spans="1:43">
      <c r="A20" s="62" t="s">
        <v>173</v>
      </c>
      <c r="B20" s="61" t="s">
        <v>172</v>
      </c>
      <c r="C20" s="64" t="s">
        <v>83</v>
      </c>
      <c r="D20" s="63"/>
      <c r="E20" s="63"/>
      <c r="F20" s="63"/>
      <c r="G20" s="63"/>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49">
        <f t="shared" si="0"/>
        <v>0</v>
      </c>
      <c r="AP20" s="66" t="e">
        <f>SUM(AO12:AO36)</f>
        <v>#REF!</v>
      </c>
    </row>
    <row r="21" spans="1:43">
      <c r="A21" s="62" t="s">
        <v>171</v>
      </c>
      <c r="B21" s="61" t="s">
        <v>170</v>
      </c>
      <c r="C21" s="64" t="s">
        <v>26</v>
      </c>
      <c r="D21" s="63"/>
      <c r="E21" s="63"/>
      <c r="F21" s="63"/>
      <c r="G21" s="6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49">
        <f t="shared" si="0"/>
        <v>0</v>
      </c>
    </row>
    <row r="22" spans="1:43" s="84" customFormat="1">
      <c r="A22" s="90" t="s">
        <v>169</v>
      </c>
      <c r="B22" s="89" t="s">
        <v>79</v>
      </c>
      <c r="C22" s="91" t="s">
        <v>78</v>
      </c>
      <c r="D22" s="87"/>
      <c r="E22" s="87"/>
      <c r="F22" s="87"/>
      <c r="G22" s="87"/>
      <c r="H22" s="86"/>
      <c r="I22" s="86" t="e">
        <f>'Danh muc 2022'!#REF!+'Danh muc 2022'!W74+'Danh muc 2022'!W70+'Danh muc 2022'!#REF!+'Danh muc 2022'!#REF!+'Danh muc 2022'!W77+'Danh muc 2022'!#REF!</f>
        <v>#REF!</v>
      </c>
      <c r="J22" s="86"/>
      <c r="K22" s="86"/>
      <c r="L22" s="86"/>
      <c r="M22" s="86"/>
      <c r="N22" s="86"/>
      <c r="O22" s="86"/>
      <c r="P22" s="86"/>
      <c r="Q22" s="86" t="e">
        <f>'Danh muc 2022'!#REF!+'Danh muc 2022'!W119</f>
        <v>#REF!</v>
      </c>
      <c r="R22" s="86"/>
      <c r="S22" s="86"/>
      <c r="T22" s="86"/>
      <c r="U22" s="86"/>
      <c r="V22" s="86">
        <f>'khu đô thị'!S13</f>
        <v>6.16</v>
      </c>
      <c r="W22" s="86"/>
      <c r="X22" s="86"/>
      <c r="Y22" s="86"/>
      <c r="Z22" s="86"/>
      <c r="AA22" s="86"/>
      <c r="AB22" s="86"/>
      <c r="AC22" s="86"/>
      <c r="AD22" s="86"/>
      <c r="AE22" s="86"/>
      <c r="AF22" s="86"/>
      <c r="AG22" s="86"/>
      <c r="AH22" s="86"/>
      <c r="AI22" s="86"/>
      <c r="AJ22" s="86"/>
      <c r="AK22" s="86"/>
      <c r="AL22" s="86"/>
      <c r="AM22" s="86"/>
      <c r="AN22" s="86"/>
      <c r="AO22" s="49" t="e">
        <f t="shared" si="0"/>
        <v>#REF!</v>
      </c>
      <c r="AQ22" s="92"/>
    </row>
    <row r="23" spans="1:43" s="84" customFormat="1">
      <c r="A23" s="90" t="s">
        <v>168</v>
      </c>
      <c r="B23" s="89" t="s">
        <v>77</v>
      </c>
      <c r="C23" s="91" t="s">
        <v>76</v>
      </c>
      <c r="D23" s="87"/>
      <c r="E23" s="87"/>
      <c r="F23" s="87"/>
      <c r="G23" s="87"/>
      <c r="H23" s="86"/>
      <c r="I23" s="86" t="e">
        <f>'Danh muc 2022'!#REF!+'Danh muc 2022'!X74+'Danh muc 2022'!X70+'Danh muc 2022'!#REF!+'Danh muc 2022'!#REF!+'Danh muc 2022'!X77</f>
        <v>#REF!</v>
      </c>
      <c r="J23" s="86"/>
      <c r="K23" s="86"/>
      <c r="L23" s="86"/>
      <c r="M23" s="86"/>
      <c r="N23" s="86"/>
      <c r="O23" s="86"/>
      <c r="P23" s="86"/>
      <c r="Q23" s="86" t="e">
        <f>'Danh muc 2022'!#REF!+'Danh muc 2022'!X119</f>
        <v>#REF!</v>
      </c>
      <c r="R23" s="86"/>
      <c r="S23" s="86"/>
      <c r="T23" s="86"/>
      <c r="U23" s="86"/>
      <c r="V23" s="86">
        <f>'khu đô thị'!T13</f>
        <v>3.89</v>
      </c>
      <c r="W23" s="86"/>
      <c r="X23" s="86"/>
      <c r="Y23" s="86"/>
      <c r="Z23" s="86"/>
      <c r="AA23" s="86"/>
      <c r="AB23" s="86"/>
      <c r="AC23" s="86"/>
      <c r="AD23" s="86"/>
      <c r="AE23" s="86"/>
      <c r="AF23" s="86"/>
      <c r="AG23" s="86"/>
      <c r="AH23" s="86"/>
      <c r="AI23" s="86"/>
      <c r="AJ23" s="86"/>
      <c r="AK23" s="86"/>
      <c r="AL23" s="86"/>
      <c r="AM23" s="86"/>
      <c r="AN23" s="86"/>
      <c r="AO23" s="49" t="e">
        <f t="shared" si="0"/>
        <v>#REF!</v>
      </c>
    </row>
    <row r="24" spans="1:43" s="84" customFormat="1">
      <c r="A24" s="90" t="s">
        <v>167</v>
      </c>
      <c r="B24" s="89" t="s">
        <v>70</v>
      </c>
      <c r="C24" s="91" t="s">
        <v>69</v>
      </c>
      <c r="D24" s="87"/>
      <c r="E24" s="87"/>
      <c r="F24" s="87"/>
      <c r="G24" s="8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49">
        <f t="shared" si="0"/>
        <v>0</v>
      </c>
    </row>
    <row r="25" spans="1:43" s="84" customFormat="1">
      <c r="A25" s="90" t="s">
        <v>166</v>
      </c>
      <c r="B25" s="89" t="s">
        <v>68</v>
      </c>
      <c r="C25" s="91" t="s">
        <v>67</v>
      </c>
      <c r="D25" s="87"/>
      <c r="E25" s="87"/>
      <c r="F25" s="87"/>
      <c r="G25" s="8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49">
        <f t="shared" si="0"/>
        <v>0</v>
      </c>
    </row>
    <row r="26" spans="1:43" s="84" customFormat="1">
      <c r="A26" s="90" t="s">
        <v>165</v>
      </c>
      <c r="B26" s="89" t="s">
        <v>66</v>
      </c>
      <c r="C26" s="91" t="s">
        <v>65</v>
      </c>
      <c r="D26" s="87"/>
      <c r="E26" s="87"/>
      <c r="F26" s="87"/>
      <c r="G26" s="8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49">
        <f t="shared" si="0"/>
        <v>0</v>
      </c>
    </row>
    <row r="27" spans="1:43" s="84" customFormat="1">
      <c r="A27" s="90" t="s">
        <v>164</v>
      </c>
      <c r="B27" s="89" t="s">
        <v>64</v>
      </c>
      <c r="C27" s="91" t="s">
        <v>63</v>
      </c>
      <c r="D27" s="87"/>
      <c r="E27" s="87"/>
      <c r="F27" s="87"/>
      <c r="G27" s="8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49">
        <f t="shared" si="0"/>
        <v>0</v>
      </c>
      <c r="AQ27" s="92"/>
    </row>
    <row r="28" spans="1:43" s="84" customFormat="1">
      <c r="A28" s="90" t="s">
        <v>163</v>
      </c>
      <c r="B28" s="89" t="s">
        <v>58</v>
      </c>
      <c r="C28" s="91" t="s">
        <v>57</v>
      </c>
      <c r="D28" s="87"/>
      <c r="E28" s="87"/>
      <c r="F28" s="87"/>
      <c r="G28" s="8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49">
        <f t="shared" si="0"/>
        <v>0</v>
      </c>
    </row>
    <row r="29" spans="1:43" s="84" customFormat="1">
      <c r="A29" s="90" t="s">
        <v>162</v>
      </c>
      <c r="B29" s="89" t="s">
        <v>161</v>
      </c>
      <c r="C29" s="88" t="s">
        <v>74</v>
      </c>
      <c r="D29" s="87"/>
      <c r="E29" s="87"/>
      <c r="F29" s="87"/>
      <c r="G29" s="8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49">
        <f t="shared" si="0"/>
        <v>0</v>
      </c>
    </row>
    <row r="30" spans="1:43">
      <c r="A30" s="62" t="s">
        <v>160</v>
      </c>
      <c r="B30" s="61" t="s">
        <v>218</v>
      </c>
      <c r="C30" s="65" t="s">
        <v>159</v>
      </c>
      <c r="D30" s="63"/>
      <c r="E30" s="63"/>
      <c r="F30" s="63"/>
      <c r="G30" s="63"/>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49">
        <f t="shared" si="0"/>
        <v>0</v>
      </c>
    </row>
    <row r="31" spans="1:43">
      <c r="A31" s="62" t="s">
        <v>158</v>
      </c>
      <c r="B31" s="61" t="s">
        <v>157</v>
      </c>
      <c r="C31" s="64" t="s">
        <v>32</v>
      </c>
      <c r="D31" s="63"/>
      <c r="E31" s="63"/>
      <c r="F31" s="63"/>
      <c r="G31" s="63"/>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49">
        <f t="shared" si="0"/>
        <v>0</v>
      </c>
    </row>
    <row r="32" spans="1:43">
      <c r="A32" s="62" t="s">
        <v>156</v>
      </c>
      <c r="B32" s="61" t="s">
        <v>155</v>
      </c>
      <c r="C32" s="64" t="s">
        <v>17</v>
      </c>
      <c r="D32" s="63"/>
      <c r="E32" s="63"/>
      <c r="F32" s="63"/>
      <c r="G32" s="63"/>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49">
        <f t="shared" si="0"/>
        <v>0</v>
      </c>
    </row>
    <row r="33" spans="1:42">
      <c r="A33" s="60" t="s">
        <v>91</v>
      </c>
      <c r="B33" s="59" t="s">
        <v>147</v>
      </c>
      <c r="C33" s="58" t="s">
        <v>29</v>
      </c>
      <c r="D33" s="57"/>
      <c r="E33" s="57"/>
      <c r="F33" s="57"/>
      <c r="G33" s="57"/>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49">
        <f t="shared" si="0"/>
        <v>0</v>
      </c>
    </row>
    <row r="34" spans="1:42">
      <c r="A34" s="62" t="s">
        <v>154</v>
      </c>
      <c r="B34" s="61" t="s">
        <v>153</v>
      </c>
      <c r="C34" s="58" t="s">
        <v>11</v>
      </c>
      <c r="D34" s="57"/>
      <c r="E34" s="57"/>
      <c r="F34" s="57"/>
      <c r="G34" s="57"/>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49">
        <f t="shared" si="0"/>
        <v>0</v>
      </c>
      <c r="AP34" s="83"/>
    </row>
    <row r="35" spans="1:42">
      <c r="A35" s="62" t="s">
        <v>152</v>
      </c>
      <c r="B35" s="61" t="s">
        <v>151</v>
      </c>
      <c r="C35" s="58" t="s">
        <v>14</v>
      </c>
      <c r="D35" s="57"/>
      <c r="E35" s="57"/>
      <c r="F35" s="57"/>
      <c r="G35" s="57"/>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49">
        <f t="shared" si="0"/>
        <v>0</v>
      </c>
      <c r="AP35" s="66"/>
    </row>
    <row r="36" spans="1:42">
      <c r="A36" s="60" t="s">
        <v>85</v>
      </c>
      <c r="B36" s="59" t="s">
        <v>9</v>
      </c>
      <c r="C36" s="58" t="s">
        <v>8</v>
      </c>
      <c r="D36" s="57"/>
      <c r="E36" s="57"/>
      <c r="F36" s="57"/>
      <c r="G36" s="57"/>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49">
        <f t="shared" si="0"/>
        <v>0</v>
      </c>
    </row>
    <row r="37" spans="1:42">
      <c r="A37" s="55" t="s">
        <v>150</v>
      </c>
      <c r="B37" s="54" t="s">
        <v>149</v>
      </c>
      <c r="C37" s="53" t="s">
        <v>148</v>
      </c>
      <c r="D37" s="52"/>
      <c r="E37" s="52"/>
      <c r="F37" s="52"/>
      <c r="G37" s="52"/>
      <c r="H37" s="51"/>
      <c r="I37" s="51" t="e">
        <f>'Danh muc 2022'!#REF!+'Danh muc 2022'!AD74+'khu đô thị'!W9</f>
        <v>#REF!</v>
      </c>
      <c r="J37" s="51"/>
      <c r="K37" s="51"/>
      <c r="L37" s="51"/>
      <c r="M37" s="51"/>
      <c r="N37" s="51"/>
      <c r="O37" s="51"/>
      <c r="P37" s="51"/>
      <c r="Q37" s="51">
        <f>'Danh muc 2022'!AD119</f>
        <v>0.34</v>
      </c>
      <c r="R37" s="51"/>
      <c r="S37" s="51"/>
      <c r="T37" s="51"/>
      <c r="U37" s="51"/>
      <c r="V37" s="51"/>
      <c r="W37" s="51"/>
      <c r="X37" s="51"/>
      <c r="Y37" s="51"/>
      <c r="Z37" s="51"/>
      <c r="AA37" s="51"/>
      <c r="AB37" s="51"/>
      <c r="AC37" s="51"/>
      <c r="AD37" s="51"/>
      <c r="AE37" s="51"/>
      <c r="AF37" s="51"/>
      <c r="AG37" s="51"/>
      <c r="AH37" s="51"/>
      <c r="AI37" s="51"/>
      <c r="AJ37" s="51"/>
      <c r="AK37" s="51"/>
      <c r="AL37" s="51"/>
      <c r="AM37" s="51"/>
      <c r="AN37" s="51"/>
      <c r="AO37" s="49" t="e">
        <f t="shared" si="0"/>
        <v>#REF!</v>
      </c>
    </row>
    <row r="38" spans="1:42" s="47" customFormat="1">
      <c r="D38" s="50">
        <f t="shared" ref="D38:AE38" si="1">SUM(D3:D37)</f>
        <v>0</v>
      </c>
      <c r="E38" s="50">
        <f t="shared" si="1"/>
        <v>0</v>
      </c>
      <c r="F38" s="50">
        <f t="shared" si="1"/>
        <v>0</v>
      </c>
      <c r="G38" s="50">
        <f t="shared" si="1"/>
        <v>0</v>
      </c>
      <c r="H38" s="50">
        <f t="shared" si="1"/>
        <v>0</v>
      </c>
      <c r="I38" s="50" t="e">
        <f t="shared" si="1"/>
        <v>#REF!</v>
      </c>
      <c r="J38" s="50">
        <f t="shared" si="1"/>
        <v>0</v>
      </c>
      <c r="K38" s="50">
        <f t="shared" si="1"/>
        <v>0</v>
      </c>
      <c r="L38" s="50">
        <f t="shared" si="1"/>
        <v>0</v>
      </c>
      <c r="M38" s="50">
        <f t="shared" si="1"/>
        <v>0</v>
      </c>
      <c r="N38" s="50">
        <f t="shared" si="1"/>
        <v>0</v>
      </c>
      <c r="O38" s="50">
        <f t="shared" si="1"/>
        <v>0</v>
      </c>
      <c r="P38" s="50">
        <f t="shared" si="1"/>
        <v>0</v>
      </c>
      <c r="Q38" s="50" t="e">
        <f t="shared" si="1"/>
        <v>#REF!</v>
      </c>
      <c r="R38" s="50">
        <f t="shared" si="1"/>
        <v>0</v>
      </c>
      <c r="S38" s="50">
        <f t="shared" si="1"/>
        <v>0</v>
      </c>
      <c r="T38" s="50">
        <f t="shared" si="1"/>
        <v>5.05</v>
      </c>
      <c r="U38" s="50">
        <f t="shared" si="1"/>
        <v>0</v>
      </c>
      <c r="V38" s="50">
        <f t="shared" si="1"/>
        <v>45.400000000000006</v>
      </c>
      <c r="W38" s="50">
        <f t="shared" si="1"/>
        <v>0</v>
      </c>
      <c r="X38" s="50">
        <f t="shared" si="1"/>
        <v>0</v>
      </c>
      <c r="Y38" s="50">
        <f t="shared" si="1"/>
        <v>0</v>
      </c>
      <c r="Z38" s="50">
        <f t="shared" si="1"/>
        <v>0</v>
      </c>
      <c r="AA38" s="50">
        <f t="shared" si="1"/>
        <v>0</v>
      </c>
      <c r="AB38" s="50">
        <f t="shared" si="1"/>
        <v>4.38</v>
      </c>
      <c r="AC38" s="50">
        <f t="shared" si="1"/>
        <v>0</v>
      </c>
      <c r="AD38" s="50">
        <f t="shared" si="1"/>
        <v>0</v>
      </c>
      <c r="AE38" s="50">
        <f t="shared" si="1"/>
        <v>0</v>
      </c>
      <c r="AF38" s="50"/>
      <c r="AG38" s="50">
        <f t="shared" ref="AG38:AN38" si="2">SUM(AG3:AG37)</f>
        <v>0</v>
      </c>
      <c r="AH38" s="50">
        <f t="shared" si="2"/>
        <v>0</v>
      </c>
      <c r="AI38" s="50">
        <f t="shared" si="2"/>
        <v>0</v>
      </c>
      <c r="AJ38" s="50">
        <f t="shared" si="2"/>
        <v>0.2</v>
      </c>
      <c r="AK38" s="50">
        <f t="shared" si="2"/>
        <v>0</v>
      </c>
      <c r="AL38" s="50">
        <f t="shared" si="2"/>
        <v>2.12</v>
      </c>
      <c r="AM38" s="50">
        <f t="shared" si="2"/>
        <v>0</v>
      </c>
      <c r="AN38" s="50">
        <f t="shared" si="2"/>
        <v>0</v>
      </c>
      <c r="AO38" s="49" t="e">
        <f t="shared" si="0"/>
        <v>#REF!</v>
      </c>
    </row>
    <row r="39" spans="1:42" s="47" customFormat="1">
      <c r="AE39" s="48"/>
      <c r="AN39" s="82"/>
    </row>
    <row r="40" spans="1:42" s="47" customFormat="1">
      <c r="J40" s="48" t="e">
        <f>SUM(I12:I36)</f>
        <v>#REF!</v>
      </c>
      <c r="AG40" s="48"/>
      <c r="AN40" s="82"/>
    </row>
    <row r="41" spans="1:42" s="47" customFormat="1">
      <c r="AN41" s="82"/>
    </row>
    <row r="42" spans="1:42" s="47" customFormat="1">
      <c r="AN42" s="82"/>
    </row>
    <row r="43" spans="1:42" s="47" customFormat="1">
      <c r="AN43" s="82"/>
    </row>
    <row r="44" spans="1:42" s="47" customFormat="1">
      <c r="AN44" s="82"/>
    </row>
    <row r="45" spans="1:42" s="47" customFormat="1">
      <c r="AN45" s="82"/>
    </row>
    <row r="46" spans="1:42" s="47" customFormat="1">
      <c r="AN46" s="82"/>
    </row>
    <row r="47" spans="1:42" s="47" customFormat="1">
      <c r="AN47" s="82"/>
    </row>
    <row r="48" spans="1:42" s="47" customFormat="1">
      <c r="AN48" s="82"/>
    </row>
    <row r="49" spans="40:40" s="47" customFormat="1">
      <c r="AN49" s="82"/>
    </row>
    <row r="50" spans="40:40" s="47" customFormat="1">
      <c r="AN50" s="82"/>
    </row>
    <row r="51" spans="40:40" s="47" customFormat="1">
      <c r="AN51" s="82"/>
    </row>
    <row r="52" spans="40:40" s="47" customFormat="1">
      <c r="AN52" s="82"/>
    </row>
    <row r="53" spans="40:40" s="47" customFormat="1">
      <c r="AN53" s="82"/>
    </row>
    <row r="54" spans="40:40" s="47" customFormat="1">
      <c r="AN54" s="82"/>
    </row>
    <row r="55" spans="40:40" s="47" customFormat="1">
      <c r="AN55" s="82"/>
    </row>
    <row r="56" spans="40:40" s="47" customFormat="1">
      <c r="AN56" s="82"/>
    </row>
    <row r="57" spans="40:40" s="47" customFormat="1">
      <c r="AN57" s="82"/>
    </row>
    <row r="58" spans="40:40" s="47" customFormat="1">
      <c r="AN58" s="82"/>
    </row>
    <row r="59" spans="40:40" s="47" customFormat="1">
      <c r="AN59" s="82"/>
    </row>
    <row r="60" spans="40:40" s="47" customFormat="1">
      <c r="AN60" s="82"/>
    </row>
    <row r="61" spans="40:40" s="47" customFormat="1">
      <c r="AN61" s="82"/>
    </row>
    <row r="62" spans="40:40" s="47" customFormat="1">
      <c r="AN62" s="82"/>
    </row>
    <row r="63" spans="40:40" s="47" customFormat="1">
      <c r="AN63" s="82"/>
    </row>
    <row r="64" spans="40:40" s="47" customFormat="1">
      <c r="AN64" s="82"/>
    </row>
    <row r="65" spans="40:40" s="47" customFormat="1">
      <c r="AN65" s="82"/>
    </row>
    <row r="66" spans="40:40" s="47" customFormat="1">
      <c r="AN66" s="82"/>
    </row>
    <row r="67" spans="40:40" s="47" customFormat="1">
      <c r="AN67" s="82"/>
    </row>
    <row r="68" spans="40:40" s="47" customFormat="1">
      <c r="AN68" s="82"/>
    </row>
    <row r="69" spans="40:40" s="47" customFormat="1">
      <c r="AN69" s="82"/>
    </row>
    <row r="70" spans="40:40" s="47" customFormat="1">
      <c r="AN70" s="82"/>
    </row>
    <row r="71" spans="40:40" s="47" customFormat="1">
      <c r="AN71" s="82"/>
    </row>
    <row r="72" spans="40:40" s="47" customFormat="1">
      <c r="AN72" s="82"/>
    </row>
    <row r="73" spans="40:40" s="47" customFormat="1">
      <c r="AN73" s="82"/>
    </row>
    <row r="74" spans="40:40" s="47" customFormat="1">
      <c r="AN74" s="82"/>
    </row>
    <row r="75" spans="40:40" s="47" customFormat="1">
      <c r="AN75" s="82"/>
    </row>
    <row r="76" spans="40:40" s="47" customFormat="1">
      <c r="AN76" s="82"/>
    </row>
    <row r="77" spans="40:40" s="47" customFormat="1">
      <c r="AN77" s="82"/>
    </row>
    <row r="78" spans="40:40" s="47" customFormat="1">
      <c r="AN78" s="82"/>
    </row>
    <row r="79" spans="40:40" s="47" customFormat="1">
      <c r="AN79" s="82"/>
    </row>
    <row r="80" spans="40:40" s="47" customFormat="1">
      <c r="AN80" s="82"/>
    </row>
    <row r="81" spans="40:40" s="47" customFormat="1">
      <c r="AN81" s="82"/>
    </row>
    <row r="82" spans="40:40" s="47" customFormat="1">
      <c r="AN82" s="82"/>
    </row>
    <row r="83" spans="40:40" s="47" customFormat="1">
      <c r="AN83" s="82"/>
    </row>
    <row r="84" spans="40:40" s="47" customFormat="1">
      <c r="AN84" s="82"/>
    </row>
    <row r="85" spans="40:40" s="47" customFormat="1">
      <c r="AN85" s="82"/>
    </row>
    <row r="86" spans="40:40" s="47" customFormat="1">
      <c r="AN86" s="82"/>
    </row>
    <row r="87" spans="40:40" s="47" customFormat="1">
      <c r="AN87" s="82"/>
    </row>
    <row r="88" spans="40:40" s="47" customFormat="1">
      <c r="AN88" s="82"/>
    </row>
    <row r="89" spans="40:40" s="47" customFormat="1">
      <c r="AN89" s="82"/>
    </row>
    <row r="90" spans="40:40" s="47" customFormat="1">
      <c r="AN90" s="82"/>
    </row>
    <row r="91" spans="40:40" s="47" customFormat="1">
      <c r="AN91" s="82"/>
    </row>
    <row r="92" spans="40:40" s="47" customFormat="1">
      <c r="AN92" s="82"/>
    </row>
    <row r="93" spans="40:40" s="47" customFormat="1">
      <c r="AN93" s="82"/>
    </row>
    <row r="94" spans="40:40" s="47" customFormat="1">
      <c r="AN94" s="82"/>
    </row>
    <row r="95" spans="40:40" s="47" customFormat="1">
      <c r="AN95" s="82"/>
    </row>
    <row r="96" spans="40:40" s="47" customFormat="1">
      <c r="AN96" s="82"/>
    </row>
    <row r="97" spans="40:40" s="47" customFormat="1">
      <c r="AN97" s="82"/>
    </row>
    <row r="98" spans="40:40" s="47" customFormat="1">
      <c r="AN98" s="82"/>
    </row>
    <row r="99" spans="40:40" s="47" customFormat="1">
      <c r="AN99" s="82"/>
    </row>
    <row r="100" spans="40:40" s="47" customFormat="1">
      <c r="AN100" s="82"/>
    </row>
    <row r="101" spans="40:40" s="47" customFormat="1">
      <c r="AN101" s="82"/>
    </row>
    <row r="102" spans="40:40" s="47" customFormat="1">
      <c r="AN102" s="82"/>
    </row>
    <row r="103" spans="40:40" s="47" customFormat="1">
      <c r="AN103" s="82"/>
    </row>
    <row r="104" spans="40:40" s="47" customFormat="1">
      <c r="AN104" s="82"/>
    </row>
    <row r="105" spans="40:40" s="47" customFormat="1">
      <c r="AN105" s="82"/>
    </row>
    <row r="106" spans="40:40" s="47" customFormat="1">
      <c r="AN106" s="82"/>
    </row>
    <row r="107" spans="40:40" s="47" customFormat="1">
      <c r="AN107" s="82"/>
    </row>
    <row r="108" spans="40:40" s="47" customFormat="1">
      <c r="AN108" s="82"/>
    </row>
    <row r="109" spans="40:40" s="47" customFormat="1">
      <c r="AN109" s="82"/>
    </row>
    <row r="110" spans="40:40" s="47" customFormat="1">
      <c r="AN110" s="82"/>
    </row>
    <row r="111" spans="40:40" s="47" customFormat="1">
      <c r="AN111" s="82"/>
    </row>
    <row r="112" spans="40:40" s="47" customFormat="1">
      <c r="AN112" s="82"/>
    </row>
    <row r="113" spans="40:40" s="47" customFormat="1">
      <c r="AN113" s="82"/>
    </row>
    <row r="114" spans="40:40" s="47" customFormat="1">
      <c r="AN114" s="82"/>
    </row>
    <row r="115" spans="40:40" s="47" customFormat="1">
      <c r="AN115" s="82"/>
    </row>
    <row r="116" spans="40:40" s="47" customFormat="1">
      <c r="AN116" s="82"/>
    </row>
    <row r="117" spans="40:40" s="47" customFormat="1">
      <c r="AN117" s="82"/>
    </row>
    <row r="118" spans="40:40" s="47" customFormat="1">
      <c r="AN118" s="82"/>
    </row>
    <row r="119" spans="40:40" s="47" customFormat="1">
      <c r="AN119" s="82"/>
    </row>
    <row r="120" spans="40:40" s="47" customFormat="1">
      <c r="AN120" s="82"/>
    </row>
    <row r="121" spans="40:40" s="47" customFormat="1">
      <c r="AN121" s="82"/>
    </row>
    <row r="122" spans="40:40" s="47" customFormat="1">
      <c r="AN122" s="82"/>
    </row>
    <row r="123" spans="40:40" s="47" customFormat="1">
      <c r="AN123" s="82"/>
    </row>
    <row r="124" spans="40:40" s="47" customFormat="1">
      <c r="AN124" s="82"/>
    </row>
    <row r="125" spans="40:40" s="47" customFormat="1">
      <c r="AN125" s="82"/>
    </row>
    <row r="126" spans="40:40" s="47" customFormat="1">
      <c r="AN126" s="82"/>
    </row>
    <row r="127" spans="40:40" s="47" customFormat="1">
      <c r="AN127" s="82"/>
    </row>
    <row r="128" spans="40:40" s="47" customFormat="1">
      <c r="AN128" s="82"/>
    </row>
    <row r="129" spans="40:40" s="47" customFormat="1">
      <c r="AN129" s="82"/>
    </row>
    <row r="130" spans="40:40" s="47" customFormat="1">
      <c r="AN130" s="82"/>
    </row>
    <row r="131" spans="40:40" s="47" customFormat="1">
      <c r="AN131" s="82"/>
    </row>
    <row r="132" spans="40:40" s="47" customFormat="1">
      <c r="AN132" s="82"/>
    </row>
    <row r="133" spans="40:40" s="47" customFormat="1">
      <c r="AN133" s="82"/>
    </row>
    <row r="134" spans="40:40" s="47" customFormat="1">
      <c r="AN134" s="82"/>
    </row>
    <row r="135" spans="40:40" s="47" customFormat="1">
      <c r="AN135" s="82"/>
    </row>
    <row r="136" spans="40:40" s="47" customFormat="1">
      <c r="AN136" s="82"/>
    </row>
    <row r="137" spans="40:40" s="47" customFormat="1">
      <c r="AN137" s="82"/>
    </row>
    <row r="138" spans="40:40" s="47" customFormat="1">
      <c r="AN138" s="82"/>
    </row>
    <row r="139" spans="40:40" s="47" customFormat="1">
      <c r="AN139" s="82"/>
    </row>
    <row r="140" spans="40:40" s="47" customFormat="1">
      <c r="AN140" s="82"/>
    </row>
    <row r="141" spans="40:40" s="47" customFormat="1">
      <c r="AN141" s="82"/>
    </row>
    <row r="142" spans="40:40" s="47" customFormat="1">
      <c r="AN142" s="82"/>
    </row>
    <row r="143" spans="40:40" s="47" customFormat="1">
      <c r="AN143" s="82"/>
    </row>
    <row r="144" spans="40:40" s="47" customFormat="1">
      <c r="AN144" s="82"/>
    </row>
    <row r="145" spans="4:40" s="47" customFormat="1">
      <c r="AN145" s="82"/>
    </row>
    <row r="146" spans="4:40" s="47" customFormat="1">
      <c r="AN146" s="82"/>
    </row>
    <row r="147" spans="4:40" s="47" customFormat="1">
      <c r="AN147" s="82"/>
    </row>
    <row r="148" spans="4:40">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row>
    <row r="149" spans="4:40">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row>
    <row r="150" spans="4:40">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row>
    <row r="151" spans="4:40">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row>
    <row r="152" spans="4:40">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row>
    <row r="153" spans="4:40">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row>
    <row r="154" spans="4:40">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row>
    <row r="155" spans="4:40">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row>
    <row r="156" spans="4:40">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row>
    <row r="157" spans="4:40">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row>
    <row r="158" spans="4:40">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row>
    <row r="159" spans="4:40">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row>
    <row r="160" spans="4:40">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row>
    <row r="161" spans="4:39">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row>
    <row r="162" spans="4:39">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row>
    <row r="163" spans="4:39">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row>
    <row r="164" spans="4:39">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row>
    <row r="165" spans="4:39">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row>
    <row r="166" spans="4:39">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row>
    <row r="167" spans="4:39">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row>
    <row r="168" spans="4:39">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row>
    <row r="169" spans="4:39">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row>
    <row r="170" spans="4:39">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row>
    <row r="171" spans="4:39">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row>
    <row r="172" spans="4:39">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row>
    <row r="173" spans="4:39">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row>
    <row r="174" spans="4:39">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row>
    <row r="175" spans="4:39">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row>
    <row r="176" spans="4:39">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row>
    <row r="177" spans="4:39">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row>
    <row r="178" spans="4:39">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row>
    <row r="179" spans="4:39">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row>
    <row r="180" spans="4:39">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row>
    <row r="181" spans="4:39">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row>
    <row r="182" spans="4:39">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row>
    <row r="183" spans="4:39">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row>
    <row r="184" spans="4:39">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row>
    <row r="185" spans="4:39">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row>
    <row r="186" spans="4:39">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row>
    <row r="187" spans="4:39">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row>
    <row r="188" spans="4:39">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row>
    <row r="189" spans="4:39">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row>
    <row r="190" spans="4:39">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row>
    <row r="191" spans="4:39">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row>
    <row r="192" spans="4:39">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row>
    <row r="193" spans="4:39">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row>
    <row r="194" spans="4:39">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row>
    <row r="195" spans="4:39">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row>
    <row r="196" spans="4:39">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row>
    <row r="197" spans="4:39">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row>
    <row r="198" spans="4:39">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row>
    <row r="199" spans="4:39">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row>
    <row r="200" spans="4:39">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row>
    <row r="201" spans="4:39">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row>
    <row r="202" spans="4:39">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row>
    <row r="203" spans="4:39">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row>
    <row r="204" spans="4:39">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row>
    <row r="205" spans="4:39">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row>
    <row r="206" spans="4:39">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row>
    <row r="207" spans="4:39">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row>
    <row r="208" spans="4:39">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row>
    <row r="209" spans="4:39">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row>
    <row r="210" spans="4:39">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row>
    <row r="211" spans="4:39">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row>
    <row r="212" spans="4:39">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row>
    <row r="213" spans="4:39">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row>
    <row r="214" spans="4:39">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row>
    <row r="215" spans="4:39">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row>
    <row r="216" spans="4:39">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row>
    <row r="217" spans="4:39">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row>
    <row r="218" spans="4:39">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row>
    <row r="219" spans="4:39">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row>
    <row r="220" spans="4:39">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row>
    <row r="221" spans="4:39">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row>
    <row r="222" spans="4:39">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row>
    <row r="223" spans="4:39">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row>
    <row r="224" spans="4:39">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row>
    <row r="225" spans="4:39">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row>
    <row r="226" spans="4:39">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row>
    <row r="227" spans="4:39">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row>
    <row r="228" spans="4:39">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row>
    <row r="229" spans="4:39">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row>
    <row r="230" spans="4:39">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row>
    <row r="231" spans="4:39">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row>
    <row r="232" spans="4:39">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row>
    <row r="233" spans="4:39">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row>
    <row r="234" spans="4:39">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row>
    <row r="235" spans="4:39">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row>
    <row r="236" spans="4:39">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row>
    <row r="237" spans="4:39">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row>
    <row r="238" spans="4:39">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row>
    <row r="239" spans="4:39">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row>
    <row r="240" spans="4:39">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row>
    <row r="241" spans="4:39">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row>
  </sheetData>
  <mergeCells count="4">
    <mergeCell ref="A1:A2"/>
    <mergeCell ref="B1:B2"/>
    <mergeCell ref="C1:C2"/>
    <mergeCell ref="D1:AN1"/>
  </mergeCells>
  <pageMargins left="0.75" right="0.75" top="1" bottom="1" header="0.5" footer="0.5"/>
  <pageSetup paperSize="9" orientation="portrait" verticalDpi="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R241"/>
  <sheetViews>
    <sheetView zoomScale="90" zoomScaleNormal="90" workbookViewId="0">
      <pane xSplit="2" ySplit="3" topLeftCell="P13" activePane="bottomRight" state="frozen"/>
      <selection activeCell="D103" sqref="D4:D103"/>
      <selection pane="topRight" activeCell="D103" sqref="D4:D103"/>
      <selection pane="bottomLeft" activeCell="D103" sqref="D4:D103"/>
      <selection pane="bottomRight" activeCell="AP16" sqref="AP16"/>
    </sheetView>
  </sheetViews>
  <sheetFormatPr defaultColWidth="9.140625" defaultRowHeight="12.75"/>
  <cols>
    <col min="1" max="1" width="8.5703125" style="45" customWidth="1"/>
    <col min="2" max="2" width="32.42578125" style="45" customWidth="1"/>
    <col min="3" max="3" width="5.85546875" style="45" customWidth="1"/>
    <col min="4" max="40" width="5.85546875" style="46" customWidth="1"/>
    <col min="41" max="16384" width="9.140625" style="45"/>
  </cols>
  <sheetData>
    <row r="1" spans="1:43" ht="27" customHeight="1">
      <c r="A1" s="1510" t="s">
        <v>215</v>
      </c>
      <c r="B1" s="1512" t="s">
        <v>214</v>
      </c>
      <c r="C1" s="1514" t="s">
        <v>143</v>
      </c>
      <c r="D1" s="1516"/>
      <c r="E1" s="1516"/>
      <c r="F1" s="1516"/>
      <c r="G1" s="1516"/>
      <c r="H1" s="1516"/>
      <c r="I1" s="1516"/>
      <c r="J1" s="1516"/>
      <c r="K1" s="1516"/>
      <c r="L1" s="1516"/>
      <c r="M1" s="1516"/>
      <c r="N1" s="1516"/>
      <c r="O1" s="1516"/>
      <c r="P1" s="1516"/>
      <c r="Q1" s="1516"/>
      <c r="R1" s="1516"/>
      <c r="S1" s="1516"/>
      <c r="T1" s="1516"/>
      <c r="U1" s="1516"/>
      <c r="V1" s="1516"/>
      <c r="W1" s="1516"/>
      <c r="X1" s="1516"/>
      <c r="Y1" s="1516"/>
      <c r="Z1" s="1516"/>
      <c r="AA1" s="1516"/>
      <c r="AB1" s="1516"/>
      <c r="AC1" s="1516"/>
      <c r="AD1" s="1516"/>
      <c r="AE1" s="1516"/>
      <c r="AF1" s="1516"/>
      <c r="AG1" s="1516"/>
      <c r="AH1" s="1516"/>
      <c r="AI1" s="1516"/>
      <c r="AJ1" s="1516"/>
      <c r="AK1" s="1516"/>
      <c r="AL1" s="1516"/>
      <c r="AM1" s="1516"/>
      <c r="AN1" s="1516"/>
      <c r="AO1" s="81"/>
      <c r="AQ1" s="80"/>
    </row>
    <row r="2" spans="1:43" s="76" customFormat="1" ht="27" customHeight="1">
      <c r="A2" s="1511"/>
      <c r="B2" s="1513"/>
      <c r="C2" s="1515"/>
      <c r="D2" s="79" t="s">
        <v>212</v>
      </c>
      <c r="E2" s="79" t="s">
        <v>211</v>
      </c>
      <c r="F2" s="79" t="s">
        <v>116</v>
      </c>
      <c r="G2" s="79" t="s">
        <v>119</v>
      </c>
      <c r="H2" s="78" t="s">
        <v>104</v>
      </c>
      <c r="I2" s="78" t="s">
        <v>45</v>
      </c>
      <c r="J2" s="78" t="s">
        <v>42</v>
      </c>
      <c r="K2" s="78" t="s">
        <v>99</v>
      </c>
      <c r="L2" s="78" t="s">
        <v>96</v>
      </c>
      <c r="M2" s="78" t="s">
        <v>182</v>
      </c>
      <c r="N2" s="78" t="s">
        <v>210</v>
      </c>
      <c r="O2" s="78" t="s">
        <v>95</v>
      </c>
      <c r="P2" s="78" t="s">
        <v>86</v>
      </c>
      <c r="Q2" s="78" t="s">
        <v>89</v>
      </c>
      <c r="R2" s="78" t="s">
        <v>213</v>
      </c>
      <c r="S2" s="78" t="s">
        <v>26</v>
      </c>
      <c r="T2" s="78" t="s">
        <v>20</v>
      </c>
      <c r="U2" s="78" t="s">
        <v>23</v>
      </c>
      <c r="V2" s="78" t="s">
        <v>78</v>
      </c>
      <c r="W2" s="78" t="s">
        <v>76</v>
      </c>
      <c r="X2" s="78" t="s">
        <v>74</v>
      </c>
      <c r="Y2" s="78" t="s">
        <v>71</v>
      </c>
      <c r="Z2" s="78" t="s">
        <v>69</v>
      </c>
      <c r="AA2" s="78" t="s">
        <v>67</v>
      </c>
      <c r="AB2" s="78" t="s">
        <v>65</v>
      </c>
      <c r="AC2" s="78" t="s">
        <v>63</v>
      </c>
      <c r="AD2" s="78" t="s">
        <v>57</v>
      </c>
      <c r="AE2" s="78" t="s">
        <v>54</v>
      </c>
      <c r="AF2" s="78" t="s">
        <v>54</v>
      </c>
      <c r="AG2" s="78" t="s">
        <v>48</v>
      </c>
      <c r="AH2" s="78" t="s">
        <v>32</v>
      </c>
      <c r="AI2" s="78" t="s">
        <v>17</v>
      </c>
      <c r="AJ2" s="78" t="s">
        <v>29</v>
      </c>
      <c r="AK2" s="78" t="s">
        <v>14</v>
      </c>
      <c r="AL2" s="78" t="s">
        <v>11</v>
      </c>
      <c r="AM2" s="78" t="s">
        <v>8</v>
      </c>
      <c r="AN2" s="78" t="s">
        <v>6</v>
      </c>
      <c r="AO2" s="77" t="s">
        <v>217</v>
      </c>
    </row>
    <row r="3" spans="1:43" ht="18" customHeight="1">
      <c r="A3" s="70" t="s">
        <v>209</v>
      </c>
      <c r="B3" s="73" t="s">
        <v>208</v>
      </c>
      <c r="C3" s="72" t="s">
        <v>122</v>
      </c>
      <c r="D3" s="71"/>
      <c r="E3" s="71"/>
      <c r="F3" s="71"/>
      <c r="G3" s="71"/>
      <c r="H3" s="56" t="e">
        <f>'Danh muc 2022'!#REF!</f>
        <v>#REF!</v>
      </c>
      <c r="I3" s="56"/>
      <c r="J3" s="56"/>
      <c r="K3" s="56"/>
      <c r="L3" s="56"/>
      <c r="M3" s="56"/>
      <c r="N3" s="56"/>
      <c r="O3" s="56"/>
      <c r="P3" s="56"/>
      <c r="Q3" s="56"/>
      <c r="R3" s="56"/>
      <c r="S3" s="56"/>
      <c r="T3" s="56"/>
      <c r="U3" s="56"/>
      <c r="V3" s="56"/>
      <c r="W3" s="56"/>
      <c r="X3" s="56"/>
      <c r="Y3" s="56"/>
      <c r="Z3" s="56"/>
      <c r="AA3" s="56"/>
      <c r="AB3" s="56"/>
      <c r="AC3" s="56"/>
      <c r="AD3" s="56"/>
      <c r="AE3" s="56"/>
      <c r="AF3" s="56"/>
      <c r="AG3" s="56"/>
      <c r="AH3" s="56"/>
      <c r="AI3" s="56"/>
      <c r="AJ3" s="56"/>
      <c r="AK3" s="56">
        <f>'Danh muc 2022'!H115</f>
        <v>15.97</v>
      </c>
      <c r="AL3" s="56"/>
      <c r="AM3" s="56"/>
      <c r="AN3" s="56"/>
      <c r="AO3" s="49" t="e">
        <f>SUM(D3:AN3)</f>
        <v>#REF!</v>
      </c>
    </row>
    <row r="4" spans="1:43" ht="13.5" customHeight="1">
      <c r="A4" s="70" t="s">
        <v>216</v>
      </c>
      <c r="B4" s="73" t="s">
        <v>207</v>
      </c>
      <c r="C4" s="72" t="s">
        <v>206</v>
      </c>
      <c r="D4" s="71"/>
      <c r="E4" s="71"/>
      <c r="F4" s="71"/>
      <c r="G4" s="71"/>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f>'Danh muc 2022'!I115</f>
        <v>6.7</v>
      </c>
      <c r="AL4" s="56"/>
      <c r="AM4" s="56"/>
      <c r="AN4" s="56"/>
      <c r="AO4" s="49">
        <f t="shared" ref="AO4:AO38" si="0">SUM(D4:AN4)</f>
        <v>6.7</v>
      </c>
      <c r="AP4" s="66"/>
    </row>
    <row r="5" spans="1:43" ht="13.5" customHeight="1">
      <c r="A5" s="70" t="s">
        <v>205</v>
      </c>
      <c r="B5" s="73" t="s">
        <v>204</v>
      </c>
      <c r="C5" s="75" t="s">
        <v>203</v>
      </c>
      <c r="D5" s="71"/>
      <c r="E5" s="71"/>
      <c r="F5" s="71"/>
      <c r="G5" s="71"/>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49">
        <f t="shared" si="0"/>
        <v>0</v>
      </c>
    </row>
    <row r="6" spans="1:43" ht="13.5" customHeight="1">
      <c r="A6" s="70" t="s">
        <v>202</v>
      </c>
      <c r="B6" s="73" t="s">
        <v>201</v>
      </c>
      <c r="C6" s="72" t="s">
        <v>116</v>
      </c>
      <c r="D6" s="71"/>
      <c r="E6" s="71"/>
      <c r="F6" s="71"/>
      <c r="G6" s="71"/>
      <c r="H6" s="56"/>
      <c r="I6" s="56"/>
      <c r="J6" s="56"/>
      <c r="K6" s="56"/>
      <c r="L6" s="56"/>
      <c r="M6" s="56"/>
      <c r="N6" s="56"/>
      <c r="O6" s="56"/>
      <c r="P6" s="56"/>
      <c r="Q6" s="56"/>
      <c r="R6" s="56"/>
      <c r="S6" s="56"/>
      <c r="T6" s="56"/>
      <c r="U6" s="56"/>
      <c r="V6" s="56">
        <f>'Danh muc 2022'!L32</f>
        <v>0.03</v>
      </c>
      <c r="W6" s="56"/>
      <c r="X6" s="56"/>
      <c r="Y6" s="56"/>
      <c r="Z6" s="56"/>
      <c r="AA6" s="56"/>
      <c r="AB6" s="56"/>
      <c r="AC6" s="56"/>
      <c r="AD6" s="56"/>
      <c r="AE6" s="56"/>
      <c r="AF6" s="56"/>
      <c r="AG6" s="56"/>
      <c r="AH6" s="56"/>
      <c r="AI6" s="56"/>
      <c r="AJ6" s="56"/>
      <c r="AK6" s="56"/>
      <c r="AL6" s="56"/>
      <c r="AM6" s="56"/>
      <c r="AN6" s="56"/>
      <c r="AO6" s="49">
        <f t="shared" si="0"/>
        <v>0.03</v>
      </c>
    </row>
    <row r="7" spans="1:43" ht="13.5" customHeight="1">
      <c r="A7" s="70">
        <v>1.1299999999999999</v>
      </c>
      <c r="B7" s="73" t="s">
        <v>200</v>
      </c>
      <c r="C7" s="72" t="s">
        <v>199</v>
      </c>
      <c r="D7" s="71"/>
      <c r="E7" s="71"/>
      <c r="F7" s="71"/>
      <c r="G7" s="71"/>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49">
        <f t="shared" si="0"/>
        <v>0</v>
      </c>
    </row>
    <row r="8" spans="1:43" ht="13.5" customHeight="1">
      <c r="A8" s="70" t="s">
        <v>198</v>
      </c>
      <c r="B8" s="73" t="s">
        <v>197</v>
      </c>
      <c r="C8" s="72" t="s">
        <v>196</v>
      </c>
      <c r="D8" s="71"/>
      <c r="E8" s="71"/>
      <c r="F8" s="71"/>
      <c r="G8" s="71"/>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49">
        <f t="shared" si="0"/>
        <v>0</v>
      </c>
    </row>
    <row r="9" spans="1:43" ht="13.5" customHeight="1">
      <c r="A9" s="70" t="s">
        <v>195</v>
      </c>
      <c r="B9" s="73" t="s">
        <v>194</v>
      </c>
      <c r="C9" s="72" t="s">
        <v>193</v>
      </c>
      <c r="D9" s="71"/>
      <c r="E9" s="71"/>
      <c r="F9" s="71"/>
      <c r="G9" s="71"/>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49">
        <f t="shared" si="0"/>
        <v>0</v>
      </c>
    </row>
    <row r="10" spans="1:43" ht="13.5" customHeight="1">
      <c r="A10" s="70" t="s">
        <v>192</v>
      </c>
      <c r="B10" s="73" t="s">
        <v>191</v>
      </c>
      <c r="C10" s="72" t="s">
        <v>190</v>
      </c>
      <c r="D10" s="71"/>
      <c r="E10" s="71"/>
      <c r="F10" s="71"/>
      <c r="G10" s="71"/>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49">
        <f t="shared" si="0"/>
        <v>0</v>
      </c>
      <c r="AP10" s="93"/>
    </row>
    <row r="11" spans="1:43" ht="13.5" customHeight="1">
      <c r="A11" s="70" t="s">
        <v>118</v>
      </c>
      <c r="B11" s="69" t="s">
        <v>189</v>
      </c>
      <c r="C11" s="68" t="s">
        <v>107</v>
      </c>
      <c r="D11" s="67"/>
      <c r="E11" s="67"/>
      <c r="F11" s="67"/>
      <c r="G11" s="67"/>
      <c r="H11" s="56"/>
      <c r="I11" s="56"/>
      <c r="J11" s="56"/>
      <c r="K11" s="56"/>
      <c r="L11" s="56"/>
      <c r="M11" s="56"/>
      <c r="N11" s="56"/>
      <c r="O11" s="56"/>
      <c r="P11" s="56"/>
      <c r="Q11" s="56"/>
      <c r="R11" s="56"/>
      <c r="S11" s="56"/>
      <c r="T11" s="56"/>
      <c r="U11" s="56"/>
      <c r="V11" s="56">
        <f>'Danh muc 2022'!K32</f>
        <v>0.01</v>
      </c>
      <c r="W11" s="56"/>
      <c r="X11" s="56"/>
      <c r="Y11" s="56"/>
      <c r="Z11" s="56"/>
      <c r="AA11" s="56"/>
      <c r="AB11" s="56"/>
      <c r="AC11" s="56"/>
      <c r="AD11" s="56"/>
      <c r="AE11" s="56"/>
      <c r="AF11" s="56"/>
      <c r="AG11" s="56"/>
      <c r="AH11" s="56"/>
      <c r="AI11" s="56"/>
      <c r="AJ11" s="56"/>
      <c r="AK11" s="56"/>
      <c r="AL11" s="56"/>
      <c r="AM11" s="56"/>
      <c r="AN11" s="56"/>
      <c r="AO11" s="49">
        <f t="shared" si="0"/>
        <v>0.01</v>
      </c>
    </row>
    <row r="12" spans="1:43" s="84" customFormat="1" ht="13.5" customHeight="1">
      <c r="A12" s="90" t="s">
        <v>188</v>
      </c>
      <c r="B12" s="89" t="s">
        <v>187</v>
      </c>
      <c r="C12" s="88" t="s">
        <v>45</v>
      </c>
      <c r="D12" s="87"/>
      <c r="E12" s="87"/>
      <c r="F12" s="87"/>
      <c r="G12" s="87"/>
      <c r="H12" s="86"/>
      <c r="I12" s="86"/>
      <c r="J12" s="86"/>
      <c r="K12" s="86"/>
      <c r="L12" s="86"/>
      <c r="M12" s="86"/>
      <c r="N12" s="86"/>
      <c r="O12" s="86"/>
      <c r="P12" s="86"/>
      <c r="Q12" s="86"/>
      <c r="R12" s="86"/>
      <c r="S12" s="86"/>
      <c r="T12" s="86"/>
      <c r="U12" s="86"/>
      <c r="V12" s="86">
        <f>'Danh muc 2022'!Q32</f>
        <v>0.04</v>
      </c>
      <c r="W12" s="86"/>
      <c r="X12" s="86"/>
      <c r="Y12" s="86"/>
      <c r="Z12" s="86"/>
      <c r="AA12" s="86"/>
      <c r="AB12" s="86"/>
      <c r="AC12" s="86"/>
      <c r="AD12" s="86"/>
      <c r="AE12" s="86"/>
      <c r="AF12" s="86"/>
      <c r="AG12" s="86"/>
      <c r="AH12" s="86"/>
      <c r="AI12" s="86"/>
      <c r="AJ12" s="86"/>
      <c r="AK12" s="86"/>
      <c r="AL12" s="86"/>
      <c r="AM12" s="86"/>
      <c r="AN12" s="86"/>
      <c r="AO12" s="85">
        <f t="shared" si="0"/>
        <v>0.04</v>
      </c>
      <c r="AP12" s="92"/>
    </row>
    <row r="13" spans="1:43">
      <c r="A13" s="62" t="s">
        <v>186</v>
      </c>
      <c r="B13" s="61" t="s">
        <v>185</v>
      </c>
      <c r="C13" s="65" t="s">
        <v>42</v>
      </c>
      <c r="D13" s="63"/>
      <c r="E13" s="63"/>
      <c r="F13" s="63"/>
      <c r="G13" s="63"/>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49">
        <f t="shared" si="0"/>
        <v>0</v>
      </c>
    </row>
    <row r="14" spans="1:43">
      <c r="A14" s="62" t="s">
        <v>184</v>
      </c>
      <c r="B14" s="61" t="s">
        <v>183</v>
      </c>
      <c r="C14" s="64" t="s">
        <v>182</v>
      </c>
      <c r="D14" s="63"/>
      <c r="E14" s="63"/>
      <c r="F14" s="63"/>
      <c r="G14" s="63"/>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49">
        <f t="shared" si="0"/>
        <v>0</v>
      </c>
    </row>
    <row r="15" spans="1:43">
      <c r="A15" s="62" t="s">
        <v>181</v>
      </c>
      <c r="B15" s="61" t="s">
        <v>180</v>
      </c>
      <c r="C15" s="65" t="s">
        <v>99</v>
      </c>
      <c r="D15" s="63"/>
      <c r="E15" s="63"/>
      <c r="F15" s="63"/>
      <c r="G15" s="63"/>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49">
        <f t="shared" si="0"/>
        <v>0</v>
      </c>
      <c r="AP15" s="66">
        <f>SUM(AO12:AO36)</f>
        <v>8.91</v>
      </c>
    </row>
    <row r="16" spans="1:43">
      <c r="A16" s="62" t="s">
        <v>179</v>
      </c>
      <c r="B16" s="61" t="s">
        <v>178</v>
      </c>
      <c r="C16" s="65" t="s">
        <v>96</v>
      </c>
      <c r="D16" s="63"/>
      <c r="E16" s="63"/>
      <c r="F16" s="63"/>
      <c r="G16" s="63"/>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49">
        <f t="shared" si="0"/>
        <v>0</v>
      </c>
    </row>
    <row r="17" spans="1:44">
      <c r="A17" s="62" t="s">
        <v>177</v>
      </c>
      <c r="B17" s="61" t="s">
        <v>176</v>
      </c>
      <c r="C17" s="64" t="s">
        <v>95</v>
      </c>
      <c r="D17" s="63"/>
      <c r="E17" s="63"/>
      <c r="F17" s="63"/>
      <c r="G17" s="63"/>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49">
        <f t="shared" si="0"/>
        <v>0</v>
      </c>
    </row>
    <row r="18" spans="1:44">
      <c r="A18" s="62"/>
      <c r="B18" s="61"/>
      <c r="C18" s="64"/>
      <c r="D18" s="63"/>
      <c r="E18" s="63"/>
      <c r="F18" s="63"/>
      <c r="G18" s="63"/>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49"/>
    </row>
    <row r="19" spans="1:44">
      <c r="A19" s="62" t="s">
        <v>175</v>
      </c>
      <c r="B19" s="61" t="s">
        <v>174</v>
      </c>
      <c r="C19" s="65" t="s">
        <v>86</v>
      </c>
      <c r="D19" s="63"/>
      <c r="E19" s="63"/>
      <c r="F19" s="63"/>
      <c r="G19" s="63"/>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49">
        <f t="shared" si="0"/>
        <v>0</v>
      </c>
    </row>
    <row r="20" spans="1:44">
      <c r="A20" s="62" t="s">
        <v>173</v>
      </c>
      <c r="B20" s="61" t="s">
        <v>172</v>
      </c>
      <c r="C20" s="64" t="s">
        <v>83</v>
      </c>
      <c r="D20" s="63"/>
      <c r="E20" s="63"/>
      <c r="F20" s="63"/>
      <c r="G20" s="63"/>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49">
        <f t="shared" si="0"/>
        <v>0</v>
      </c>
    </row>
    <row r="21" spans="1:44">
      <c r="A21" s="62" t="s">
        <v>171</v>
      </c>
      <c r="B21" s="61" t="s">
        <v>170</v>
      </c>
      <c r="C21" s="64" t="s">
        <v>26</v>
      </c>
      <c r="D21" s="63"/>
      <c r="E21" s="63"/>
      <c r="F21" s="63"/>
      <c r="G21" s="6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49">
        <f t="shared" si="0"/>
        <v>0</v>
      </c>
    </row>
    <row r="22" spans="1:44" s="84" customFormat="1">
      <c r="A22" s="90" t="s">
        <v>169</v>
      </c>
      <c r="B22" s="89" t="s">
        <v>79</v>
      </c>
      <c r="C22" s="91" t="s">
        <v>78</v>
      </c>
      <c r="D22" s="87"/>
      <c r="E22" s="87"/>
      <c r="F22" s="87"/>
      <c r="G22" s="87"/>
      <c r="H22" s="86"/>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f>'Danh muc 2022'!W115</f>
        <v>6.87</v>
      </c>
      <c r="AL22" s="86"/>
      <c r="AM22" s="86"/>
      <c r="AN22" s="86"/>
      <c r="AO22" s="49">
        <f t="shared" si="0"/>
        <v>6.87</v>
      </c>
      <c r="AQ22" s="92"/>
    </row>
    <row r="23" spans="1:44" s="84" customFormat="1">
      <c r="A23" s="90" t="s">
        <v>168</v>
      </c>
      <c r="B23" s="89" t="s">
        <v>77</v>
      </c>
      <c r="C23" s="91" t="s">
        <v>76</v>
      </c>
      <c r="D23" s="87"/>
      <c r="E23" s="87"/>
      <c r="F23" s="87"/>
      <c r="G23" s="87"/>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49">
        <f t="shared" si="0"/>
        <v>0</v>
      </c>
    </row>
    <row r="24" spans="1:44" s="84" customFormat="1">
      <c r="A24" s="90" t="s">
        <v>167</v>
      </c>
      <c r="B24" s="89" t="s">
        <v>70</v>
      </c>
      <c r="C24" s="91" t="s">
        <v>69</v>
      </c>
      <c r="D24" s="87"/>
      <c r="E24" s="87"/>
      <c r="F24" s="87"/>
      <c r="G24" s="8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49">
        <f t="shared" si="0"/>
        <v>0</v>
      </c>
    </row>
    <row r="25" spans="1:44" s="84" customFormat="1">
      <c r="A25" s="90" t="s">
        <v>166</v>
      </c>
      <c r="B25" s="89" t="s">
        <v>68</v>
      </c>
      <c r="C25" s="91" t="s">
        <v>67</v>
      </c>
      <c r="D25" s="87"/>
      <c r="E25" s="87"/>
      <c r="F25" s="87"/>
      <c r="G25" s="8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49">
        <f t="shared" si="0"/>
        <v>0</v>
      </c>
    </row>
    <row r="26" spans="1:44" s="84" customFormat="1">
      <c r="A26" s="90" t="s">
        <v>165</v>
      </c>
      <c r="B26" s="89" t="s">
        <v>66</v>
      </c>
      <c r="C26" s="91" t="s">
        <v>65</v>
      </c>
      <c r="D26" s="87"/>
      <c r="E26" s="87"/>
      <c r="F26" s="87"/>
      <c r="G26" s="8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49">
        <f t="shared" si="0"/>
        <v>0</v>
      </c>
    </row>
    <row r="27" spans="1:44" s="84" customFormat="1">
      <c r="A27" s="90" t="s">
        <v>164</v>
      </c>
      <c r="B27" s="89" t="s">
        <v>64</v>
      </c>
      <c r="C27" s="91" t="s">
        <v>63</v>
      </c>
      <c r="D27" s="87"/>
      <c r="E27" s="87"/>
      <c r="F27" s="87"/>
      <c r="G27" s="8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49">
        <f t="shared" si="0"/>
        <v>0</v>
      </c>
      <c r="AQ27" s="92"/>
    </row>
    <row r="28" spans="1:44" s="84" customFormat="1">
      <c r="A28" s="90" t="s">
        <v>163</v>
      </c>
      <c r="B28" s="89" t="s">
        <v>58</v>
      </c>
      <c r="C28" s="91" t="s">
        <v>57</v>
      </c>
      <c r="D28" s="87"/>
      <c r="E28" s="87"/>
      <c r="F28" s="87"/>
      <c r="G28" s="8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49">
        <f t="shared" si="0"/>
        <v>0</v>
      </c>
    </row>
    <row r="29" spans="1:44" s="84" customFormat="1">
      <c r="A29" s="90" t="s">
        <v>162</v>
      </c>
      <c r="B29" s="89" t="s">
        <v>161</v>
      </c>
      <c r="C29" s="88" t="s">
        <v>74</v>
      </c>
      <c r="D29" s="87"/>
      <c r="E29" s="87"/>
      <c r="F29" s="87"/>
      <c r="G29" s="8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49">
        <f t="shared" si="0"/>
        <v>0</v>
      </c>
    </row>
    <row r="30" spans="1:44">
      <c r="A30" s="62" t="s">
        <v>160</v>
      </c>
      <c r="B30" s="61" t="s">
        <v>218</v>
      </c>
      <c r="C30" s="65" t="s">
        <v>159</v>
      </c>
      <c r="D30" s="63"/>
      <c r="E30" s="63"/>
      <c r="F30" s="63"/>
      <c r="G30" s="63"/>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49">
        <f t="shared" si="0"/>
        <v>0</v>
      </c>
      <c r="AR30" s="66"/>
    </row>
    <row r="31" spans="1:44">
      <c r="A31" s="62" t="s">
        <v>158</v>
      </c>
      <c r="B31" s="61" t="s">
        <v>157</v>
      </c>
      <c r="C31" s="64" t="s">
        <v>32</v>
      </c>
      <c r="D31" s="63"/>
      <c r="E31" s="63"/>
      <c r="F31" s="63"/>
      <c r="G31" s="63"/>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49">
        <f t="shared" si="0"/>
        <v>0</v>
      </c>
    </row>
    <row r="32" spans="1:44">
      <c r="A32" s="62" t="s">
        <v>156</v>
      </c>
      <c r="B32" s="61" t="s">
        <v>155</v>
      </c>
      <c r="C32" s="64" t="s">
        <v>17</v>
      </c>
      <c r="D32" s="63"/>
      <c r="E32" s="63"/>
      <c r="F32" s="63"/>
      <c r="G32" s="63"/>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49">
        <f t="shared" si="0"/>
        <v>0</v>
      </c>
    </row>
    <row r="33" spans="1:42">
      <c r="A33" s="60" t="s">
        <v>91</v>
      </c>
      <c r="B33" s="59" t="s">
        <v>147</v>
      </c>
      <c r="C33" s="58" t="s">
        <v>29</v>
      </c>
      <c r="D33" s="57"/>
      <c r="E33" s="57"/>
      <c r="F33" s="57"/>
      <c r="G33" s="57"/>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f>'Danh muc 2022'!O115</f>
        <v>2</v>
      </c>
      <c r="AL33" s="56"/>
      <c r="AM33" s="56"/>
      <c r="AN33" s="56"/>
      <c r="AO33" s="49">
        <f t="shared" si="0"/>
        <v>2</v>
      </c>
    </row>
    <row r="34" spans="1:42">
      <c r="A34" s="62" t="s">
        <v>154</v>
      </c>
      <c r="B34" s="61" t="s">
        <v>153</v>
      </c>
      <c r="C34" s="58" t="s">
        <v>11</v>
      </c>
      <c r="D34" s="57"/>
      <c r="E34" s="57"/>
      <c r="F34" s="57"/>
      <c r="G34" s="57"/>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49">
        <f t="shared" si="0"/>
        <v>0</v>
      </c>
      <c r="AP34" s="83"/>
    </row>
    <row r="35" spans="1:42">
      <c r="A35" s="62" t="s">
        <v>152</v>
      </c>
      <c r="B35" s="61" t="s">
        <v>151</v>
      </c>
      <c r="C35" s="58" t="s">
        <v>14</v>
      </c>
      <c r="D35" s="57"/>
      <c r="E35" s="57"/>
      <c r="F35" s="57"/>
      <c r="G35" s="57"/>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49">
        <f t="shared" si="0"/>
        <v>0</v>
      </c>
      <c r="AP35" s="66"/>
    </row>
    <row r="36" spans="1:42">
      <c r="A36" s="60" t="s">
        <v>85</v>
      </c>
      <c r="B36" s="59" t="s">
        <v>9</v>
      </c>
      <c r="C36" s="58" t="s">
        <v>8</v>
      </c>
      <c r="D36" s="57"/>
      <c r="E36" s="57"/>
      <c r="F36" s="57"/>
      <c r="G36" s="57"/>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49">
        <f t="shared" si="0"/>
        <v>0</v>
      </c>
    </row>
    <row r="37" spans="1:42">
      <c r="A37" s="55" t="s">
        <v>150</v>
      </c>
      <c r="B37" s="54" t="s">
        <v>149</v>
      </c>
      <c r="C37" s="53" t="s">
        <v>148</v>
      </c>
      <c r="D37" s="52"/>
      <c r="E37" s="52"/>
      <c r="F37" s="52"/>
      <c r="G37" s="52"/>
      <c r="H37" s="51"/>
      <c r="I37" s="51"/>
      <c r="J37" s="51"/>
      <c r="K37" s="51"/>
      <c r="L37" s="51"/>
      <c r="M37" s="51"/>
      <c r="N37" s="51"/>
      <c r="O37" s="51"/>
      <c r="P37" s="51"/>
      <c r="Q37" s="51"/>
      <c r="R37" s="51"/>
      <c r="S37" s="51"/>
      <c r="T37" s="51"/>
      <c r="U37" s="51"/>
      <c r="V37" s="51">
        <f>'Danh muc 2022'!AD32</f>
        <v>0.01</v>
      </c>
      <c r="W37" s="51"/>
      <c r="X37" s="51"/>
      <c r="Y37" s="51"/>
      <c r="Z37" s="51"/>
      <c r="AA37" s="51"/>
      <c r="AB37" s="51"/>
      <c r="AC37" s="51"/>
      <c r="AD37" s="51"/>
      <c r="AE37" s="51"/>
      <c r="AF37" s="51"/>
      <c r="AG37" s="51"/>
      <c r="AH37" s="51"/>
      <c r="AI37" s="51"/>
      <c r="AJ37" s="51"/>
      <c r="AK37" s="51">
        <f>'Danh muc 2022'!AD115</f>
        <v>5.61</v>
      </c>
      <c r="AL37" s="51"/>
      <c r="AM37" s="51"/>
      <c r="AN37" s="51"/>
      <c r="AO37" s="49">
        <f t="shared" si="0"/>
        <v>5.62</v>
      </c>
    </row>
    <row r="38" spans="1:42" s="47" customFormat="1">
      <c r="D38" s="50">
        <f t="shared" ref="D38:AE38" si="1">SUM(D3:D37)</f>
        <v>0</v>
      </c>
      <c r="E38" s="50">
        <f t="shared" si="1"/>
        <v>0</v>
      </c>
      <c r="F38" s="50">
        <f t="shared" si="1"/>
        <v>0</v>
      </c>
      <c r="G38" s="50">
        <f t="shared" si="1"/>
        <v>0</v>
      </c>
      <c r="H38" s="50" t="e">
        <f t="shared" si="1"/>
        <v>#REF!</v>
      </c>
      <c r="I38" s="50">
        <f t="shared" si="1"/>
        <v>0</v>
      </c>
      <c r="J38" s="50">
        <f t="shared" si="1"/>
        <v>0</v>
      </c>
      <c r="K38" s="50">
        <f t="shared" si="1"/>
        <v>0</v>
      </c>
      <c r="L38" s="50">
        <f t="shared" si="1"/>
        <v>0</v>
      </c>
      <c r="M38" s="50">
        <f t="shared" si="1"/>
        <v>0</v>
      </c>
      <c r="N38" s="50">
        <f t="shared" si="1"/>
        <v>0</v>
      </c>
      <c r="O38" s="50">
        <f t="shared" si="1"/>
        <v>0</v>
      </c>
      <c r="P38" s="50">
        <f t="shared" si="1"/>
        <v>0</v>
      </c>
      <c r="Q38" s="50">
        <f t="shared" si="1"/>
        <v>0</v>
      </c>
      <c r="R38" s="50">
        <f t="shared" si="1"/>
        <v>0</v>
      </c>
      <c r="S38" s="50">
        <f t="shared" si="1"/>
        <v>0</v>
      </c>
      <c r="T38" s="50">
        <f t="shared" si="1"/>
        <v>0</v>
      </c>
      <c r="U38" s="50">
        <f t="shared" si="1"/>
        <v>0</v>
      </c>
      <c r="V38" s="50">
        <f t="shared" si="1"/>
        <v>0.09</v>
      </c>
      <c r="W38" s="50">
        <f t="shared" si="1"/>
        <v>0</v>
      </c>
      <c r="X38" s="50">
        <f t="shared" si="1"/>
        <v>0</v>
      </c>
      <c r="Y38" s="50">
        <f t="shared" si="1"/>
        <v>0</v>
      </c>
      <c r="Z38" s="50">
        <f t="shared" si="1"/>
        <v>0</v>
      </c>
      <c r="AA38" s="50">
        <f t="shared" si="1"/>
        <v>0</v>
      </c>
      <c r="AB38" s="50">
        <f t="shared" si="1"/>
        <v>0</v>
      </c>
      <c r="AC38" s="50">
        <f t="shared" si="1"/>
        <v>0</v>
      </c>
      <c r="AD38" s="50">
        <f t="shared" si="1"/>
        <v>0</v>
      </c>
      <c r="AE38" s="50">
        <f t="shared" si="1"/>
        <v>0</v>
      </c>
      <c r="AF38" s="50"/>
      <c r="AG38" s="50">
        <f t="shared" ref="AG38:AN38" si="2">SUM(AG3:AG37)</f>
        <v>0</v>
      </c>
      <c r="AH38" s="50">
        <f t="shared" si="2"/>
        <v>0</v>
      </c>
      <c r="AI38" s="50">
        <f t="shared" si="2"/>
        <v>0</v>
      </c>
      <c r="AJ38" s="50">
        <f t="shared" si="2"/>
        <v>0</v>
      </c>
      <c r="AK38" s="50">
        <f t="shared" si="2"/>
        <v>37.150000000000006</v>
      </c>
      <c r="AL38" s="50">
        <f t="shared" si="2"/>
        <v>0</v>
      </c>
      <c r="AM38" s="50">
        <f t="shared" si="2"/>
        <v>0</v>
      </c>
      <c r="AN38" s="50">
        <f t="shared" si="2"/>
        <v>0</v>
      </c>
      <c r="AO38" s="49" t="e">
        <f t="shared" si="0"/>
        <v>#REF!</v>
      </c>
    </row>
    <row r="39" spans="1:42" s="47" customFormat="1">
      <c r="AE39" s="48"/>
      <c r="AN39" s="82"/>
      <c r="AO39" s="47">
        <v>100.02</v>
      </c>
    </row>
    <row r="40" spans="1:42" s="47" customFormat="1">
      <c r="J40" s="48">
        <f>SUM(I12:I36)</f>
        <v>0</v>
      </c>
      <c r="AG40" s="48"/>
      <c r="AN40" s="82"/>
      <c r="AO40" s="48"/>
    </row>
    <row r="41" spans="1:42" s="47" customFormat="1">
      <c r="AN41" s="82"/>
    </row>
    <row r="42" spans="1:42" s="47" customFormat="1">
      <c r="AN42" s="82"/>
    </row>
    <row r="43" spans="1:42" s="47" customFormat="1">
      <c r="AN43" s="82"/>
    </row>
    <row r="44" spans="1:42" s="47" customFormat="1">
      <c r="AN44" s="82"/>
    </row>
    <row r="45" spans="1:42" s="47" customFormat="1">
      <c r="AN45" s="82"/>
    </row>
    <row r="46" spans="1:42" s="47" customFormat="1">
      <c r="AN46" s="82"/>
    </row>
    <row r="47" spans="1:42" s="47" customFormat="1">
      <c r="AN47" s="82"/>
    </row>
    <row r="48" spans="1:42" s="47" customFormat="1">
      <c r="AN48" s="82"/>
    </row>
    <row r="49" spans="40:40" s="47" customFormat="1">
      <c r="AN49" s="82"/>
    </row>
    <row r="50" spans="40:40" s="47" customFormat="1">
      <c r="AN50" s="82"/>
    </row>
    <row r="51" spans="40:40" s="47" customFormat="1">
      <c r="AN51" s="82"/>
    </row>
    <row r="52" spans="40:40" s="47" customFormat="1">
      <c r="AN52" s="82"/>
    </row>
    <row r="53" spans="40:40" s="47" customFormat="1">
      <c r="AN53" s="82"/>
    </row>
    <row r="54" spans="40:40" s="47" customFormat="1">
      <c r="AN54" s="82"/>
    </row>
    <row r="55" spans="40:40" s="47" customFormat="1">
      <c r="AN55" s="82"/>
    </row>
    <row r="56" spans="40:40" s="47" customFormat="1">
      <c r="AN56" s="82"/>
    </row>
    <row r="57" spans="40:40" s="47" customFormat="1">
      <c r="AN57" s="82"/>
    </row>
    <row r="58" spans="40:40" s="47" customFormat="1">
      <c r="AN58" s="82"/>
    </row>
    <row r="59" spans="40:40" s="47" customFormat="1">
      <c r="AN59" s="82"/>
    </row>
    <row r="60" spans="40:40" s="47" customFormat="1">
      <c r="AN60" s="82"/>
    </row>
    <row r="61" spans="40:40" s="47" customFormat="1">
      <c r="AN61" s="82"/>
    </row>
    <row r="62" spans="40:40" s="47" customFormat="1">
      <c r="AN62" s="82"/>
    </row>
    <row r="63" spans="40:40" s="47" customFormat="1">
      <c r="AN63" s="82"/>
    </row>
    <row r="64" spans="40:40" s="47" customFormat="1">
      <c r="AN64" s="82"/>
    </row>
    <row r="65" spans="40:40" s="47" customFormat="1">
      <c r="AN65" s="82"/>
    </row>
    <row r="66" spans="40:40" s="47" customFormat="1">
      <c r="AN66" s="82"/>
    </row>
    <row r="67" spans="40:40" s="47" customFormat="1">
      <c r="AN67" s="82"/>
    </row>
    <row r="68" spans="40:40" s="47" customFormat="1">
      <c r="AN68" s="82"/>
    </row>
    <row r="69" spans="40:40" s="47" customFormat="1">
      <c r="AN69" s="82"/>
    </row>
    <row r="70" spans="40:40" s="47" customFormat="1">
      <c r="AN70" s="82"/>
    </row>
    <row r="71" spans="40:40" s="47" customFormat="1">
      <c r="AN71" s="82"/>
    </row>
    <row r="72" spans="40:40" s="47" customFormat="1">
      <c r="AN72" s="82"/>
    </row>
    <row r="73" spans="40:40" s="47" customFormat="1">
      <c r="AN73" s="82"/>
    </row>
    <row r="74" spans="40:40" s="47" customFormat="1">
      <c r="AN74" s="82"/>
    </row>
    <row r="75" spans="40:40" s="47" customFormat="1">
      <c r="AN75" s="82"/>
    </row>
    <row r="76" spans="40:40" s="47" customFormat="1">
      <c r="AN76" s="82"/>
    </row>
    <row r="77" spans="40:40" s="47" customFormat="1">
      <c r="AN77" s="82"/>
    </row>
    <row r="78" spans="40:40" s="47" customFormat="1">
      <c r="AN78" s="82"/>
    </row>
    <row r="79" spans="40:40" s="47" customFormat="1">
      <c r="AN79" s="82"/>
    </row>
    <row r="80" spans="40:40" s="47" customFormat="1">
      <c r="AN80" s="82"/>
    </row>
    <row r="81" spans="40:40" s="47" customFormat="1">
      <c r="AN81" s="82"/>
    </row>
    <row r="82" spans="40:40" s="47" customFormat="1">
      <c r="AN82" s="82"/>
    </row>
    <row r="83" spans="40:40" s="47" customFormat="1">
      <c r="AN83" s="82"/>
    </row>
    <row r="84" spans="40:40" s="47" customFormat="1">
      <c r="AN84" s="82"/>
    </row>
    <row r="85" spans="40:40" s="47" customFormat="1">
      <c r="AN85" s="82"/>
    </row>
    <row r="86" spans="40:40" s="47" customFormat="1">
      <c r="AN86" s="82"/>
    </row>
    <row r="87" spans="40:40" s="47" customFormat="1">
      <c r="AN87" s="82"/>
    </row>
    <row r="88" spans="40:40" s="47" customFormat="1">
      <c r="AN88" s="82"/>
    </row>
    <row r="89" spans="40:40" s="47" customFormat="1">
      <c r="AN89" s="82"/>
    </row>
    <row r="90" spans="40:40" s="47" customFormat="1">
      <c r="AN90" s="82"/>
    </row>
    <row r="91" spans="40:40" s="47" customFormat="1">
      <c r="AN91" s="82"/>
    </row>
    <row r="92" spans="40:40" s="47" customFormat="1">
      <c r="AN92" s="82"/>
    </row>
    <row r="93" spans="40:40" s="47" customFormat="1">
      <c r="AN93" s="82"/>
    </row>
    <row r="94" spans="40:40" s="47" customFormat="1">
      <c r="AN94" s="82"/>
    </row>
    <row r="95" spans="40:40" s="47" customFormat="1">
      <c r="AN95" s="82"/>
    </row>
    <row r="96" spans="40:40" s="47" customFormat="1">
      <c r="AN96" s="82"/>
    </row>
    <row r="97" spans="40:40" s="47" customFormat="1">
      <c r="AN97" s="82"/>
    </row>
    <row r="98" spans="40:40" s="47" customFormat="1">
      <c r="AN98" s="82"/>
    </row>
    <row r="99" spans="40:40" s="47" customFormat="1">
      <c r="AN99" s="82"/>
    </row>
    <row r="100" spans="40:40" s="47" customFormat="1">
      <c r="AN100" s="82"/>
    </row>
    <row r="101" spans="40:40" s="47" customFormat="1">
      <c r="AN101" s="82"/>
    </row>
    <row r="102" spans="40:40" s="47" customFormat="1">
      <c r="AN102" s="82"/>
    </row>
    <row r="103" spans="40:40" s="47" customFormat="1">
      <c r="AN103" s="82"/>
    </row>
    <row r="104" spans="40:40" s="47" customFormat="1">
      <c r="AN104" s="82"/>
    </row>
    <row r="105" spans="40:40" s="47" customFormat="1">
      <c r="AN105" s="82"/>
    </row>
    <row r="106" spans="40:40" s="47" customFormat="1">
      <c r="AN106" s="82"/>
    </row>
    <row r="107" spans="40:40" s="47" customFormat="1">
      <c r="AN107" s="82"/>
    </row>
    <row r="108" spans="40:40" s="47" customFormat="1">
      <c r="AN108" s="82"/>
    </row>
    <row r="109" spans="40:40" s="47" customFormat="1">
      <c r="AN109" s="82"/>
    </row>
    <row r="110" spans="40:40" s="47" customFormat="1">
      <c r="AN110" s="82"/>
    </row>
    <row r="111" spans="40:40" s="47" customFormat="1">
      <c r="AN111" s="82"/>
    </row>
    <row r="112" spans="40:40" s="47" customFormat="1">
      <c r="AN112" s="82"/>
    </row>
    <row r="113" spans="40:40" s="47" customFormat="1">
      <c r="AN113" s="82"/>
    </row>
    <row r="114" spans="40:40" s="47" customFormat="1">
      <c r="AN114" s="82"/>
    </row>
    <row r="115" spans="40:40" s="47" customFormat="1">
      <c r="AN115" s="82"/>
    </row>
    <row r="116" spans="40:40" s="47" customFormat="1">
      <c r="AN116" s="82"/>
    </row>
    <row r="117" spans="40:40" s="47" customFormat="1">
      <c r="AN117" s="82"/>
    </row>
    <row r="118" spans="40:40" s="47" customFormat="1">
      <c r="AN118" s="82"/>
    </row>
    <row r="119" spans="40:40" s="47" customFormat="1">
      <c r="AN119" s="82"/>
    </row>
    <row r="120" spans="40:40" s="47" customFormat="1">
      <c r="AN120" s="82"/>
    </row>
    <row r="121" spans="40:40" s="47" customFormat="1">
      <c r="AN121" s="82"/>
    </row>
    <row r="122" spans="40:40" s="47" customFormat="1">
      <c r="AN122" s="82"/>
    </row>
    <row r="123" spans="40:40" s="47" customFormat="1">
      <c r="AN123" s="82"/>
    </row>
    <row r="124" spans="40:40" s="47" customFormat="1">
      <c r="AN124" s="82"/>
    </row>
    <row r="125" spans="40:40" s="47" customFormat="1">
      <c r="AN125" s="82"/>
    </row>
    <row r="126" spans="40:40" s="47" customFormat="1">
      <c r="AN126" s="82"/>
    </row>
    <row r="127" spans="40:40" s="47" customFormat="1">
      <c r="AN127" s="82"/>
    </row>
    <row r="128" spans="40:40" s="47" customFormat="1">
      <c r="AN128" s="82"/>
    </row>
    <row r="129" spans="40:40" s="47" customFormat="1">
      <c r="AN129" s="82"/>
    </row>
    <row r="130" spans="40:40" s="47" customFormat="1">
      <c r="AN130" s="82"/>
    </row>
    <row r="131" spans="40:40" s="47" customFormat="1">
      <c r="AN131" s="82"/>
    </row>
    <row r="132" spans="40:40" s="47" customFormat="1">
      <c r="AN132" s="82"/>
    </row>
    <row r="133" spans="40:40" s="47" customFormat="1">
      <c r="AN133" s="82"/>
    </row>
    <row r="134" spans="40:40" s="47" customFormat="1">
      <c r="AN134" s="82"/>
    </row>
    <row r="135" spans="40:40" s="47" customFormat="1">
      <c r="AN135" s="82"/>
    </row>
    <row r="136" spans="40:40" s="47" customFormat="1">
      <c r="AN136" s="82"/>
    </row>
    <row r="137" spans="40:40" s="47" customFormat="1">
      <c r="AN137" s="82"/>
    </row>
    <row r="138" spans="40:40" s="47" customFormat="1">
      <c r="AN138" s="82"/>
    </row>
    <row r="139" spans="40:40" s="47" customFormat="1">
      <c r="AN139" s="82"/>
    </row>
    <row r="140" spans="40:40" s="47" customFormat="1">
      <c r="AN140" s="82"/>
    </row>
    <row r="141" spans="40:40" s="47" customFormat="1">
      <c r="AN141" s="82"/>
    </row>
    <row r="142" spans="40:40" s="47" customFormat="1">
      <c r="AN142" s="82"/>
    </row>
    <row r="143" spans="40:40" s="47" customFormat="1">
      <c r="AN143" s="82"/>
    </row>
    <row r="144" spans="40:40" s="47" customFormat="1">
      <c r="AN144" s="82"/>
    </row>
    <row r="145" spans="4:40" s="47" customFormat="1">
      <c r="AN145" s="82"/>
    </row>
    <row r="146" spans="4:40" s="47" customFormat="1">
      <c r="AN146" s="82"/>
    </row>
    <row r="147" spans="4:40" s="47" customFormat="1">
      <c r="AN147" s="82"/>
    </row>
    <row r="148" spans="4:40">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row>
    <row r="149" spans="4:40">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row>
    <row r="150" spans="4:40">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row>
    <row r="151" spans="4:40">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row>
    <row r="152" spans="4:40">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row>
    <row r="153" spans="4:40">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row>
    <row r="154" spans="4:40">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row>
    <row r="155" spans="4:40">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row>
    <row r="156" spans="4:40">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row>
    <row r="157" spans="4:40">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row>
    <row r="158" spans="4:40">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row>
    <row r="159" spans="4:40">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row>
    <row r="160" spans="4:40">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row>
    <row r="161" spans="4:39">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row>
    <row r="162" spans="4:39">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row>
    <row r="163" spans="4:39">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row>
    <row r="164" spans="4:39">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row>
    <row r="165" spans="4:39">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row>
    <row r="166" spans="4:39">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row>
    <row r="167" spans="4:39">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row>
    <row r="168" spans="4:39">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row>
    <row r="169" spans="4:39">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row>
    <row r="170" spans="4:39">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row>
    <row r="171" spans="4:39">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row>
    <row r="172" spans="4:39">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row>
    <row r="173" spans="4:39">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row>
    <row r="174" spans="4:39">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row>
    <row r="175" spans="4:39">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row>
    <row r="176" spans="4:39">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row>
    <row r="177" spans="4:39">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row>
    <row r="178" spans="4:39">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row>
    <row r="179" spans="4:39">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row>
    <row r="180" spans="4:39">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row>
    <row r="181" spans="4:39">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row>
    <row r="182" spans="4:39">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row>
    <row r="183" spans="4:39">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row>
    <row r="184" spans="4:39">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row>
    <row r="185" spans="4:39">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row>
    <row r="186" spans="4:39">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row>
    <row r="187" spans="4:39">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row>
    <row r="188" spans="4:39">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row>
    <row r="189" spans="4:39">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row>
    <row r="190" spans="4:39">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row>
    <row r="191" spans="4:39">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row>
    <row r="192" spans="4:39">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row>
    <row r="193" spans="4:39">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row>
    <row r="194" spans="4:39">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row>
    <row r="195" spans="4:39">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row>
    <row r="196" spans="4:39">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row>
    <row r="197" spans="4:39">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row>
    <row r="198" spans="4:39">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row>
    <row r="199" spans="4:39">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row>
    <row r="200" spans="4:39">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row>
    <row r="201" spans="4:39">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row>
    <row r="202" spans="4:39">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row>
    <row r="203" spans="4:39">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row>
    <row r="204" spans="4:39">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row>
    <row r="205" spans="4:39">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row>
    <row r="206" spans="4:39">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row>
    <row r="207" spans="4:39">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row>
    <row r="208" spans="4:39">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row>
    <row r="209" spans="4:39">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row>
    <row r="210" spans="4:39">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row>
    <row r="211" spans="4:39">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row>
    <row r="212" spans="4:39">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row>
    <row r="213" spans="4:39">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row>
    <row r="214" spans="4:39">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row>
    <row r="215" spans="4:39">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row>
    <row r="216" spans="4:39">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row>
    <row r="217" spans="4:39">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row>
    <row r="218" spans="4:39">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row>
    <row r="219" spans="4:39">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row>
    <row r="220" spans="4:39">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row>
    <row r="221" spans="4:39">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row>
    <row r="222" spans="4:39">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row>
    <row r="223" spans="4:39">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row>
    <row r="224" spans="4:39">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row>
    <row r="225" spans="4:39">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row>
    <row r="226" spans="4:39">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row>
    <row r="227" spans="4:39">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row>
    <row r="228" spans="4:39">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row>
    <row r="229" spans="4:39">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row>
    <row r="230" spans="4:39">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row>
    <row r="231" spans="4:39">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row>
    <row r="232" spans="4:39">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row>
    <row r="233" spans="4:39">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row>
    <row r="234" spans="4:39">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row>
    <row r="235" spans="4:39">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row>
    <row r="236" spans="4:39">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row>
    <row r="237" spans="4:39">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row>
    <row r="238" spans="4:39">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row>
    <row r="239" spans="4:39">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row>
    <row r="240" spans="4:39">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row>
    <row r="241" spans="4:39">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row>
  </sheetData>
  <mergeCells count="4">
    <mergeCell ref="A1:A2"/>
    <mergeCell ref="B1:B2"/>
    <mergeCell ref="C1:C2"/>
    <mergeCell ref="D1:AN1"/>
  </mergeCells>
  <pageMargins left="0.75" right="0.75" top="1" bottom="1" header="0.5" footer="0.5"/>
  <pageSetup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241"/>
  <sheetViews>
    <sheetView zoomScale="77" zoomScaleNormal="77" workbookViewId="0">
      <pane xSplit="2" ySplit="3" topLeftCell="G4" activePane="bottomRight" state="frozen"/>
      <selection activeCell="D103" sqref="D4:D103"/>
      <selection pane="topRight" activeCell="D103" sqref="D4:D103"/>
      <selection pane="bottomLeft" activeCell="D103" sqref="D4:D103"/>
      <selection pane="bottomRight" activeCell="I4" sqref="I4"/>
    </sheetView>
  </sheetViews>
  <sheetFormatPr defaultColWidth="9.140625" defaultRowHeight="12.75"/>
  <cols>
    <col min="1" max="1" width="8.5703125" style="45" customWidth="1"/>
    <col min="2" max="2" width="32.42578125" style="45" customWidth="1"/>
    <col min="3" max="3" width="5.85546875" style="45" customWidth="1"/>
    <col min="4" max="40" width="5.85546875" style="46" customWidth="1"/>
    <col min="41" max="16384" width="9.140625" style="45"/>
  </cols>
  <sheetData>
    <row r="1" spans="1:43" ht="27" customHeight="1">
      <c r="A1" s="1510" t="s">
        <v>215</v>
      </c>
      <c r="B1" s="1512" t="s">
        <v>214</v>
      </c>
      <c r="C1" s="1514" t="s">
        <v>143</v>
      </c>
      <c r="D1" s="1516"/>
      <c r="E1" s="1516"/>
      <c r="F1" s="1516"/>
      <c r="G1" s="1516"/>
      <c r="H1" s="1516"/>
      <c r="I1" s="1516"/>
      <c r="J1" s="1516"/>
      <c r="K1" s="1516"/>
      <c r="L1" s="1516"/>
      <c r="M1" s="1516"/>
      <c r="N1" s="1516"/>
      <c r="O1" s="1516"/>
      <c r="P1" s="1516"/>
      <c r="Q1" s="1516"/>
      <c r="R1" s="1516"/>
      <c r="S1" s="1516"/>
      <c r="T1" s="1516"/>
      <c r="U1" s="1516"/>
      <c r="V1" s="1516"/>
      <c r="W1" s="1516"/>
      <c r="X1" s="1516"/>
      <c r="Y1" s="1516"/>
      <c r="Z1" s="1516"/>
      <c r="AA1" s="1516"/>
      <c r="AB1" s="1516"/>
      <c r="AC1" s="1516"/>
      <c r="AD1" s="1516"/>
      <c r="AE1" s="1516"/>
      <c r="AF1" s="1516"/>
      <c r="AG1" s="1516"/>
      <c r="AH1" s="1516"/>
      <c r="AI1" s="1516"/>
      <c r="AJ1" s="1516"/>
      <c r="AK1" s="1516"/>
      <c r="AL1" s="1516"/>
      <c r="AM1" s="1516"/>
      <c r="AN1" s="1516"/>
      <c r="AO1" s="81"/>
      <c r="AQ1" s="80"/>
    </row>
    <row r="2" spans="1:43" s="76" customFormat="1" ht="27" customHeight="1">
      <c r="A2" s="1511"/>
      <c r="B2" s="1513"/>
      <c r="C2" s="1515"/>
      <c r="D2" s="79" t="s">
        <v>212</v>
      </c>
      <c r="E2" s="79" t="s">
        <v>211</v>
      </c>
      <c r="F2" s="79" t="s">
        <v>116</v>
      </c>
      <c r="G2" s="79" t="s">
        <v>119</v>
      </c>
      <c r="H2" s="78" t="s">
        <v>104</v>
      </c>
      <c r="I2" s="78" t="s">
        <v>45</v>
      </c>
      <c r="J2" s="78" t="s">
        <v>42</v>
      </c>
      <c r="K2" s="78" t="s">
        <v>99</v>
      </c>
      <c r="L2" s="78" t="s">
        <v>96</v>
      </c>
      <c r="M2" s="78" t="s">
        <v>182</v>
      </c>
      <c r="N2" s="78" t="s">
        <v>210</v>
      </c>
      <c r="O2" s="78" t="s">
        <v>95</v>
      </c>
      <c r="P2" s="78" t="s">
        <v>86</v>
      </c>
      <c r="Q2" s="78" t="s">
        <v>89</v>
      </c>
      <c r="R2" s="78" t="s">
        <v>213</v>
      </c>
      <c r="S2" s="78" t="s">
        <v>26</v>
      </c>
      <c r="T2" s="78" t="s">
        <v>20</v>
      </c>
      <c r="U2" s="78" t="s">
        <v>23</v>
      </c>
      <c r="V2" s="78" t="s">
        <v>78</v>
      </c>
      <c r="W2" s="78" t="s">
        <v>76</v>
      </c>
      <c r="X2" s="78" t="s">
        <v>74</v>
      </c>
      <c r="Y2" s="78" t="s">
        <v>71</v>
      </c>
      <c r="Z2" s="78" t="s">
        <v>69</v>
      </c>
      <c r="AA2" s="78" t="s">
        <v>67</v>
      </c>
      <c r="AB2" s="78" t="s">
        <v>65</v>
      </c>
      <c r="AC2" s="78" t="s">
        <v>63</v>
      </c>
      <c r="AD2" s="78" t="s">
        <v>57</v>
      </c>
      <c r="AE2" s="78" t="s">
        <v>54</v>
      </c>
      <c r="AF2" s="78" t="s">
        <v>54</v>
      </c>
      <c r="AG2" s="78" t="s">
        <v>48</v>
      </c>
      <c r="AH2" s="78" t="s">
        <v>32</v>
      </c>
      <c r="AI2" s="78" t="s">
        <v>17</v>
      </c>
      <c r="AJ2" s="78" t="s">
        <v>29</v>
      </c>
      <c r="AK2" s="78" t="s">
        <v>14</v>
      </c>
      <c r="AL2" s="78" t="s">
        <v>11</v>
      </c>
      <c r="AM2" s="78" t="s">
        <v>8</v>
      </c>
      <c r="AN2" s="78" t="s">
        <v>6</v>
      </c>
      <c r="AO2" s="77" t="s">
        <v>217</v>
      </c>
    </row>
    <row r="3" spans="1:43" ht="18" customHeight="1">
      <c r="A3" s="70" t="s">
        <v>209</v>
      </c>
      <c r="B3" s="73" t="s">
        <v>208</v>
      </c>
      <c r="C3" s="72" t="s">
        <v>122</v>
      </c>
      <c r="D3" s="71"/>
      <c r="E3" s="71"/>
      <c r="F3" s="71"/>
      <c r="G3" s="71"/>
      <c r="H3" s="56"/>
      <c r="I3" s="56" t="e">
        <f>'Danh muc 2022'!#REF!+'Danh muc 2022'!#REF!+'Danh muc 2022'!#REF!+'Danh muc 2022'!#REF!</f>
        <v>#REF!</v>
      </c>
      <c r="J3" s="56"/>
      <c r="K3" s="56"/>
      <c r="L3" s="56"/>
      <c r="M3" s="56"/>
      <c r="N3" s="56"/>
      <c r="O3" s="56"/>
      <c r="P3" s="56"/>
      <c r="Q3" s="56" t="e">
        <f>'Danh muc 2022'!#REF!+'Danh muc 2022'!#REF!</f>
        <v>#REF!</v>
      </c>
      <c r="R3" s="56"/>
      <c r="S3" s="56"/>
      <c r="T3" s="56"/>
      <c r="U3" s="56"/>
      <c r="V3" s="56"/>
      <c r="W3" s="56"/>
      <c r="X3" s="56"/>
      <c r="Y3" s="56"/>
      <c r="Z3" s="56"/>
      <c r="AA3" s="56"/>
      <c r="AB3" s="56"/>
      <c r="AC3" s="56"/>
      <c r="AD3" s="56"/>
      <c r="AE3" s="56"/>
      <c r="AF3" s="56"/>
      <c r="AG3" s="56"/>
      <c r="AH3" s="56"/>
      <c r="AI3" s="56"/>
      <c r="AJ3" s="56" t="e">
        <f>'Danh muc 2022'!#REF!</f>
        <v>#REF!</v>
      </c>
      <c r="AK3" s="56"/>
      <c r="AL3" s="56"/>
      <c r="AM3" s="56"/>
      <c r="AN3" s="56"/>
      <c r="AO3" s="49" t="e">
        <f>SUM(D3:AN3)</f>
        <v>#REF!</v>
      </c>
    </row>
    <row r="4" spans="1:43" ht="13.5" customHeight="1">
      <c r="A4" s="70" t="s">
        <v>216</v>
      </c>
      <c r="B4" s="73" t="s">
        <v>207</v>
      </c>
      <c r="C4" s="72" t="s">
        <v>206</v>
      </c>
      <c r="D4" s="71"/>
      <c r="E4" s="71"/>
      <c r="F4" s="71"/>
      <c r="G4" s="71"/>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49">
        <f t="shared" ref="AO4:AO38" si="0">SUM(D4:AN4)</f>
        <v>0</v>
      </c>
      <c r="AP4" s="66"/>
    </row>
    <row r="5" spans="1:43" ht="13.5" customHeight="1">
      <c r="A5" s="70" t="s">
        <v>205</v>
      </c>
      <c r="B5" s="73" t="s">
        <v>204</v>
      </c>
      <c r="C5" s="75" t="s">
        <v>203</v>
      </c>
      <c r="D5" s="71"/>
      <c r="E5" s="71"/>
      <c r="F5" s="71"/>
      <c r="G5" s="71"/>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49">
        <f t="shared" si="0"/>
        <v>0</v>
      </c>
    </row>
    <row r="6" spans="1:43" ht="13.5" customHeight="1">
      <c r="A6" s="70" t="s">
        <v>202</v>
      </c>
      <c r="B6" s="73" t="s">
        <v>201</v>
      </c>
      <c r="C6" s="72" t="s">
        <v>116</v>
      </c>
      <c r="D6" s="71"/>
      <c r="E6" s="71"/>
      <c r="F6" s="71"/>
      <c r="G6" s="71"/>
      <c r="H6" s="56"/>
      <c r="I6" s="56" t="e">
        <f>'Danh muc 2022'!#REF!+'Danh muc 2022'!#REF!</f>
        <v>#REF!</v>
      </c>
      <c r="J6" s="56"/>
      <c r="K6" s="56"/>
      <c r="L6" s="56"/>
      <c r="M6" s="56"/>
      <c r="N6" s="56"/>
      <c r="O6" s="56"/>
      <c r="P6" s="56"/>
      <c r="Q6" s="56"/>
      <c r="R6" s="56"/>
      <c r="S6" s="56"/>
      <c r="T6" s="56"/>
      <c r="U6" s="56"/>
      <c r="V6" s="56"/>
      <c r="W6" s="56"/>
      <c r="X6" s="56"/>
      <c r="Y6" s="56"/>
      <c r="Z6" s="56"/>
      <c r="AA6" s="56"/>
      <c r="AB6" s="56"/>
      <c r="AC6" s="56"/>
      <c r="AD6" s="56"/>
      <c r="AE6" s="56"/>
      <c r="AF6" s="56"/>
      <c r="AG6" s="56"/>
      <c r="AH6" s="56" t="e">
        <f>'Danh muc 2022'!#REF!</f>
        <v>#REF!</v>
      </c>
      <c r="AI6" s="56"/>
      <c r="AJ6" s="56"/>
      <c r="AK6" s="56"/>
      <c r="AL6" s="56"/>
      <c r="AM6" s="56"/>
      <c r="AN6" s="56"/>
      <c r="AO6" s="49" t="e">
        <f t="shared" si="0"/>
        <v>#REF!</v>
      </c>
    </row>
    <row r="7" spans="1:43" ht="13.5" customHeight="1">
      <c r="A7" s="70">
        <v>1.1299999999999999</v>
      </c>
      <c r="B7" s="73" t="s">
        <v>200</v>
      </c>
      <c r="C7" s="72" t="s">
        <v>199</v>
      </c>
      <c r="D7" s="71"/>
      <c r="E7" s="71"/>
      <c r="F7" s="71"/>
      <c r="G7" s="71"/>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49">
        <f t="shared" si="0"/>
        <v>0</v>
      </c>
    </row>
    <row r="8" spans="1:43" ht="13.5" customHeight="1">
      <c r="A8" s="70" t="s">
        <v>198</v>
      </c>
      <c r="B8" s="73" t="s">
        <v>197</v>
      </c>
      <c r="C8" s="72" t="s">
        <v>196</v>
      </c>
      <c r="D8" s="71"/>
      <c r="E8" s="71"/>
      <c r="F8" s="71"/>
      <c r="G8" s="71"/>
      <c r="H8" s="74"/>
      <c r="I8" s="74"/>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49">
        <f t="shared" si="0"/>
        <v>0</v>
      </c>
    </row>
    <row r="9" spans="1:43" ht="13.5" customHeight="1">
      <c r="A9" s="70" t="s">
        <v>195</v>
      </c>
      <c r="B9" s="73" t="s">
        <v>194</v>
      </c>
      <c r="C9" s="72" t="s">
        <v>193</v>
      </c>
      <c r="D9" s="71"/>
      <c r="E9" s="71"/>
      <c r="F9" s="71"/>
      <c r="G9" s="71"/>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49">
        <f t="shared" si="0"/>
        <v>0</v>
      </c>
    </row>
    <row r="10" spans="1:43" ht="13.5" customHeight="1">
      <c r="A10" s="70" t="s">
        <v>192</v>
      </c>
      <c r="B10" s="73" t="s">
        <v>191</v>
      </c>
      <c r="C10" s="72" t="s">
        <v>190</v>
      </c>
      <c r="D10" s="71"/>
      <c r="E10" s="71"/>
      <c r="F10" s="71"/>
      <c r="G10" s="71"/>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49">
        <f t="shared" si="0"/>
        <v>0</v>
      </c>
      <c r="AP10" s="93"/>
    </row>
    <row r="11" spans="1:43" ht="13.5" customHeight="1">
      <c r="A11" s="70" t="s">
        <v>118</v>
      </c>
      <c r="B11" s="69" t="s">
        <v>189</v>
      </c>
      <c r="C11" s="68" t="s">
        <v>107</v>
      </c>
      <c r="D11" s="67"/>
      <c r="E11" s="67"/>
      <c r="F11" s="67"/>
      <c r="G11" s="67"/>
      <c r="H11" s="56"/>
      <c r="I11" s="56" t="e">
        <f>'Danh muc 2022'!#REF!</f>
        <v>#REF!</v>
      </c>
      <c r="J11" s="56"/>
      <c r="K11" s="56"/>
      <c r="L11" s="56"/>
      <c r="M11" s="56"/>
      <c r="N11" s="56"/>
      <c r="O11" s="56"/>
      <c r="P11" s="56"/>
      <c r="Q11" s="56" t="e">
        <f>'Danh muc 2022'!#REF!</f>
        <v>#REF!</v>
      </c>
      <c r="R11" s="56"/>
      <c r="S11" s="56"/>
      <c r="T11" s="56"/>
      <c r="U11" s="56"/>
      <c r="V11" s="56"/>
      <c r="W11" s="56"/>
      <c r="X11" s="56"/>
      <c r="Y11" s="56"/>
      <c r="Z11" s="56"/>
      <c r="AA11" s="56"/>
      <c r="AB11" s="56"/>
      <c r="AC11" s="56"/>
      <c r="AD11" s="56"/>
      <c r="AE11" s="56"/>
      <c r="AF11" s="56"/>
      <c r="AG11" s="56"/>
      <c r="AH11" s="56" t="e">
        <f>'Danh muc 2022'!#REF!</f>
        <v>#REF!</v>
      </c>
      <c r="AI11" s="56"/>
      <c r="AJ11" s="56"/>
      <c r="AK11" s="56"/>
      <c r="AL11" s="56"/>
      <c r="AM11" s="56"/>
      <c r="AN11" s="56"/>
      <c r="AO11" s="49" t="e">
        <f t="shared" si="0"/>
        <v>#REF!</v>
      </c>
    </row>
    <row r="12" spans="1:43" s="84" customFormat="1" ht="13.5" customHeight="1">
      <c r="A12" s="90" t="s">
        <v>188</v>
      </c>
      <c r="B12" s="89" t="s">
        <v>187</v>
      </c>
      <c r="C12" s="88" t="s">
        <v>45</v>
      </c>
      <c r="D12" s="87"/>
      <c r="E12" s="87"/>
      <c r="F12" s="87"/>
      <c r="G12" s="87"/>
      <c r="H12" s="86"/>
      <c r="I12" s="86"/>
      <c r="J12" s="86"/>
      <c r="K12" s="86"/>
      <c r="L12" s="86"/>
      <c r="M12" s="86"/>
      <c r="N12" s="86"/>
      <c r="O12" s="86"/>
      <c r="P12" s="86"/>
      <c r="Q12" s="86"/>
      <c r="R12" s="86"/>
      <c r="S12" s="86"/>
      <c r="T12" s="86"/>
      <c r="U12" s="86"/>
      <c r="V12" s="86">
        <f>'Danh muc 2022'!Q24</f>
        <v>0.06</v>
      </c>
      <c r="W12" s="86"/>
      <c r="X12" s="86"/>
      <c r="Y12" s="86"/>
      <c r="Z12" s="86"/>
      <c r="AA12" s="86"/>
      <c r="AB12" s="86"/>
      <c r="AC12" s="86"/>
      <c r="AD12" s="86"/>
      <c r="AE12" s="86"/>
      <c r="AF12" s="86"/>
      <c r="AG12" s="86"/>
      <c r="AH12" s="86"/>
      <c r="AI12" s="86"/>
      <c r="AJ12" s="86"/>
      <c r="AK12" s="86"/>
      <c r="AL12" s="86"/>
      <c r="AM12" s="86"/>
      <c r="AN12" s="86"/>
      <c r="AO12" s="85">
        <f t="shared" si="0"/>
        <v>0.06</v>
      </c>
      <c r="AP12" s="92"/>
    </row>
    <row r="13" spans="1:43">
      <c r="A13" s="62" t="s">
        <v>186</v>
      </c>
      <c r="B13" s="61" t="s">
        <v>185</v>
      </c>
      <c r="C13" s="65" t="s">
        <v>42</v>
      </c>
      <c r="D13" s="63"/>
      <c r="E13" s="63"/>
      <c r="F13" s="63"/>
      <c r="G13" s="63"/>
      <c r="H13" s="56"/>
      <c r="I13" s="56"/>
      <c r="J13" s="56"/>
      <c r="K13" s="56"/>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49">
        <f t="shared" si="0"/>
        <v>0</v>
      </c>
    </row>
    <row r="14" spans="1:43">
      <c r="A14" s="62" t="s">
        <v>184</v>
      </c>
      <c r="B14" s="61" t="s">
        <v>183</v>
      </c>
      <c r="C14" s="64" t="s">
        <v>182</v>
      </c>
      <c r="D14" s="63"/>
      <c r="E14" s="63"/>
      <c r="F14" s="63"/>
      <c r="G14" s="63"/>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49">
        <f t="shared" si="0"/>
        <v>0</v>
      </c>
    </row>
    <row r="15" spans="1:43">
      <c r="A15" s="62" t="s">
        <v>181</v>
      </c>
      <c r="B15" s="61" t="s">
        <v>180</v>
      </c>
      <c r="C15" s="65" t="s">
        <v>99</v>
      </c>
      <c r="D15" s="63"/>
      <c r="E15" s="63"/>
      <c r="F15" s="63"/>
      <c r="G15" s="63"/>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49">
        <f t="shared" si="0"/>
        <v>0</v>
      </c>
    </row>
    <row r="16" spans="1:43">
      <c r="A16" s="62" t="s">
        <v>179</v>
      </c>
      <c r="B16" s="61" t="s">
        <v>178</v>
      </c>
      <c r="C16" s="65" t="s">
        <v>96</v>
      </c>
      <c r="D16" s="63"/>
      <c r="E16" s="63"/>
      <c r="F16" s="63"/>
      <c r="G16" s="63"/>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49">
        <f t="shared" si="0"/>
        <v>0</v>
      </c>
      <c r="AP16" s="66" t="e">
        <f>SUM(AO12:AO35)</f>
        <v>#REF!</v>
      </c>
    </row>
    <row r="17" spans="1:43">
      <c r="A17" s="62" t="s">
        <v>177</v>
      </c>
      <c r="B17" s="61" t="s">
        <v>176</v>
      </c>
      <c r="C17" s="64" t="s">
        <v>95</v>
      </c>
      <c r="D17" s="63"/>
      <c r="E17" s="63"/>
      <c r="F17" s="63"/>
      <c r="G17" s="63"/>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49">
        <f t="shared" si="0"/>
        <v>0</v>
      </c>
    </row>
    <row r="18" spans="1:43">
      <c r="A18" s="62"/>
      <c r="B18" s="61"/>
      <c r="C18" s="64"/>
      <c r="D18" s="63"/>
      <c r="E18" s="63"/>
      <c r="F18" s="63"/>
      <c r="G18" s="63"/>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49"/>
    </row>
    <row r="19" spans="1:43">
      <c r="A19" s="62" t="s">
        <v>175</v>
      </c>
      <c r="B19" s="61" t="s">
        <v>174</v>
      </c>
      <c r="C19" s="65" t="s">
        <v>86</v>
      </c>
      <c r="D19" s="63"/>
      <c r="E19" s="63"/>
      <c r="F19" s="63"/>
      <c r="G19" s="63"/>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49">
        <f t="shared" si="0"/>
        <v>0</v>
      </c>
    </row>
    <row r="20" spans="1:43">
      <c r="A20" s="62" t="s">
        <v>173</v>
      </c>
      <c r="B20" s="61" t="s">
        <v>172</v>
      </c>
      <c r="C20" s="64" t="s">
        <v>83</v>
      </c>
      <c r="D20" s="63"/>
      <c r="E20" s="63"/>
      <c r="F20" s="63"/>
      <c r="G20" s="63"/>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49">
        <f t="shared" si="0"/>
        <v>0</v>
      </c>
    </row>
    <row r="21" spans="1:43">
      <c r="A21" s="62" t="s">
        <v>171</v>
      </c>
      <c r="B21" s="61" t="s">
        <v>170</v>
      </c>
      <c r="C21" s="64" t="s">
        <v>26</v>
      </c>
      <c r="D21" s="63"/>
      <c r="E21" s="63"/>
      <c r="F21" s="63"/>
      <c r="G21" s="6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49">
        <f t="shared" si="0"/>
        <v>0</v>
      </c>
    </row>
    <row r="22" spans="1:43" s="84" customFormat="1">
      <c r="A22" s="90" t="s">
        <v>169</v>
      </c>
      <c r="B22" s="89" t="s">
        <v>79</v>
      </c>
      <c r="C22" s="91" t="s">
        <v>78</v>
      </c>
      <c r="D22" s="87"/>
      <c r="E22" s="87"/>
      <c r="F22" s="87"/>
      <c r="G22" s="87"/>
      <c r="H22" s="86"/>
      <c r="I22" s="86" t="e">
        <f>'Danh muc 2022'!#REF!+'Danh muc 2022'!#REF!</f>
        <v>#REF!</v>
      </c>
      <c r="J22" s="86"/>
      <c r="K22" s="86"/>
      <c r="L22" s="86"/>
      <c r="M22" s="86"/>
      <c r="N22" s="86"/>
      <c r="O22" s="86"/>
      <c r="P22" s="86"/>
      <c r="Q22" s="86" t="e">
        <f>'Danh muc 2022'!#REF!</f>
        <v>#REF!</v>
      </c>
      <c r="R22" s="86"/>
      <c r="S22" s="86"/>
      <c r="T22" s="86"/>
      <c r="U22" s="86"/>
      <c r="V22" s="86"/>
      <c r="W22" s="86"/>
      <c r="X22" s="86"/>
      <c r="Y22" s="86"/>
      <c r="Z22" s="86"/>
      <c r="AA22" s="86"/>
      <c r="AB22" s="86"/>
      <c r="AC22" s="86"/>
      <c r="AD22" s="86"/>
      <c r="AE22" s="86"/>
      <c r="AF22" s="86"/>
      <c r="AG22" s="86"/>
      <c r="AH22" s="86"/>
      <c r="AI22" s="86"/>
      <c r="AJ22" s="86" t="e">
        <f>'Danh muc 2022'!#REF!</f>
        <v>#REF!</v>
      </c>
      <c r="AK22" s="86"/>
      <c r="AL22" s="86"/>
      <c r="AM22" s="86"/>
      <c r="AN22" s="86"/>
      <c r="AO22" s="49" t="e">
        <f t="shared" si="0"/>
        <v>#REF!</v>
      </c>
      <c r="AQ22" s="92"/>
    </row>
    <row r="23" spans="1:43" s="84" customFormat="1">
      <c r="A23" s="90" t="s">
        <v>168</v>
      </c>
      <c r="B23" s="89" t="s">
        <v>77</v>
      </c>
      <c r="C23" s="91" t="s">
        <v>76</v>
      </c>
      <c r="D23" s="87"/>
      <c r="E23" s="87"/>
      <c r="F23" s="87"/>
      <c r="G23" s="87"/>
      <c r="H23" s="86"/>
      <c r="I23" s="86" t="e">
        <f>'Danh muc 2022'!#REF!+'Danh muc 2022'!#REF!</f>
        <v>#REF!</v>
      </c>
      <c r="J23" s="86"/>
      <c r="K23" s="86"/>
      <c r="L23" s="86"/>
      <c r="M23" s="86"/>
      <c r="N23" s="86"/>
      <c r="O23" s="86"/>
      <c r="P23" s="86"/>
      <c r="Q23" s="86" t="e">
        <f>'Danh muc 2022'!#REF!</f>
        <v>#REF!</v>
      </c>
      <c r="R23" s="86"/>
      <c r="S23" s="86"/>
      <c r="T23" s="86"/>
      <c r="U23" s="86"/>
      <c r="V23" s="86"/>
      <c r="W23" s="86"/>
      <c r="X23" s="86"/>
      <c r="Y23" s="86"/>
      <c r="Z23" s="86"/>
      <c r="AA23" s="86"/>
      <c r="AB23" s="86"/>
      <c r="AC23" s="86"/>
      <c r="AD23" s="86"/>
      <c r="AE23" s="86"/>
      <c r="AF23" s="86"/>
      <c r="AG23" s="86"/>
      <c r="AH23" s="86"/>
      <c r="AI23" s="86"/>
      <c r="AJ23" s="86" t="e">
        <f>'Danh muc 2022'!#REF!</f>
        <v>#REF!</v>
      </c>
      <c r="AK23" s="86"/>
      <c r="AL23" s="86"/>
      <c r="AM23" s="86"/>
      <c r="AN23" s="86"/>
      <c r="AO23" s="49" t="e">
        <f t="shared" si="0"/>
        <v>#REF!</v>
      </c>
    </row>
    <row r="24" spans="1:43" s="84" customFormat="1">
      <c r="A24" s="90" t="s">
        <v>167</v>
      </c>
      <c r="B24" s="89" t="s">
        <v>70</v>
      </c>
      <c r="C24" s="91" t="s">
        <v>69</v>
      </c>
      <c r="D24" s="87"/>
      <c r="E24" s="87"/>
      <c r="F24" s="87"/>
      <c r="G24" s="8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49">
        <f t="shared" si="0"/>
        <v>0</v>
      </c>
    </row>
    <row r="25" spans="1:43" s="84" customFormat="1">
      <c r="A25" s="90" t="s">
        <v>166</v>
      </c>
      <c r="B25" s="89" t="s">
        <v>68</v>
      </c>
      <c r="C25" s="91" t="s">
        <v>67</v>
      </c>
      <c r="D25" s="87"/>
      <c r="E25" s="87"/>
      <c r="F25" s="87"/>
      <c r="G25" s="8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49">
        <f t="shared" si="0"/>
        <v>0</v>
      </c>
    </row>
    <row r="26" spans="1:43" s="84" customFormat="1">
      <c r="A26" s="90" t="s">
        <v>165</v>
      </c>
      <c r="B26" s="89" t="s">
        <v>66</v>
      </c>
      <c r="C26" s="91" t="s">
        <v>65</v>
      </c>
      <c r="D26" s="87"/>
      <c r="E26" s="87"/>
      <c r="F26" s="87"/>
      <c r="G26" s="8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49">
        <f t="shared" si="0"/>
        <v>0</v>
      </c>
    </row>
    <row r="27" spans="1:43" s="84" customFormat="1">
      <c r="A27" s="90" t="s">
        <v>164</v>
      </c>
      <c r="B27" s="89" t="s">
        <v>64</v>
      </c>
      <c r="C27" s="91" t="s">
        <v>63</v>
      </c>
      <c r="D27" s="87"/>
      <c r="E27" s="87"/>
      <c r="F27" s="87"/>
      <c r="G27" s="8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49">
        <f t="shared" si="0"/>
        <v>0</v>
      </c>
      <c r="AQ27" s="92"/>
    </row>
    <row r="28" spans="1:43" s="84" customFormat="1">
      <c r="A28" s="90" t="s">
        <v>163</v>
      </c>
      <c r="B28" s="89" t="s">
        <v>58</v>
      </c>
      <c r="C28" s="91" t="s">
        <v>57</v>
      </c>
      <c r="D28" s="87"/>
      <c r="E28" s="87"/>
      <c r="F28" s="87"/>
      <c r="G28" s="8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49">
        <f t="shared" si="0"/>
        <v>0</v>
      </c>
    </row>
    <row r="29" spans="1:43" s="84" customFormat="1">
      <c r="A29" s="90" t="s">
        <v>162</v>
      </c>
      <c r="B29" s="89" t="s">
        <v>161</v>
      </c>
      <c r="C29" s="88" t="s">
        <v>74</v>
      </c>
      <c r="D29" s="87"/>
      <c r="E29" s="87"/>
      <c r="F29" s="87"/>
      <c r="G29" s="8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49">
        <f t="shared" si="0"/>
        <v>0</v>
      </c>
    </row>
    <row r="30" spans="1:43">
      <c r="A30" s="62" t="s">
        <v>160</v>
      </c>
      <c r="B30" s="61" t="s">
        <v>218</v>
      </c>
      <c r="C30" s="65" t="s">
        <v>159</v>
      </c>
      <c r="D30" s="63"/>
      <c r="E30" s="63"/>
      <c r="F30" s="63"/>
      <c r="G30" s="63"/>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49">
        <f t="shared" si="0"/>
        <v>0</v>
      </c>
    </row>
    <row r="31" spans="1:43">
      <c r="A31" s="62" t="s">
        <v>158</v>
      </c>
      <c r="B31" s="61" t="s">
        <v>157</v>
      </c>
      <c r="C31" s="64" t="s">
        <v>32</v>
      </c>
      <c r="D31" s="63"/>
      <c r="E31" s="63"/>
      <c r="F31" s="63"/>
      <c r="G31" s="63"/>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49">
        <f t="shared" si="0"/>
        <v>0</v>
      </c>
    </row>
    <row r="32" spans="1:43">
      <c r="A32" s="62" t="s">
        <v>156</v>
      </c>
      <c r="B32" s="61" t="s">
        <v>155</v>
      </c>
      <c r="C32" s="64" t="s">
        <v>17</v>
      </c>
      <c r="D32" s="63"/>
      <c r="E32" s="63"/>
      <c r="F32" s="63"/>
      <c r="G32" s="63"/>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49">
        <f t="shared" si="0"/>
        <v>0</v>
      </c>
    </row>
    <row r="33" spans="1:42">
      <c r="A33" s="60" t="s">
        <v>91</v>
      </c>
      <c r="B33" s="59" t="s">
        <v>147</v>
      </c>
      <c r="C33" s="58" t="s">
        <v>29</v>
      </c>
      <c r="D33" s="57"/>
      <c r="E33" s="57"/>
      <c r="F33" s="57"/>
      <c r="G33" s="57"/>
      <c r="H33" s="56"/>
      <c r="I33" s="56"/>
      <c r="J33" s="56"/>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49">
        <f t="shared" si="0"/>
        <v>0</v>
      </c>
    </row>
    <row r="34" spans="1:42">
      <c r="A34" s="62" t="s">
        <v>154</v>
      </c>
      <c r="B34" s="61" t="s">
        <v>153</v>
      </c>
      <c r="C34" s="58" t="s">
        <v>11</v>
      </c>
      <c r="D34" s="57"/>
      <c r="E34" s="57"/>
      <c r="F34" s="57"/>
      <c r="G34" s="57"/>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49">
        <f t="shared" si="0"/>
        <v>0</v>
      </c>
      <c r="AP34" s="83"/>
    </row>
    <row r="35" spans="1:42">
      <c r="A35" s="62" t="s">
        <v>152</v>
      </c>
      <c r="B35" s="61" t="s">
        <v>151</v>
      </c>
      <c r="C35" s="58" t="s">
        <v>14</v>
      </c>
      <c r="D35" s="57"/>
      <c r="E35" s="57"/>
      <c r="F35" s="57"/>
      <c r="G35" s="57"/>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49">
        <f t="shared" si="0"/>
        <v>0</v>
      </c>
      <c r="AP35" s="66"/>
    </row>
    <row r="36" spans="1:42">
      <c r="A36" s="60" t="s">
        <v>85</v>
      </c>
      <c r="B36" s="59" t="s">
        <v>9</v>
      </c>
      <c r="C36" s="58" t="s">
        <v>8</v>
      </c>
      <c r="D36" s="57"/>
      <c r="E36" s="57"/>
      <c r="F36" s="57"/>
      <c r="G36" s="57"/>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49">
        <f t="shared" si="0"/>
        <v>0</v>
      </c>
    </row>
    <row r="37" spans="1:42">
      <c r="A37" s="55" t="s">
        <v>150</v>
      </c>
      <c r="B37" s="54" t="s">
        <v>149</v>
      </c>
      <c r="C37" s="53" t="s">
        <v>148</v>
      </c>
      <c r="D37" s="52"/>
      <c r="E37" s="52"/>
      <c r="F37" s="52"/>
      <c r="G37" s="52"/>
      <c r="H37" s="51"/>
      <c r="I37" s="51" t="e">
        <f>'Danh muc 2022'!#REF!</f>
        <v>#REF!</v>
      </c>
      <c r="J37" s="51"/>
      <c r="K37" s="51"/>
      <c r="L37" s="51"/>
      <c r="M37" s="51"/>
      <c r="N37" s="51"/>
      <c r="O37" s="51"/>
      <c r="P37" s="51"/>
      <c r="Q37" s="51"/>
      <c r="R37" s="51"/>
      <c r="S37" s="51"/>
      <c r="T37" s="51"/>
      <c r="U37" s="51"/>
      <c r="V37" s="51" t="e">
        <f>'Danh muc 2022'!#REF!</f>
        <v>#REF!</v>
      </c>
      <c r="W37" s="51"/>
      <c r="X37" s="51"/>
      <c r="Y37" s="51"/>
      <c r="Z37" s="51"/>
      <c r="AA37" s="51"/>
      <c r="AB37" s="51"/>
      <c r="AC37" s="51"/>
      <c r="AD37" s="51"/>
      <c r="AE37" s="51"/>
      <c r="AF37" s="51"/>
      <c r="AG37" s="51"/>
      <c r="AH37" s="51"/>
      <c r="AI37" s="51"/>
      <c r="AJ37" s="51"/>
      <c r="AK37" s="51"/>
      <c r="AL37" s="51"/>
      <c r="AM37" s="51"/>
      <c r="AN37" s="51"/>
      <c r="AO37" s="49" t="e">
        <f t="shared" si="0"/>
        <v>#REF!</v>
      </c>
    </row>
    <row r="38" spans="1:42" s="47" customFormat="1">
      <c r="D38" s="50">
        <f t="shared" ref="D38:AE38" si="1">SUM(D3:D37)</f>
        <v>0</v>
      </c>
      <c r="E38" s="50">
        <f t="shared" si="1"/>
        <v>0</v>
      </c>
      <c r="F38" s="50">
        <f t="shared" si="1"/>
        <v>0</v>
      </c>
      <c r="G38" s="50">
        <f t="shared" si="1"/>
        <v>0</v>
      </c>
      <c r="H38" s="50">
        <f t="shared" si="1"/>
        <v>0</v>
      </c>
      <c r="I38" s="50" t="e">
        <f t="shared" si="1"/>
        <v>#REF!</v>
      </c>
      <c r="J38" s="50">
        <f t="shared" si="1"/>
        <v>0</v>
      </c>
      <c r="K38" s="50">
        <f t="shared" si="1"/>
        <v>0</v>
      </c>
      <c r="L38" s="50">
        <f t="shared" si="1"/>
        <v>0</v>
      </c>
      <c r="M38" s="50">
        <f t="shared" si="1"/>
        <v>0</v>
      </c>
      <c r="N38" s="50">
        <f t="shared" si="1"/>
        <v>0</v>
      </c>
      <c r="O38" s="50">
        <f t="shared" si="1"/>
        <v>0</v>
      </c>
      <c r="P38" s="50">
        <f t="shared" si="1"/>
        <v>0</v>
      </c>
      <c r="Q38" s="50" t="e">
        <f t="shared" si="1"/>
        <v>#REF!</v>
      </c>
      <c r="R38" s="50">
        <f t="shared" si="1"/>
        <v>0</v>
      </c>
      <c r="S38" s="50">
        <f t="shared" si="1"/>
        <v>0</v>
      </c>
      <c r="T38" s="50">
        <f t="shared" si="1"/>
        <v>0</v>
      </c>
      <c r="U38" s="50">
        <f t="shared" si="1"/>
        <v>0</v>
      </c>
      <c r="V38" s="50" t="e">
        <f t="shared" si="1"/>
        <v>#REF!</v>
      </c>
      <c r="W38" s="50">
        <f t="shared" si="1"/>
        <v>0</v>
      </c>
      <c r="X38" s="50">
        <f t="shared" si="1"/>
        <v>0</v>
      </c>
      <c r="Y38" s="50">
        <f t="shared" si="1"/>
        <v>0</v>
      </c>
      <c r="Z38" s="50">
        <f t="shared" si="1"/>
        <v>0</v>
      </c>
      <c r="AA38" s="50">
        <f t="shared" si="1"/>
        <v>0</v>
      </c>
      <c r="AB38" s="50">
        <f t="shared" si="1"/>
        <v>0</v>
      </c>
      <c r="AC38" s="50">
        <f t="shared" si="1"/>
        <v>0</v>
      </c>
      <c r="AD38" s="50">
        <f t="shared" si="1"/>
        <v>0</v>
      </c>
      <c r="AE38" s="50">
        <f t="shared" si="1"/>
        <v>0</v>
      </c>
      <c r="AF38" s="50"/>
      <c r="AG38" s="50">
        <f t="shared" ref="AG38:AN38" si="2">SUM(AG3:AG37)</f>
        <v>0</v>
      </c>
      <c r="AH38" s="50" t="e">
        <f t="shared" si="2"/>
        <v>#REF!</v>
      </c>
      <c r="AI38" s="50">
        <f t="shared" si="2"/>
        <v>0</v>
      </c>
      <c r="AJ38" s="50" t="e">
        <f t="shared" si="2"/>
        <v>#REF!</v>
      </c>
      <c r="AK38" s="50">
        <f t="shared" si="2"/>
        <v>0</v>
      </c>
      <c r="AL38" s="50">
        <f t="shared" si="2"/>
        <v>0</v>
      </c>
      <c r="AM38" s="50">
        <f t="shared" si="2"/>
        <v>0</v>
      </c>
      <c r="AN38" s="50">
        <f t="shared" si="2"/>
        <v>0</v>
      </c>
      <c r="AO38" s="49" t="e">
        <f t="shared" si="0"/>
        <v>#REF!</v>
      </c>
    </row>
    <row r="39" spans="1:42" s="47" customFormat="1">
      <c r="AE39" s="48"/>
      <c r="AN39" s="82"/>
    </row>
    <row r="40" spans="1:42" s="47" customFormat="1">
      <c r="J40" s="48" t="e">
        <f>SUM(I12:I36)</f>
        <v>#REF!</v>
      </c>
      <c r="AG40" s="48"/>
      <c r="AN40" s="82"/>
    </row>
    <row r="41" spans="1:42" s="47" customFormat="1">
      <c r="AN41" s="82"/>
    </row>
    <row r="42" spans="1:42" s="47" customFormat="1">
      <c r="AN42" s="82"/>
    </row>
    <row r="43" spans="1:42" s="47" customFormat="1">
      <c r="AN43" s="82"/>
    </row>
    <row r="44" spans="1:42" s="47" customFormat="1">
      <c r="AN44" s="82"/>
    </row>
    <row r="45" spans="1:42" s="47" customFormat="1">
      <c r="AN45" s="82"/>
    </row>
    <row r="46" spans="1:42" s="47" customFormat="1">
      <c r="AN46" s="82"/>
    </row>
    <row r="47" spans="1:42" s="47" customFormat="1">
      <c r="AN47" s="82"/>
    </row>
    <row r="48" spans="1:42" s="47" customFormat="1">
      <c r="AN48" s="82"/>
    </row>
    <row r="49" spans="40:40" s="47" customFormat="1">
      <c r="AN49" s="82"/>
    </row>
    <row r="50" spans="40:40" s="47" customFormat="1">
      <c r="AN50" s="82"/>
    </row>
    <row r="51" spans="40:40" s="47" customFormat="1">
      <c r="AN51" s="82"/>
    </row>
    <row r="52" spans="40:40" s="47" customFormat="1">
      <c r="AN52" s="82"/>
    </row>
    <row r="53" spans="40:40" s="47" customFormat="1">
      <c r="AN53" s="82"/>
    </row>
    <row r="54" spans="40:40" s="47" customFormat="1">
      <c r="AN54" s="82"/>
    </row>
    <row r="55" spans="40:40" s="47" customFormat="1">
      <c r="AN55" s="82"/>
    </row>
    <row r="56" spans="40:40" s="47" customFormat="1">
      <c r="AN56" s="82"/>
    </row>
    <row r="57" spans="40:40" s="47" customFormat="1">
      <c r="AN57" s="82"/>
    </row>
    <row r="58" spans="40:40" s="47" customFormat="1">
      <c r="AN58" s="82"/>
    </row>
    <row r="59" spans="40:40" s="47" customFormat="1">
      <c r="AN59" s="82"/>
    </row>
    <row r="60" spans="40:40" s="47" customFormat="1">
      <c r="AN60" s="82"/>
    </row>
    <row r="61" spans="40:40" s="47" customFormat="1">
      <c r="AN61" s="82"/>
    </row>
    <row r="62" spans="40:40" s="47" customFormat="1">
      <c r="AN62" s="82"/>
    </row>
    <row r="63" spans="40:40" s="47" customFormat="1">
      <c r="AN63" s="82"/>
    </row>
    <row r="64" spans="40:40" s="47" customFormat="1">
      <c r="AN64" s="82"/>
    </row>
    <row r="65" spans="40:40" s="47" customFormat="1">
      <c r="AN65" s="82"/>
    </row>
    <row r="66" spans="40:40" s="47" customFormat="1">
      <c r="AN66" s="82"/>
    </row>
    <row r="67" spans="40:40" s="47" customFormat="1">
      <c r="AN67" s="82"/>
    </row>
    <row r="68" spans="40:40" s="47" customFormat="1">
      <c r="AN68" s="82"/>
    </row>
    <row r="69" spans="40:40" s="47" customFormat="1">
      <c r="AN69" s="82"/>
    </row>
    <row r="70" spans="40:40" s="47" customFormat="1">
      <c r="AN70" s="82"/>
    </row>
    <row r="71" spans="40:40" s="47" customFormat="1">
      <c r="AN71" s="82"/>
    </row>
    <row r="72" spans="40:40" s="47" customFormat="1">
      <c r="AN72" s="82"/>
    </row>
    <row r="73" spans="40:40" s="47" customFormat="1">
      <c r="AN73" s="82"/>
    </row>
    <row r="74" spans="40:40" s="47" customFormat="1">
      <c r="AN74" s="82"/>
    </row>
    <row r="75" spans="40:40" s="47" customFormat="1">
      <c r="AN75" s="82"/>
    </row>
    <row r="76" spans="40:40" s="47" customFormat="1">
      <c r="AN76" s="82"/>
    </row>
    <row r="77" spans="40:40" s="47" customFormat="1">
      <c r="AN77" s="82"/>
    </row>
    <row r="78" spans="40:40" s="47" customFormat="1">
      <c r="AN78" s="82"/>
    </row>
    <row r="79" spans="40:40" s="47" customFormat="1">
      <c r="AN79" s="82"/>
    </row>
    <row r="80" spans="40:40" s="47" customFormat="1">
      <c r="AN80" s="82"/>
    </row>
    <row r="81" spans="40:40" s="47" customFormat="1">
      <c r="AN81" s="82"/>
    </row>
    <row r="82" spans="40:40" s="47" customFormat="1">
      <c r="AN82" s="82"/>
    </row>
    <row r="83" spans="40:40" s="47" customFormat="1">
      <c r="AN83" s="82"/>
    </row>
    <row r="84" spans="40:40" s="47" customFormat="1">
      <c r="AN84" s="82"/>
    </row>
    <row r="85" spans="40:40" s="47" customFormat="1">
      <c r="AN85" s="82"/>
    </row>
    <row r="86" spans="40:40" s="47" customFormat="1">
      <c r="AN86" s="82"/>
    </row>
    <row r="87" spans="40:40" s="47" customFormat="1">
      <c r="AN87" s="82"/>
    </row>
    <row r="88" spans="40:40" s="47" customFormat="1">
      <c r="AN88" s="82"/>
    </row>
    <row r="89" spans="40:40" s="47" customFormat="1">
      <c r="AN89" s="82"/>
    </row>
    <row r="90" spans="40:40" s="47" customFormat="1">
      <c r="AN90" s="82"/>
    </row>
    <row r="91" spans="40:40" s="47" customFormat="1">
      <c r="AN91" s="82"/>
    </row>
    <row r="92" spans="40:40" s="47" customFormat="1">
      <c r="AN92" s="82"/>
    </row>
    <row r="93" spans="40:40" s="47" customFormat="1">
      <c r="AN93" s="82"/>
    </row>
    <row r="94" spans="40:40" s="47" customFormat="1">
      <c r="AN94" s="82"/>
    </row>
    <row r="95" spans="40:40" s="47" customFormat="1">
      <c r="AN95" s="82"/>
    </row>
    <row r="96" spans="40:40" s="47" customFormat="1">
      <c r="AN96" s="82"/>
    </row>
    <row r="97" spans="40:40" s="47" customFormat="1">
      <c r="AN97" s="82"/>
    </row>
    <row r="98" spans="40:40" s="47" customFormat="1">
      <c r="AN98" s="82"/>
    </row>
    <row r="99" spans="40:40" s="47" customFormat="1">
      <c r="AN99" s="82"/>
    </row>
    <row r="100" spans="40:40" s="47" customFormat="1">
      <c r="AN100" s="82"/>
    </row>
    <row r="101" spans="40:40" s="47" customFormat="1">
      <c r="AN101" s="82"/>
    </row>
    <row r="102" spans="40:40" s="47" customFormat="1">
      <c r="AN102" s="82"/>
    </row>
    <row r="103" spans="40:40" s="47" customFormat="1">
      <c r="AN103" s="82"/>
    </row>
    <row r="104" spans="40:40" s="47" customFormat="1">
      <c r="AN104" s="82"/>
    </row>
    <row r="105" spans="40:40" s="47" customFormat="1">
      <c r="AN105" s="82"/>
    </row>
    <row r="106" spans="40:40" s="47" customFormat="1">
      <c r="AN106" s="82"/>
    </row>
    <row r="107" spans="40:40" s="47" customFormat="1">
      <c r="AN107" s="82"/>
    </row>
    <row r="108" spans="40:40" s="47" customFormat="1">
      <c r="AN108" s="82"/>
    </row>
    <row r="109" spans="40:40" s="47" customFormat="1">
      <c r="AN109" s="82"/>
    </row>
    <row r="110" spans="40:40" s="47" customFormat="1">
      <c r="AN110" s="82"/>
    </row>
    <row r="111" spans="40:40" s="47" customFormat="1">
      <c r="AN111" s="82"/>
    </row>
    <row r="112" spans="40:40" s="47" customFormat="1">
      <c r="AN112" s="82"/>
    </row>
    <row r="113" spans="40:40" s="47" customFormat="1">
      <c r="AN113" s="82"/>
    </row>
    <row r="114" spans="40:40" s="47" customFormat="1">
      <c r="AN114" s="82"/>
    </row>
    <row r="115" spans="40:40" s="47" customFormat="1">
      <c r="AN115" s="82"/>
    </row>
    <row r="116" spans="40:40" s="47" customFormat="1">
      <c r="AN116" s="82"/>
    </row>
    <row r="117" spans="40:40" s="47" customFormat="1">
      <c r="AN117" s="82"/>
    </row>
    <row r="118" spans="40:40" s="47" customFormat="1">
      <c r="AN118" s="82"/>
    </row>
    <row r="119" spans="40:40" s="47" customFormat="1">
      <c r="AN119" s="82"/>
    </row>
    <row r="120" spans="40:40" s="47" customFormat="1">
      <c r="AN120" s="82"/>
    </row>
    <row r="121" spans="40:40" s="47" customFormat="1">
      <c r="AN121" s="82"/>
    </row>
    <row r="122" spans="40:40" s="47" customFormat="1">
      <c r="AN122" s="82"/>
    </row>
    <row r="123" spans="40:40" s="47" customFormat="1">
      <c r="AN123" s="82"/>
    </row>
    <row r="124" spans="40:40" s="47" customFormat="1">
      <c r="AN124" s="82"/>
    </row>
    <row r="125" spans="40:40" s="47" customFormat="1">
      <c r="AN125" s="82"/>
    </row>
    <row r="126" spans="40:40" s="47" customFormat="1">
      <c r="AN126" s="82"/>
    </row>
    <row r="127" spans="40:40" s="47" customFormat="1">
      <c r="AN127" s="82"/>
    </row>
    <row r="128" spans="40:40" s="47" customFormat="1">
      <c r="AN128" s="82"/>
    </row>
    <row r="129" spans="40:40" s="47" customFormat="1">
      <c r="AN129" s="82"/>
    </row>
    <row r="130" spans="40:40" s="47" customFormat="1">
      <c r="AN130" s="82"/>
    </row>
    <row r="131" spans="40:40" s="47" customFormat="1">
      <c r="AN131" s="82"/>
    </row>
    <row r="132" spans="40:40" s="47" customFormat="1">
      <c r="AN132" s="82"/>
    </row>
    <row r="133" spans="40:40" s="47" customFormat="1">
      <c r="AN133" s="82"/>
    </row>
    <row r="134" spans="40:40" s="47" customFormat="1">
      <c r="AN134" s="82"/>
    </row>
    <row r="135" spans="40:40" s="47" customFormat="1">
      <c r="AN135" s="82"/>
    </row>
    <row r="136" spans="40:40" s="47" customFormat="1">
      <c r="AN136" s="82"/>
    </row>
    <row r="137" spans="40:40" s="47" customFormat="1">
      <c r="AN137" s="82"/>
    </row>
    <row r="138" spans="40:40" s="47" customFormat="1">
      <c r="AN138" s="82"/>
    </row>
    <row r="139" spans="40:40" s="47" customFormat="1">
      <c r="AN139" s="82"/>
    </row>
    <row r="140" spans="40:40" s="47" customFormat="1">
      <c r="AN140" s="82"/>
    </row>
    <row r="141" spans="40:40" s="47" customFormat="1">
      <c r="AN141" s="82"/>
    </row>
    <row r="142" spans="40:40" s="47" customFormat="1">
      <c r="AN142" s="82"/>
    </row>
    <row r="143" spans="40:40" s="47" customFormat="1">
      <c r="AN143" s="82"/>
    </row>
    <row r="144" spans="40:40" s="47" customFormat="1">
      <c r="AN144" s="82"/>
    </row>
    <row r="145" spans="4:40" s="47" customFormat="1">
      <c r="AN145" s="82"/>
    </row>
    <row r="146" spans="4:40" s="47" customFormat="1">
      <c r="AN146" s="82"/>
    </row>
    <row r="147" spans="4:40" s="47" customFormat="1">
      <c r="AN147" s="82"/>
    </row>
    <row r="148" spans="4:40">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row>
    <row r="149" spans="4:40">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row>
    <row r="150" spans="4:40">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row>
    <row r="151" spans="4:40">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row>
    <row r="152" spans="4:40">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row>
    <row r="153" spans="4:40">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row>
    <row r="154" spans="4:40">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row>
    <row r="155" spans="4:40">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row>
    <row r="156" spans="4:40">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row>
    <row r="157" spans="4:40">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row>
    <row r="158" spans="4:40">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row>
    <row r="159" spans="4:40">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row>
    <row r="160" spans="4:40">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row>
    <row r="161" spans="4:39">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row>
    <row r="162" spans="4:39">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row>
    <row r="163" spans="4:39">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row>
    <row r="164" spans="4:39">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row>
    <row r="165" spans="4:39">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row>
    <row r="166" spans="4:39">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row>
    <row r="167" spans="4:39">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row>
    <row r="168" spans="4:39">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row>
    <row r="169" spans="4:39">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row>
    <row r="170" spans="4:39">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row>
    <row r="171" spans="4:39">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row>
    <row r="172" spans="4:39">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row>
    <row r="173" spans="4:39">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row>
    <row r="174" spans="4:39">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row>
    <row r="175" spans="4:39">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row>
    <row r="176" spans="4:39">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row>
    <row r="177" spans="4:39">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row>
    <row r="178" spans="4:39">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row>
    <row r="179" spans="4:39">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row>
    <row r="180" spans="4:39">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row>
    <row r="181" spans="4:39">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row>
    <row r="182" spans="4:39">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row>
    <row r="183" spans="4:39">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row>
    <row r="184" spans="4:39">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row>
    <row r="185" spans="4:39">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row>
    <row r="186" spans="4:39">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row>
    <row r="187" spans="4:39">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row>
    <row r="188" spans="4:39">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row>
    <row r="189" spans="4:39">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row>
    <row r="190" spans="4:39">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row>
    <row r="191" spans="4:39">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row>
    <row r="192" spans="4:39">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row>
    <row r="193" spans="4:39">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row>
    <row r="194" spans="4:39">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row>
    <row r="195" spans="4:39">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row>
    <row r="196" spans="4:39">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row>
    <row r="197" spans="4:39">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row>
    <row r="198" spans="4:39">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row>
    <row r="199" spans="4:39">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row>
    <row r="200" spans="4:39">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row>
    <row r="201" spans="4:39">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row>
    <row r="202" spans="4:39">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row>
    <row r="203" spans="4:39">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row>
    <row r="204" spans="4:39">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row>
    <row r="205" spans="4:39">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row>
    <row r="206" spans="4:39">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row>
    <row r="207" spans="4:39">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row>
    <row r="208" spans="4:39">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row>
    <row r="209" spans="4:39">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row>
    <row r="210" spans="4:39">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row>
    <row r="211" spans="4:39">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row>
    <row r="212" spans="4:39">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row>
    <row r="213" spans="4:39">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row>
    <row r="214" spans="4:39">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row>
    <row r="215" spans="4:39">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row>
    <row r="216" spans="4:39">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row>
    <row r="217" spans="4:39">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row>
    <row r="218" spans="4:39">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row>
    <row r="219" spans="4:39">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row>
    <row r="220" spans="4:39">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row>
    <row r="221" spans="4:39">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row>
    <row r="222" spans="4:39">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row>
    <row r="223" spans="4:39">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row>
    <row r="224" spans="4:39">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row>
    <row r="225" spans="4:39">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row>
    <row r="226" spans="4:39">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row>
    <row r="227" spans="4:39">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row>
    <row r="228" spans="4:39">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row>
    <row r="229" spans="4:39">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row>
    <row r="230" spans="4:39">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row>
    <row r="231" spans="4:39">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row>
    <row r="232" spans="4:39">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row>
    <row r="233" spans="4:39">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row>
    <row r="234" spans="4:39">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row>
    <row r="235" spans="4:39">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row>
    <row r="236" spans="4:39">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row>
    <row r="237" spans="4:39">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row>
    <row r="238" spans="4:39">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row>
    <row r="239" spans="4:39">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row>
    <row r="240" spans="4:39">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row>
    <row r="241" spans="4:39">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row>
  </sheetData>
  <mergeCells count="4">
    <mergeCell ref="A1:A2"/>
    <mergeCell ref="B1:B2"/>
    <mergeCell ref="C1:C2"/>
    <mergeCell ref="D1:AN1"/>
  </mergeCells>
  <pageMargins left="0.75" right="0.75" top="1" bottom="1" header="0.5" footer="0.5"/>
  <pageSetup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241"/>
  <sheetViews>
    <sheetView zoomScale="73" zoomScaleNormal="73" workbookViewId="0">
      <pane xSplit="2" ySplit="3" topLeftCell="C4" activePane="bottomRight" state="frozen"/>
      <selection activeCell="D103" sqref="D4:D103"/>
      <selection pane="topRight" activeCell="D103" sqref="D4:D103"/>
      <selection pane="bottomLeft" activeCell="D103" sqref="D4:D103"/>
      <selection pane="bottomRight" activeCell="Y37" sqref="Y37"/>
    </sheetView>
  </sheetViews>
  <sheetFormatPr defaultColWidth="9.140625" defaultRowHeight="12.75"/>
  <cols>
    <col min="1" max="1" width="8.5703125" style="45" customWidth="1"/>
    <col min="2" max="2" width="32.42578125" style="45" customWidth="1"/>
    <col min="3" max="3" width="5.85546875" style="45" customWidth="1"/>
    <col min="4" max="40" width="5.85546875" style="46" customWidth="1"/>
    <col min="41" max="16384" width="9.140625" style="45"/>
  </cols>
  <sheetData>
    <row r="1" spans="1:43" ht="27" customHeight="1">
      <c r="A1" s="1510" t="s">
        <v>215</v>
      </c>
      <c r="B1" s="1512" t="s">
        <v>214</v>
      </c>
      <c r="C1" s="1514" t="s">
        <v>143</v>
      </c>
      <c r="D1" s="1516"/>
      <c r="E1" s="1516"/>
      <c r="F1" s="1516"/>
      <c r="G1" s="1516"/>
      <c r="H1" s="1516"/>
      <c r="I1" s="1516"/>
      <c r="J1" s="1516"/>
      <c r="K1" s="1516"/>
      <c r="L1" s="1516"/>
      <c r="M1" s="1516"/>
      <c r="N1" s="1516"/>
      <c r="O1" s="1516"/>
      <c r="P1" s="1516"/>
      <c r="Q1" s="1516"/>
      <c r="R1" s="1516"/>
      <c r="S1" s="1516"/>
      <c r="T1" s="1516"/>
      <c r="U1" s="1516"/>
      <c r="V1" s="1516"/>
      <c r="W1" s="1516"/>
      <c r="X1" s="1516"/>
      <c r="Y1" s="1516"/>
      <c r="Z1" s="1516"/>
      <c r="AA1" s="1516"/>
      <c r="AB1" s="1516"/>
      <c r="AC1" s="1516"/>
      <c r="AD1" s="1516"/>
      <c r="AE1" s="1516"/>
      <c r="AF1" s="1516"/>
      <c r="AG1" s="1516"/>
      <c r="AH1" s="1516"/>
      <c r="AI1" s="1516"/>
      <c r="AJ1" s="1516"/>
      <c r="AK1" s="1516"/>
      <c r="AL1" s="1516"/>
      <c r="AM1" s="1516"/>
      <c r="AN1" s="1516"/>
      <c r="AO1" s="81"/>
      <c r="AQ1" s="80"/>
    </row>
    <row r="2" spans="1:43" s="76" customFormat="1" ht="27" customHeight="1">
      <c r="A2" s="1511"/>
      <c r="B2" s="1513"/>
      <c r="C2" s="1515"/>
      <c r="D2" s="79" t="s">
        <v>212</v>
      </c>
      <c r="E2" s="79" t="s">
        <v>211</v>
      </c>
      <c r="F2" s="79" t="s">
        <v>116</v>
      </c>
      <c r="G2" s="79" t="s">
        <v>119</v>
      </c>
      <c r="H2" s="78" t="s">
        <v>104</v>
      </c>
      <c r="I2" s="78" t="s">
        <v>45</v>
      </c>
      <c r="J2" s="78" t="s">
        <v>42</v>
      </c>
      <c r="K2" s="78" t="s">
        <v>99</v>
      </c>
      <c r="L2" s="78" t="s">
        <v>96</v>
      </c>
      <c r="M2" s="78" t="s">
        <v>182</v>
      </c>
      <c r="N2" s="78" t="s">
        <v>210</v>
      </c>
      <c r="O2" s="78" t="s">
        <v>95</v>
      </c>
      <c r="P2" s="78" t="s">
        <v>86</v>
      </c>
      <c r="Q2" s="78" t="s">
        <v>89</v>
      </c>
      <c r="R2" s="78" t="s">
        <v>213</v>
      </c>
      <c r="S2" s="78" t="s">
        <v>26</v>
      </c>
      <c r="T2" s="78" t="s">
        <v>20</v>
      </c>
      <c r="U2" s="78" t="s">
        <v>23</v>
      </c>
      <c r="V2" s="78" t="s">
        <v>78</v>
      </c>
      <c r="W2" s="78" t="s">
        <v>76</v>
      </c>
      <c r="X2" s="78" t="s">
        <v>74</v>
      </c>
      <c r="Y2" s="78" t="s">
        <v>71</v>
      </c>
      <c r="Z2" s="78" t="s">
        <v>69</v>
      </c>
      <c r="AA2" s="78" t="s">
        <v>67</v>
      </c>
      <c r="AB2" s="78" t="s">
        <v>65</v>
      </c>
      <c r="AC2" s="78" t="s">
        <v>63</v>
      </c>
      <c r="AD2" s="78" t="s">
        <v>57</v>
      </c>
      <c r="AE2" s="78" t="s">
        <v>54</v>
      </c>
      <c r="AF2" s="78" t="s">
        <v>54</v>
      </c>
      <c r="AG2" s="78" t="s">
        <v>48</v>
      </c>
      <c r="AH2" s="78" t="s">
        <v>32</v>
      </c>
      <c r="AI2" s="78" t="s">
        <v>17</v>
      </c>
      <c r="AJ2" s="78" t="s">
        <v>29</v>
      </c>
      <c r="AK2" s="78" t="s">
        <v>14</v>
      </c>
      <c r="AL2" s="78" t="s">
        <v>11</v>
      </c>
      <c r="AM2" s="78" t="s">
        <v>8</v>
      </c>
      <c r="AN2" s="78" t="s">
        <v>6</v>
      </c>
      <c r="AO2" s="77" t="s">
        <v>217</v>
      </c>
    </row>
    <row r="3" spans="1:43" ht="18" customHeight="1">
      <c r="A3" s="70" t="s">
        <v>209</v>
      </c>
      <c r="B3" s="73" t="s">
        <v>208</v>
      </c>
      <c r="C3" s="72" t="s">
        <v>122</v>
      </c>
      <c r="D3" s="71"/>
      <c r="E3" s="71"/>
      <c r="F3" s="71"/>
      <c r="G3" s="71"/>
      <c r="H3" s="56"/>
      <c r="I3" s="56"/>
      <c r="J3" s="56" t="e">
        <f>'Danh muc 2022'!#REF!+'Danh muc 2022'!H78</f>
        <v>#REF!</v>
      </c>
      <c r="K3" s="56"/>
      <c r="L3" s="56">
        <f>'Danh muc 2022'!H16</f>
        <v>0.25</v>
      </c>
      <c r="M3" s="56"/>
      <c r="N3" s="56"/>
      <c r="O3" s="56"/>
      <c r="P3" s="56"/>
      <c r="Q3" s="56">
        <f>'Danh muc 2022'!H124+'Danh muc 2022'!H118/2</f>
        <v>1.23</v>
      </c>
      <c r="R3" s="56"/>
      <c r="S3" s="56"/>
      <c r="T3" s="56"/>
      <c r="U3" s="56"/>
      <c r="V3" s="56"/>
      <c r="W3" s="56"/>
      <c r="X3" s="56"/>
      <c r="Y3" s="56"/>
      <c r="Z3" s="56"/>
      <c r="AA3" s="56"/>
      <c r="AB3" s="56"/>
      <c r="AC3" s="56"/>
      <c r="AD3" s="56"/>
      <c r="AE3" s="56"/>
      <c r="AF3" s="56"/>
      <c r="AG3" s="56"/>
      <c r="AH3" s="56"/>
      <c r="AI3" s="56"/>
      <c r="AJ3" s="56"/>
      <c r="AK3" s="56"/>
      <c r="AL3" s="56"/>
      <c r="AM3" s="56"/>
      <c r="AN3" s="56"/>
      <c r="AO3" s="49" t="e">
        <f>SUM(D3:AN3)</f>
        <v>#REF!</v>
      </c>
    </row>
    <row r="4" spans="1:43" ht="13.5" customHeight="1">
      <c r="A4" s="70" t="s">
        <v>216</v>
      </c>
      <c r="B4" s="73" t="s">
        <v>207</v>
      </c>
      <c r="C4" s="72" t="s">
        <v>206</v>
      </c>
      <c r="D4" s="71"/>
      <c r="E4" s="71"/>
      <c r="F4" s="71"/>
      <c r="G4" s="71"/>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49">
        <f t="shared" ref="AO4:AO38" si="0">SUM(D4:AN4)</f>
        <v>0</v>
      </c>
      <c r="AP4" s="66"/>
    </row>
    <row r="5" spans="1:43" ht="13.5" customHeight="1">
      <c r="A5" s="70" t="s">
        <v>205</v>
      </c>
      <c r="B5" s="73" t="s">
        <v>204</v>
      </c>
      <c r="C5" s="75" t="s">
        <v>203</v>
      </c>
      <c r="D5" s="71"/>
      <c r="E5" s="71"/>
      <c r="F5" s="71"/>
      <c r="G5" s="71"/>
      <c r="H5" s="56"/>
      <c r="I5" s="56"/>
      <c r="J5" s="56"/>
      <c r="K5" s="56"/>
      <c r="L5" s="56"/>
      <c r="M5" s="56"/>
      <c r="N5" s="56"/>
      <c r="O5" s="56"/>
      <c r="P5" s="56"/>
      <c r="Q5" s="56"/>
      <c r="R5" s="56"/>
      <c r="S5" s="56"/>
      <c r="T5" s="56"/>
      <c r="U5" s="56"/>
      <c r="V5" s="56"/>
      <c r="W5" s="56"/>
      <c r="X5" s="56"/>
      <c r="Y5" s="56"/>
      <c r="Z5" s="56"/>
      <c r="AA5" s="56"/>
      <c r="AB5" s="56"/>
      <c r="AC5" s="56"/>
      <c r="AD5" s="56"/>
      <c r="AE5" s="56"/>
      <c r="AF5" s="56"/>
      <c r="AG5" s="56"/>
      <c r="AH5" s="56"/>
      <c r="AI5" s="56"/>
      <c r="AJ5" s="56"/>
      <c r="AK5" s="56"/>
      <c r="AL5" s="56"/>
      <c r="AM5" s="56"/>
      <c r="AN5" s="56"/>
      <c r="AO5" s="49">
        <f t="shared" si="0"/>
        <v>0</v>
      </c>
    </row>
    <row r="6" spans="1:43" ht="13.5" customHeight="1">
      <c r="A6" s="70" t="s">
        <v>202</v>
      </c>
      <c r="B6" s="73" t="s">
        <v>201</v>
      </c>
      <c r="C6" s="72" t="s">
        <v>116</v>
      </c>
      <c r="D6" s="71"/>
      <c r="E6" s="71"/>
      <c r="F6" s="71"/>
      <c r="G6" s="71"/>
      <c r="H6" s="56"/>
      <c r="I6" s="56"/>
      <c r="J6" s="56" t="e">
        <f>'Danh muc 2022'!#REF!</f>
        <v>#REF!</v>
      </c>
      <c r="K6" s="56"/>
      <c r="L6" s="56"/>
      <c r="M6" s="56"/>
      <c r="N6" s="56"/>
      <c r="O6" s="56"/>
      <c r="P6" s="56"/>
      <c r="Q6" s="56"/>
      <c r="R6" s="56"/>
      <c r="S6" s="56"/>
      <c r="T6" s="56"/>
      <c r="U6" s="56"/>
      <c r="V6" s="56"/>
      <c r="W6" s="56"/>
      <c r="X6" s="56"/>
      <c r="Y6" s="56"/>
      <c r="Z6" s="56"/>
      <c r="AA6" s="56"/>
      <c r="AB6" s="56"/>
      <c r="AC6" s="56"/>
      <c r="AD6" s="56"/>
      <c r="AE6" s="56"/>
      <c r="AF6" s="56"/>
      <c r="AG6" s="56"/>
      <c r="AH6" s="56"/>
      <c r="AI6" s="56"/>
      <c r="AJ6" s="56"/>
      <c r="AK6" s="56"/>
      <c r="AL6" s="56"/>
      <c r="AM6" s="56"/>
      <c r="AN6" s="56"/>
      <c r="AO6" s="49" t="e">
        <f t="shared" si="0"/>
        <v>#REF!</v>
      </c>
    </row>
    <row r="7" spans="1:43" ht="13.5" customHeight="1">
      <c r="A7" s="70">
        <v>1.1299999999999999</v>
      </c>
      <c r="B7" s="73" t="s">
        <v>200</v>
      </c>
      <c r="C7" s="72" t="s">
        <v>199</v>
      </c>
      <c r="D7" s="71"/>
      <c r="E7" s="71"/>
      <c r="F7" s="71"/>
      <c r="G7" s="71"/>
      <c r="H7" s="56"/>
      <c r="I7" s="56"/>
      <c r="J7" s="56"/>
      <c r="K7" s="56"/>
      <c r="L7" s="56"/>
      <c r="M7" s="56"/>
      <c r="N7" s="56"/>
      <c r="O7" s="56"/>
      <c r="P7" s="56"/>
      <c r="Q7" s="56"/>
      <c r="R7" s="56"/>
      <c r="S7" s="56"/>
      <c r="T7" s="56"/>
      <c r="U7" s="56"/>
      <c r="V7" s="56"/>
      <c r="W7" s="56"/>
      <c r="X7" s="56"/>
      <c r="Y7" s="56"/>
      <c r="Z7" s="56"/>
      <c r="AA7" s="56"/>
      <c r="AB7" s="56"/>
      <c r="AC7" s="56"/>
      <c r="AD7" s="56"/>
      <c r="AE7" s="56"/>
      <c r="AF7" s="56"/>
      <c r="AG7" s="56"/>
      <c r="AH7" s="56"/>
      <c r="AI7" s="56"/>
      <c r="AJ7" s="56"/>
      <c r="AK7" s="56"/>
      <c r="AL7" s="56"/>
      <c r="AM7" s="56"/>
      <c r="AN7" s="56"/>
      <c r="AO7" s="49">
        <f t="shared" si="0"/>
        <v>0</v>
      </c>
    </row>
    <row r="8" spans="1:43" ht="13.5" customHeight="1">
      <c r="A8" s="70" t="s">
        <v>198</v>
      </c>
      <c r="B8" s="73" t="s">
        <v>197</v>
      </c>
      <c r="C8" s="72" t="s">
        <v>196</v>
      </c>
      <c r="D8" s="71"/>
      <c r="E8" s="71"/>
      <c r="F8" s="71"/>
      <c r="G8" s="71"/>
      <c r="H8" s="74"/>
      <c r="I8" s="56"/>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49">
        <f t="shared" si="0"/>
        <v>0</v>
      </c>
    </row>
    <row r="9" spans="1:43" ht="13.5" customHeight="1">
      <c r="A9" s="70" t="s">
        <v>195</v>
      </c>
      <c r="B9" s="73" t="s">
        <v>194</v>
      </c>
      <c r="C9" s="72" t="s">
        <v>193</v>
      </c>
      <c r="D9" s="71"/>
      <c r="E9" s="71"/>
      <c r="F9" s="71"/>
      <c r="G9" s="71"/>
      <c r="H9" s="56"/>
      <c r="I9" s="56"/>
      <c r="J9" s="56"/>
      <c r="K9" s="56"/>
      <c r="L9" s="56"/>
      <c r="M9" s="56"/>
      <c r="N9" s="56"/>
      <c r="O9" s="56"/>
      <c r="P9" s="56"/>
      <c r="Q9" s="56"/>
      <c r="R9" s="56"/>
      <c r="S9" s="56"/>
      <c r="T9" s="56"/>
      <c r="U9" s="56"/>
      <c r="V9" s="56"/>
      <c r="W9" s="56"/>
      <c r="X9" s="56"/>
      <c r="Y9" s="56"/>
      <c r="Z9" s="56"/>
      <c r="AA9" s="56"/>
      <c r="AB9" s="56"/>
      <c r="AC9" s="56"/>
      <c r="AD9" s="56"/>
      <c r="AE9" s="56"/>
      <c r="AF9" s="56"/>
      <c r="AG9" s="56"/>
      <c r="AH9" s="56"/>
      <c r="AI9" s="56"/>
      <c r="AJ9" s="56"/>
      <c r="AK9" s="56"/>
      <c r="AL9" s="56"/>
      <c r="AM9" s="56"/>
      <c r="AN9" s="56"/>
      <c r="AO9" s="49">
        <f t="shared" si="0"/>
        <v>0</v>
      </c>
    </row>
    <row r="10" spans="1:43" ht="13.5" customHeight="1">
      <c r="A10" s="70" t="s">
        <v>192</v>
      </c>
      <c r="B10" s="73" t="s">
        <v>191</v>
      </c>
      <c r="C10" s="72" t="s">
        <v>190</v>
      </c>
      <c r="D10" s="71"/>
      <c r="E10" s="71"/>
      <c r="F10" s="71"/>
      <c r="G10" s="71"/>
      <c r="H10" s="56"/>
      <c r="I10" s="56"/>
      <c r="J10" s="56"/>
      <c r="K10" s="56"/>
      <c r="L10" s="56"/>
      <c r="M10" s="56"/>
      <c r="N10" s="56"/>
      <c r="O10" s="56"/>
      <c r="P10" s="56"/>
      <c r="Q10" s="56"/>
      <c r="R10" s="56"/>
      <c r="S10" s="56"/>
      <c r="T10" s="56"/>
      <c r="U10" s="56"/>
      <c r="V10" s="56"/>
      <c r="W10" s="56"/>
      <c r="X10" s="56"/>
      <c r="Y10" s="56"/>
      <c r="Z10" s="56"/>
      <c r="AA10" s="56"/>
      <c r="AB10" s="56"/>
      <c r="AC10" s="56"/>
      <c r="AD10" s="56"/>
      <c r="AE10" s="56"/>
      <c r="AF10" s="56"/>
      <c r="AG10" s="56"/>
      <c r="AH10" s="56"/>
      <c r="AI10" s="56"/>
      <c r="AJ10" s="56"/>
      <c r="AK10" s="56"/>
      <c r="AL10" s="56"/>
      <c r="AM10" s="56"/>
      <c r="AN10" s="56"/>
      <c r="AO10" s="49">
        <f t="shared" si="0"/>
        <v>0</v>
      </c>
      <c r="AP10" s="93"/>
    </row>
    <row r="11" spans="1:43" ht="13.5" customHeight="1">
      <c r="A11" s="70" t="s">
        <v>118</v>
      </c>
      <c r="B11" s="69" t="s">
        <v>189</v>
      </c>
      <c r="C11" s="68" t="s">
        <v>107</v>
      </c>
      <c r="D11" s="67"/>
      <c r="E11" s="67"/>
      <c r="F11" s="67"/>
      <c r="G11" s="67"/>
      <c r="H11" s="56"/>
      <c r="I11" s="56"/>
      <c r="J11" s="56" t="e">
        <f>'Danh muc 2022'!#REF!+'Danh muc 2022'!#REF!+'Danh muc 2022'!K78</f>
        <v>#REF!</v>
      </c>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56"/>
      <c r="AN11" s="56"/>
      <c r="AO11" s="49" t="e">
        <f t="shared" si="0"/>
        <v>#REF!</v>
      </c>
    </row>
    <row r="12" spans="1:43" ht="13.5" customHeight="1">
      <c r="A12" s="62" t="s">
        <v>188</v>
      </c>
      <c r="B12" s="61" t="s">
        <v>187</v>
      </c>
      <c r="C12" s="65" t="s">
        <v>45</v>
      </c>
      <c r="D12" s="63"/>
      <c r="E12" s="63"/>
      <c r="F12" s="63"/>
      <c r="G12" s="63"/>
      <c r="H12" s="56"/>
      <c r="I12" s="56"/>
      <c r="J12" s="56"/>
      <c r="K12" s="56"/>
      <c r="L12" s="56"/>
      <c r="M12" s="56"/>
      <c r="N12" s="56"/>
      <c r="O12" s="56"/>
      <c r="P12" s="56"/>
      <c r="Q12" s="56"/>
      <c r="R12" s="56"/>
      <c r="S12" s="56"/>
      <c r="T12" s="56"/>
      <c r="U12" s="56"/>
      <c r="V12" s="56"/>
      <c r="W12" s="56"/>
      <c r="X12" s="56"/>
      <c r="Y12" s="56"/>
      <c r="Z12" s="56"/>
      <c r="AA12" s="56"/>
      <c r="AB12" s="56"/>
      <c r="AC12" s="56"/>
      <c r="AD12" s="56"/>
      <c r="AE12" s="56"/>
      <c r="AF12" s="56"/>
      <c r="AG12" s="56"/>
      <c r="AH12" s="56"/>
      <c r="AI12" s="56"/>
      <c r="AJ12" s="56"/>
      <c r="AK12" s="56"/>
      <c r="AL12" s="56"/>
      <c r="AM12" s="56"/>
      <c r="AN12" s="56"/>
      <c r="AO12" s="49">
        <f t="shared" si="0"/>
        <v>0</v>
      </c>
      <c r="AP12" s="66"/>
    </row>
    <row r="13" spans="1:43" s="84" customFormat="1">
      <c r="A13" s="90" t="s">
        <v>186</v>
      </c>
      <c r="B13" s="89" t="s">
        <v>185</v>
      </c>
      <c r="C13" s="88" t="s">
        <v>42</v>
      </c>
      <c r="D13" s="87"/>
      <c r="E13" s="87"/>
      <c r="F13" s="87"/>
      <c r="G13" s="87"/>
      <c r="H13" s="86"/>
      <c r="I13" s="86"/>
      <c r="J13" s="86"/>
      <c r="K13" s="86"/>
      <c r="L13" s="86"/>
      <c r="M13" s="86"/>
      <c r="N13" s="86"/>
      <c r="O13" s="86"/>
      <c r="P13" s="86"/>
      <c r="Q13" s="86"/>
      <c r="R13" s="86"/>
      <c r="S13" s="86"/>
      <c r="T13" s="86"/>
      <c r="U13" s="86"/>
      <c r="V13" s="86">
        <f>'Danh muc 2022'!R30</f>
        <v>0.06</v>
      </c>
      <c r="W13" s="86"/>
      <c r="X13" s="86"/>
      <c r="Y13" s="86"/>
      <c r="Z13" s="86"/>
      <c r="AA13" s="86"/>
      <c r="AB13" s="86"/>
      <c r="AC13" s="86"/>
      <c r="AD13" s="86"/>
      <c r="AE13" s="86"/>
      <c r="AF13" s="86"/>
      <c r="AG13" s="86"/>
      <c r="AH13" s="86"/>
      <c r="AI13" s="86"/>
      <c r="AJ13" s="86"/>
      <c r="AK13" s="86"/>
      <c r="AL13" s="86"/>
      <c r="AM13" s="86"/>
      <c r="AN13" s="86"/>
      <c r="AO13" s="85">
        <f t="shared" si="0"/>
        <v>0.06</v>
      </c>
    </row>
    <row r="14" spans="1:43">
      <c r="A14" s="62" t="s">
        <v>184</v>
      </c>
      <c r="B14" s="61" t="s">
        <v>183</v>
      </c>
      <c r="C14" s="64" t="s">
        <v>182</v>
      </c>
      <c r="D14" s="63"/>
      <c r="E14" s="63"/>
      <c r="F14" s="63"/>
      <c r="G14" s="63"/>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49">
        <f t="shared" si="0"/>
        <v>0</v>
      </c>
    </row>
    <row r="15" spans="1:43">
      <c r="A15" s="62" t="s">
        <v>181</v>
      </c>
      <c r="B15" s="61" t="s">
        <v>180</v>
      </c>
      <c r="C15" s="65" t="s">
        <v>99</v>
      </c>
      <c r="D15" s="63"/>
      <c r="E15" s="63"/>
      <c r="F15" s="63"/>
      <c r="G15" s="63"/>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49">
        <f t="shared" si="0"/>
        <v>0</v>
      </c>
    </row>
    <row r="16" spans="1:43">
      <c r="A16" s="62" t="s">
        <v>179</v>
      </c>
      <c r="B16" s="61" t="s">
        <v>178</v>
      </c>
      <c r="C16" s="65" t="s">
        <v>96</v>
      </c>
      <c r="D16" s="63"/>
      <c r="E16" s="63"/>
      <c r="F16" s="63"/>
      <c r="G16" s="63"/>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49">
        <f t="shared" si="0"/>
        <v>0</v>
      </c>
    </row>
    <row r="17" spans="1:43">
      <c r="A17" s="62" t="s">
        <v>177</v>
      </c>
      <c r="B17" s="61" t="s">
        <v>176</v>
      </c>
      <c r="C17" s="64" t="s">
        <v>95</v>
      </c>
      <c r="D17" s="63"/>
      <c r="E17" s="63"/>
      <c r="F17" s="63"/>
      <c r="G17" s="63"/>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49">
        <f t="shared" si="0"/>
        <v>0</v>
      </c>
    </row>
    <row r="18" spans="1:43">
      <c r="A18" s="62"/>
      <c r="B18" s="61"/>
      <c r="C18" s="64"/>
      <c r="D18" s="63"/>
      <c r="E18" s="63"/>
      <c r="F18" s="63"/>
      <c r="G18" s="63"/>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49"/>
    </row>
    <row r="19" spans="1:43">
      <c r="A19" s="62" t="s">
        <v>175</v>
      </c>
      <c r="B19" s="61" t="s">
        <v>174</v>
      </c>
      <c r="C19" s="65" t="s">
        <v>86</v>
      </c>
      <c r="D19" s="63"/>
      <c r="E19" s="63"/>
      <c r="F19" s="63"/>
      <c r="G19" s="63"/>
      <c r="H19" s="56"/>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6"/>
      <c r="AI19" s="56"/>
      <c r="AJ19" s="56"/>
      <c r="AK19" s="56"/>
      <c r="AL19" s="56"/>
      <c r="AM19" s="56"/>
      <c r="AN19" s="56"/>
      <c r="AO19" s="49">
        <f t="shared" si="0"/>
        <v>0</v>
      </c>
    </row>
    <row r="20" spans="1:43">
      <c r="A20" s="62" t="s">
        <v>173</v>
      </c>
      <c r="B20" s="61" t="s">
        <v>172</v>
      </c>
      <c r="C20" s="64" t="s">
        <v>83</v>
      </c>
      <c r="D20" s="63"/>
      <c r="E20" s="63"/>
      <c r="F20" s="63"/>
      <c r="G20" s="63"/>
      <c r="H20" s="56"/>
      <c r="I20" s="56"/>
      <c r="J20" s="56"/>
      <c r="K20" s="56"/>
      <c r="L20" s="56"/>
      <c r="M20" s="56"/>
      <c r="N20" s="56"/>
      <c r="O20" s="56"/>
      <c r="P20" s="56"/>
      <c r="Q20" s="56"/>
      <c r="R20" s="56"/>
      <c r="S20" s="56"/>
      <c r="T20" s="56"/>
      <c r="U20" s="56"/>
      <c r="V20" s="56"/>
      <c r="W20" s="56"/>
      <c r="X20" s="56"/>
      <c r="Y20" s="56"/>
      <c r="Z20" s="56"/>
      <c r="AA20" s="56"/>
      <c r="AB20" s="56"/>
      <c r="AC20" s="56"/>
      <c r="AD20" s="56"/>
      <c r="AE20" s="56"/>
      <c r="AF20" s="56"/>
      <c r="AG20" s="56"/>
      <c r="AH20" s="56"/>
      <c r="AI20" s="56"/>
      <c r="AJ20" s="56"/>
      <c r="AK20" s="56"/>
      <c r="AL20" s="56"/>
      <c r="AM20" s="56"/>
      <c r="AN20" s="56"/>
      <c r="AO20" s="49">
        <f t="shared" si="0"/>
        <v>0</v>
      </c>
      <c r="AP20" s="66" t="e">
        <f>SUM(AO12:AO36)</f>
        <v>#REF!</v>
      </c>
    </row>
    <row r="21" spans="1:43">
      <c r="A21" s="62" t="s">
        <v>171</v>
      </c>
      <c r="B21" s="61" t="s">
        <v>170</v>
      </c>
      <c r="C21" s="64" t="s">
        <v>26</v>
      </c>
      <c r="D21" s="63"/>
      <c r="E21" s="63"/>
      <c r="F21" s="63"/>
      <c r="G21" s="63"/>
      <c r="H21" s="56"/>
      <c r="I21" s="56"/>
      <c r="J21" s="56"/>
      <c r="K21" s="56"/>
      <c r="L21" s="56"/>
      <c r="M21" s="56"/>
      <c r="N21" s="56"/>
      <c r="O21" s="56"/>
      <c r="P21" s="56"/>
      <c r="Q21" s="56"/>
      <c r="R21" s="56"/>
      <c r="S21" s="56"/>
      <c r="T21" s="56"/>
      <c r="U21" s="56"/>
      <c r="V21" s="56"/>
      <c r="W21" s="56"/>
      <c r="X21" s="56"/>
      <c r="Y21" s="56"/>
      <c r="Z21" s="56"/>
      <c r="AA21" s="56"/>
      <c r="AB21" s="56"/>
      <c r="AC21" s="56"/>
      <c r="AD21" s="56"/>
      <c r="AE21" s="56"/>
      <c r="AF21" s="56"/>
      <c r="AG21" s="56"/>
      <c r="AH21" s="56"/>
      <c r="AI21" s="56"/>
      <c r="AJ21" s="56"/>
      <c r="AK21" s="56"/>
      <c r="AL21" s="56"/>
      <c r="AM21" s="56"/>
      <c r="AN21" s="56"/>
      <c r="AO21" s="49">
        <f t="shared" si="0"/>
        <v>0</v>
      </c>
      <c r="AQ21" s="66"/>
    </row>
    <row r="22" spans="1:43" s="84" customFormat="1">
      <c r="A22" s="90" t="s">
        <v>169</v>
      </c>
      <c r="B22" s="89" t="s">
        <v>79</v>
      </c>
      <c r="C22" s="91" t="s">
        <v>78</v>
      </c>
      <c r="D22" s="87"/>
      <c r="E22" s="87"/>
      <c r="F22" s="87"/>
      <c r="G22" s="87"/>
      <c r="H22" s="86"/>
      <c r="I22" s="86"/>
      <c r="J22" s="86" t="e">
        <f>'Danh muc 2022'!#REF!+'Danh muc 2022'!W78</f>
        <v>#REF!</v>
      </c>
      <c r="K22" s="86"/>
      <c r="L22" s="86"/>
      <c r="M22" s="86"/>
      <c r="N22" s="86"/>
      <c r="O22" s="86"/>
      <c r="P22" s="86"/>
      <c r="Q22" s="86">
        <f>'Danh muc 2022'!W124+'Danh muc 2022'!W118/2</f>
        <v>0</v>
      </c>
      <c r="R22" s="86"/>
      <c r="S22" s="86"/>
      <c r="T22" s="86"/>
      <c r="U22" s="86"/>
      <c r="V22" s="86"/>
      <c r="W22" s="86"/>
      <c r="X22" s="86"/>
      <c r="Y22" s="86"/>
      <c r="Z22" s="86"/>
      <c r="AA22" s="86"/>
      <c r="AB22" s="86"/>
      <c r="AC22" s="86"/>
      <c r="AD22" s="86"/>
      <c r="AE22" s="86"/>
      <c r="AF22" s="86"/>
      <c r="AG22" s="86"/>
      <c r="AH22" s="86"/>
      <c r="AI22" s="86"/>
      <c r="AJ22" s="86"/>
      <c r="AK22" s="86"/>
      <c r="AL22" s="86"/>
      <c r="AM22" s="86"/>
      <c r="AN22" s="86"/>
      <c r="AO22" s="49" t="e">
        <f t="shared" si="0"/>
        <v>#REF!</v>
      </c>
      <c r="AQ22" s="92"/>
    </row>
    <row r="23" spans="1:43" s="84" customFormat="1">
      <c r="A23" s="90" t="s">
        <v>168</v>
      </c>
      <c r="B23" s="89" t="s">
        <v>77</v>
      </c>
      <c r="C23" s="91" t="s">
        <v>76</v>
      </c>
      <c r="D23" s="87"/>
      <c r="E23" s="87"/>
      <c r="F23" s="87"/>
      <c r="G23" s="87"/>
      <c r="H23" s="86"/>
      <c r="I23" s="86"/>
      <c r="J23" s="86" t="e">
        <f>'Danh muc 2022'!#REF!+'Danh muc 2022'!X78</f>
        <v>#REF!</v>
      </c>
      <c r="K23" s="86"/>
      <c r="L23" s="86"/>
      <c r="M23" s="86"/>
      <c r="N23" s="86"/>
      <c r="O23" s="86"/>
      <c r="P23" s="86"/>
      <c r="Q23" s="86">
        <f>'Danh muc 2022'!X124+'Danh muc 2022'!X118/2</f>
        <v>0</v>
      </c>
      <c r="R23" s="86"/>
      <c r="S23" s="86"/>
      <c r="T23" s="86"/>
      <c r="U23" s="86"/>
      <c r="V23" s="86"/>
      <c r="W23" s="86"/>
      <c r="X23" s="86"/>
      <c r="Y23" s="86"/>
      <c r="Z23" s="86"/>
      <c r="AA23" s="86"/>
      <c r="AB23" s="86"/>
      <c r="AC23" s="86"/>
      <c r="AD23" s="86"/>
      <c r="AE23" s="86"/>
      <c r="AF23" s="86"/>
      <c r="AG23" s="86"/>
      <c r="AH23" s="86"/>
      <c r="AI23" s="86"/>
      <c r="AJ23" s="86"/>
      <c r="AK23" s="86"/>
      <c r="AL23" s="86"/>
      <c r="AM23" s="86"/>
      <c r="AN23" s="86"/>
      <c r="AO23" s="49" t="e">
        <f t="shared" si="0"/>
        <v>#REF!</v>
      </c>
    </row>
    <row r="24" spans="1:43" s="84" customFormat="1">
      <c r="A24" s="90" t="s">
        <v>167</v>
      </c>
      <c r="B24" s="89" t="s">
        <v>70</v>
      </c>
      <c r="C24" s="91" t="s">
        <v>69</v>
      </c>
      <c r="D24" s="87"/>
      <c r="E24" s="87"/>
      <c r="F24" s="87"/>
      <c r="G24" s="87"/>
      <c r="H24" s="86"/>
      <c r="I24" s="86"/>
      <c r="J24" s="86"/>
      <c r="K24" s="86"/>
      <c r="L24" s="86"/>
      <c r="M24" s="86"/>
      <c r="N24" s="86"/>
      <c r="O24" s="86"/>
      <c r="P24" s="86"/>
      <c r="Q24" s="86"/>
      <c r="R24" s="86"/>
      <c r="S24" s="86"/>
      <c r="T24" s="86"/>
      <c r="U24" s="86"/>
      <c r="V24" s="86"/>
      <c r="W24" s="86"/>
      <c r="X24" s="86"/>
      <c r="Y24" s="86"/>
      <c r="Z24" s="86"/>
      <c r="AA24" s="86"/>
      <c r="AB24" s="86"/>
      <c r="AC24" s="86"/>
      <c r="AD24" s="86"/>
      <c r="AE24" s="86"/>
      <c r="AF24" s="86"/>
      <c r="AG24" s="86"/>
      <c r="AH24" s="86"/>
      <c r="AI24" s="86"/>
      <c r="AJ24" s="86"/>
      <c r="AK24" s="86"/>
      <c r="AL24" s="86"/>
      <c r="AM24" s="86"/>
      <c r="AN24" s="86"/>
      <c r="AO24" s="49">
        <f t="shared" si="0"/>
        <v>0</v>
      </c>
    </row>
    <row r="25" spans="1:43" s="84" customFormat="1">
      <c r="A25" s="90" t="s">
        <v>166</v>
      </c>
      <c r="B25" s="89" t="s">
        <v>68</v>
      </c>
      <c r="C25" s="91" t="s">
        <v>67</v>
      </c>
      <c r="D25" s="87"/>
      <c r="E25" s="87"/>
      <c r="F25" s="87"/>
      <c r="G25" s="87"/>
      <c r="H25" s="86"/>
      <c r="I25" s="86"/>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49">
        <f t="shared" si="0"/>
        <v>0</v>
      </c>
    </row>
    <row r="26" spans="1:43" s="84" customFormat="1">
      <c r="A26" s="90" t="s">
        <v>165</v>
      </c>
      <c r="B26" s="89" t="s">
        <v>66</v>
      </c>
      <c r="C26" s="91" t="s">
        <v>65</v>
      </c>
      <c r="D26" s="87"/>
      <c r="E26" s="87"/>
      <c r="F26" s="87"/>
      <c r="G26" s="87"/>
      <c r="H26" s="86"/>
      <c r="I26" s="86"/>
      <c r="J26" s="86"/>
      <c r="K26" s="86"/>
      <c r="L26" s="86"/>
      <c r="M26" s="86"/>
      <c r="N26" s="86"/>
      <c r="O26" s="86"/>
      <c r="P26" s="86"/>
      <c r="Q26" s="86"/>
      <c r="R26" s="86"/>
      <c r="S26" s="86"/>
      <c r="T26" s="86"/>
      <c r="U26" s="86"/>
      <c r="V26" s="86"/>
      <c r="W26" s="86"/>
      <c r="X26" s="86"/>
      <c r="Y26" s="86"/>
      <c r="Z26" s="86"/>
      <c r="AA26" s="86"/>
      <c r="AB26" s="86"/>
      <c r="AC26" s="86"/>
      <c r="AD26" s="86"/>
      <c r="AE26" s="86"/>
      <c r="AF26" s="86"/>
      <c r="AG26" s="86"/>
      <c r="AH26" s="86"/>
      <c r="AI26" s="86"/>
      <c r="AJ26" s="86"/>
      <c r="AK26" s="86"/>
      <c r="AL26" s="86"/>
      <c r="AM26" s="86"/>
      <c r="AN26" s="86"/>
      <c r="AO26" s="49">
        <f t="shared" si="0"/>
        <v>0</v>
      </c>
    </row>
    <row r="27" spans="1:43" s="84" customFormat="1">
      <c r="A27" s="90" t="s">
        <v>164</v>
      </c>
      <c r="B27" s="89" t="s">
        <v>64</v>
      </c>
      <c r="C27" s="91" t="s">
        <v>63</v>
      </c>
      <c r="D27" s="87"/>
      <c r="E27" s="87"/>
      <c r="F27" s="87"/>
      <c r="G27" s="87"/>
      <c r="H27" s="86"/>
      <c r="I27" s="86"/>
      <c r="J27" s="86"/>
      <c r="K27" s="86"/>
      <c r="L27" s="86"/>
      <c r="M27" s="86"/>
      <c r="N27" s="86"/>
      <c r="O27" s="86"/>
      <c r="P27" s="86"/>
      <c r="Q27" s="86"/>
      <c r="R27" s="86"/>
      <c r="S27" s="86"/>
      <c r="T27" s="86"/>
      <c r="U27" s="86"/>
      <c r="V27" s="86"/>
      <c r="W27" s="86"/>
      <c r="X27" s="86"/>
      <c r="Y27" s="86"/>
      <c r="Z27" s="86"/>
      <c r="AA27" s="86"/>
      <c r="AB27" s="86"/>
      <c r="AC27" s="86"/>
      <c r="AD27" s="86"/>
      <c r="AE27" s="86"/>
      <c r="AF27" s="86"/>
      <c r="AG27" s="86"/>
      <c r="AH27" s="86"/>
      <c r="AI27" s="86"/>
      <c r="AJ27" s="86"/>
      <c r="AK27" s="86"/>
      <c r="AL27" s="86"/>
      <c r="AM27" s="86"/>
      <c r="AN27" s="86"/>
      <c r="AO27" s="49">
        <f t="shared" si="0"/>
        <v>0</v>
      </c>
      <c r="AQ27" s="92"/>
    </row>
    <row r="28" spans="1:43" s="84" customFormat="1">
      <c r="A28" s="90" t="s">
        <v>163</v>
      </c>
      <c r="B28" s="89" t="s">
        <v>58</v>
      </c>
      <c r="C28" s="91" t="s">
        <v>57</v>
      </c>
      <c r="D28" s="87"/>
      <c r="E28" s="87"/>
      <c r="F28" s="87"/>
      <c r="G28" s="87"/>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49">
        <f t="shared" si="0"/>
        <v>0</v>
      </c>
    </row>
    <row r="29" spans="1:43" s="84" customFormat="1">
      <c r="A29" s="90" t="s">
        <v>162</v>
      </c>
      <c r="B29" s="89" t="s">
        <v>161</v>
      </c>
      <c r="C29" s="88" t="s">
        <v>74</v>
      </c>
      <c r="D29" s="87"/>
      <c r="E29" s="87"/>
      <c r="F29" s="87"/>
      <c r="G29" s="87"/>
      <c r="H29" s="86"/>
      <c r="I29" s="86"/>
      <c r="J29" s="86"/>
      <c r="K29" s="86"/>
      <c r="L29" s="86"/>
      <c r="M29" s="86"/>
      <c r="N29" s="86"/>
      <c r="O29" s="86"/>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49">
        <f t="shared" si="0"/>
        <v>0</v>
      </c>
    </row>
    <row r="30" spans="1:43">
      <c r="A30" s="62" t="s">
        <v>160</v>
      </c>
      <c r="B30" s="61" t="s">
        <v>218</v>
      </c>
      <c r="C30" s="65" t="s">
        <v>159</v>
      </c>
      <c r="D30" s="63"/>
      <c r="E30" s="63"/>
      <c r="F30" s="63"/>
      <c r="G30" s="63"/>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49">
        <f t="shared" si="0"/>
        <v>0</v>
      </c>
    </row>
    <row r="31" spans="1:43">
      <c r="A31" s="62" t="s">
        <v>158</v>
      </c>
      <c r="B31" s="61" t="s">
        <v>157</v>
      </c>
      <c r="C31" s="64" t="s">
        <v>32</v>
      </c>
      <c r="D31" s="63"/>
      <c r="E31" s="63"/>
      <c r="F31" s="63"/>
      <c r="G31" s="63"/>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49">
        <f t="shared" si="0"/>
        <v>0</v>
      </c>
    </row>
    <row r="32" spans="1:43">
      <c r="A32" s="62" t="s">
        <v>156</v>
      </c>
      <c r="B32" s="61" t="s">
        <v>155</v>
      </c>
      <c r="C32" s="64" t="s">
        <v>17</v>
      </c>
      <c r="D32" s="63"/>
      <c r="E32" s="63"/>
      <c r="F32" s="63"/>
      <c r="G32" s="63"/>
      <c r="H32" s="56"/>
      <c r="I32" s="56"/>
      <c r="J32" s="56"/>
      <c r="K32" s="56"/>
      <c r="L32" s="56"/>
      <c r="M32" s="56"/>
      <c r="N32" s="56"/>
      <c r="O32" s="56"/>
      <c r="P32" s="56"/>
      <c r="Q32" s="56"/>
      <c r="R32" s="56"/>
      <c r="S32" s="56"/>
      <c r="T32" s="56"/>
      <c r="U32" s="56"/>
      <c r="V32" s="56"/>
      <c r="W32" s="56"/>
      <c r="X32" s="56"/>
      <c r="Y32" s="56"/>
      <c r="Z32" s="56"/>
      <c r="AA32" s="56"/>
      <c r="AB32" s="56"/>
      <c r="AC32" s="56"/>
      <c r="AD32" s="56"/>
      <c r="AE32" s="56"/>
      <c r="AF32" s="56"/>
      <c r="AG32" s="56"/>
      <c r="AH32" s="56"/>
      <c r="AI32" s="56"/>
      <c r="AJ32" s="56"/>
      <c r="AK32" s="56"/>
      <c r="AL32" s="56"/>
      <c r="AM32" s="56"/>
      <c r="AN32" s="56"/>
      <c r="AO32" s="49">
        <f t="shared" si="0"/>
        <v>0</v>
      </c>
    </row>
    <row r="33" spans="1:42">
      <c r="A33" s="60" t="s">
        <v>91</v>
      </c>
      <c r="B33" s="59" t="s">
        <v>147</v>
      </c>
      <c r="C33" s="58" t="s">
        <v>29</v>
      </c>
      <c r="D33" s="57"/>
      <c r="E33" s="57"/>
      <c r="F33" s="57"/>
      <c r="G33" s="57"/>
      <c r="H33" s="56"/>
      <c r="I33" s="56"/>
      <c r="J33" s="56">
        <f>'Danh muc 2022'!O78</f>
        <v>0.24</v>
      </c>
      <c r="K33" s="56"/>
      <c r="L33" s="56"/>
      <c r="M33" s="56"/>
      <c r="N33" s="56"/>
      <c r="O33" s="56"/>
      <c r="P33" s="56"/>
      <c r="Q33" s="56"/>
      <c r="R33" s="56"/>
      <c r="S33" s="56"/>
      <c r="T33" s="56"/>
      <c r="U33" s="56"/>
      <c r="V33" s="56"/>
      <c r="W33" s="56"/>
      <c r="X33" s="56"/>
      <c r="Y33" s="56"/>
      <c r="Z33" s="56"/>
      <c r="AA33" s="56"/>
      <c r="AB33" s="56"/>
      <c r="AC33" s="56"/>
      <c r="AD33" s="56"/>
      <c r="AE33" s="56"/>
      <c r="AF33" s="56"/>
      <c r="AG33" s="56"/>
      <c r="AH33" s="56"/>
      <c r="AI33" s="56"/>
      <c r="AJ33" s="56"/>
      <c r="AK33" s="56"/>
      <c r="AL33" s="56"/>
      <c r="AM33" s="56"/>
      <c r="AN33" s="56"/>
      <c r="AO33" s="49">
        <f t="shared" si="0"/>
        <v>0.24</v>
      </c>
    </row>
    <row r="34" spans="1:42">
      <c r="A34" s="62" t="s">
        <v>154</v>
      </c>
      <c r="B34" s="61" t="s">
        <v>153</v>
      </c>
      <c r="C34" s="58" t="s">
        <v>11</v>
      </c>
      <c r="D34" s="57"/>
      <c r="E34" s="57"/>
      <c r="F34" s="57"/>
      <c r="G34" s="57"/>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49">
        <f t="shared" si="0"/>
        <v>0</v>
      </c>
      <c r="AP34" s="83"/>
    </row>
    <row r="35" spans="1:42">
      <c r="A35" s="62" t="s">
        <v>152</v>
      </c>
      <c r="B35" s="61" t="s">
        <v>151</v>
      </c>
      <c r="C35" s="58" t="s">
        <v>14</v>
      </c>
      <c r="D35" s="57"/>
      <c r="E35" s="57"/>
      <c r="F35" s="57"/>
      <c r="G35" s="57"/>
      <c r="H35" s="56"/>
      <c r="I35" s="56"/>
      <c r="J35" s="56"/>
      <c r="K35" s="56"/>
      <c r="L35" s="56"/>
      <c r="M35" s="56"/>
      <c r="N35" s="56"/>
      <c r="O35" s="56"/>
      <c r="P35" s="56"/>
      <c r="Q35" s="56"/>
      <c r="R35" s="56"/>
      <c r="S35" s="56"/>
      <c r="T35" s="56"/>
      <c r="U35" s="56"/>
      <c r="V35" s="56"/>
      <c r="W35" s="56"/>
      <c r="X35" s="56"/>
      <c r="Y35" s="56"/>
      <c r="Z35" s="56"/>
      <c r="AA35" s="56"/>
      <c r="AB35" s="56"/>
      <c r="AC35" s="56"/>
      <c r="AD35" s="56"/>
      <c r="AE35" s="56"/>
      <c r="AF35" s="56"/>
      <c r="AG35" s="56"/>
      <c r="AH35" s="56"/>
      <c r="AI35" s="56"/>
      <c r="AJ35" s="56"/>
      <c r="AK35" s="56"/>
      <c r="AL35" s="56"/>
      <c r="AM35" s="56"/>
      <c r="AN35" s="56"/>
      <c r="AO35" s="49">
        <f t="shared" si="0"/>
        <v>0</v>
      </c>
      <c r="AP35" s="66"/>
    </row>
    <row r="36" spans="1:42">
      <c r="A36" s="60" t="s">
        <v>85</v>
      </c>
      <c r="B36" s="59" t="s">
        <v>9</v>
      </c>
      <c r="C36" s="58" t="s">
        <v>8</v>
      </c>
      <c r="D36" s="57"/>
      <c r="E36" s="57"/>
      <c r="F36" s="57"/>
      <c r="G36" s="57"/>
      <c r="H36" s="56"/>
      <c r="I36" s="56"/>
      <c r="J36" s="56"/>
      <c r="K36" s="56"/>
      <c r="L36" s="56"/>
      <c r="M36" s="56"/>
      <c r="N36" s="56"/>
      <c r="O36" s="56"/>
      <c r="P36" s="56"/>
      <c r="Q36" s="56"/>
      <c r="R36" s="56"/>
      <c r="S36" s="56"/>
      <c r="T36" s="56"/>
      <c r="U36" s="56"/>
      <c r="V36" s="56"/>
      <c r="W36" s="56"/>
      <c r="X36" s="56"/>
      <c r="Y36" s="56"/>
      <c r="Z36" s="56"/>
      <c r="AA36" s="56"/>
      <c r="AB36" s="56"/>
      <c r="AC36" s="56"/>
      <c r="AD36" s="56"/>
      <c r="AE36" s="56"/>
      <c r="AF36" s="56"/>
      <c r="AG36" s="56"/>
      <c r="AH36" s="56"/>
      <c r="AI36" s="56"/>
      <c r="AJ36" s="56"/>
      <c r="AK36" s="56"/>
      <c r="AL36" s="56"/>
      <c r="AM36" s="56"/>
      <c r="AN36" s="56"/>
      <c r="AO36" s="49">
        <f t="shared" si="0"/>
        <v>0</v>
      </c>
    </row>
    <row r="37" spans="1:42">
      <c r="A37" s="55" t="s">
        <v>150</v>
      </c>
      <c r="B37" s="54" t="s">
        <v>149</v>
      </c>
      <c r="C37" s="53" t="s">
        <v>148</v>
      </c>
      <c r="D37" s="52"/>
      <c r="E37" s="52"/>
      <c r="F37" s="52"/>
      <c r="G37" s="52"/>
      <c r="H37" s="56"/>
      <c r="I37" s="56"/>
      <c r="J37" s="51"/>
      <c r="K37" s="51"/>
      <c r="L37" s="51"/>
      <c r="M37" s="51"/>
      <c r="N37" s="51"/>
      <c r="O37" s="51"/>
      <c r="P37" s="51"/>
      <c r="Q37" s="51"/>
      <c r="R37" s="51"/>
      <c r="S37" s="51"/>
      <c r="T37" s="51"/>
      <c r="U37" s="51"/>
      <c r="V37" s="51"/>
      <c r="W37" s="51"/>
      <c r="X37" s="51"/>
      <c r="Y37" s="51"/>
      <c r="Z37" s="51"/>
      <c r="AA37" s="51"/>
      <c r="AB37" s="51"/>
      <c r="AC37" s="51"/>
      <c r="AD37" s="51"/>
      <c r="AE37" s="51"/>
      <c r="AF37" s="51"/>
      <c r="AG37" s="51"/>
      <c r="AH37" s="51"/>
      <c r="AI37" s="51"/>
      <c r="AJ37" s="51"/>
      <c r="AK37" s="51"/>
      <c r="AL37" s="51"/>
      <c r="AM37" s="51"/>
      <c r="AN37" s="51"/>
      <c r="AO37" s="49">
        <f t="shared" si="0"/>
        <v>0</v>
      </c>
    </row>
    <row r="38" spans="1:42" s="47" customFormat="1">
      <c r="D38" s="50">
        <f t="shared" ref="D38:AE38" si="1">SUM(D3:D37)</f>
        <v>0</v>
      </c>
      <c r="E38" s="50">
        <f t="shared" si="1"/>
        <v>0</v>
      </c>
      <c r="F38" s="50">
        <f t="shared" si="1"/>
        <v>0</v>
      </c>
      <c r="G38" s="50">
        <f t="shared" si="1"/>
        <v>0</v>
      </c>
      <c r="H38" s="50">
        <f t="shared" si="1"/>
        <v>0</v>
      </c>
      <c r="I38" s="50">
        <f t="shared" si="1"/>
        <v>0</v>
      </c>
      <c r="J38" s="50" t="e">
        <f t="shared" si="1"/>
        <v>#REF!</v>
      </c>
      <c r="K38" s="50">
        <f t="shared" si="1"/>
        <v>0</v>
      </c>
      <c r="L38" s="50">
        <f t="shared" si="1"/>
        <v>0.25</v>
      </c>
      <c r="M38" s="50">
        <f t="shared" si="1"/>
        <v>0</v>
      </c>
      <c r="N38" s="50">
        <f t="shared" si="1"/>
        <v>0</v>
      </c>
      <c r="O38" s="50">
        <f t="shared" si="1"/>
        <v>0</v>
      </c>
      <c r="P38" s="50">
        <f t="shared" si="1"/>
        <v>0</v>
      </c>
      <c r="Q38" s="50">
        <f t="shared" si="1"/>
        <v>1.23</v>
      </c>
      <c r="R38" s="50">
        <f t="shared" si="1"/>
        <v>0</v>
      </c>
      <c r="S38" s="50">
        <f t="shared" si="1"/>
        <v>0</v>
      </c>
      <c r="T38" s="50">
        <f t="shared" si="1"/>
        <v>0</v>
      </c>
      <c r="U38" s="50">
        <f t="shared" si="1"/>
        <v>0</v>
      </c>
      <c r="V38" s="50">
        <f t="shared" si="1"/>
        <v>0.06</v>
      </c>
      <c r="W38" s="50">
        <f t="shared" si="1"/>
        <v>0</v>
      </c>
      <c r="X38" s="50">
        <f t="shared" si="1"/>
        <v>0</v>
      </c>
      <c r="Y38" s="50">
        <f t="shared" si="1"/>
        <v>0</v>
      </c>
      <c r="Z38" s="50">
        <f t="shared" si="1"/>
        <v>0</v>
      </c>
      <c r="AA38" s="50">
        <f t="shared" si="1"/>
        <v>0</v>
      </c>
      <c r="AB38" s="50">
        <f t="shared" si="1"/>
        <v>0</v>
      </c>
      <c r="AC38" s="50">
        <f t="shared" si="1"/>
        <v>0</v>
      </c>
      <c r="AD38" s="50">
        <f t="shared" si="1"/>
        <v>0</v>
      </c>
      <c r="AE38" s="50">
        <f t="shared" si="1"/>
        <v>0</v>
      </c>
      <c r="AF38" s="50"/>
      <c r="AG38" s="50">
        <f t="shared" ref="AG38:AN38" si="2">SUM(AG3:AG37)</f>
        <v>0</v>
      </c>
      <c r="AH38" s="50">
        <f t="shared" si="2"/>
        <v>0</v>
      </c>
      <c r="AI38" s="50">
        <f t="shared" si="2"/>
        <v>0</v>
      </c>
      <c r="AJ38" s="50">
        <f t="shared" si="2"/>
        <v>0</v>
      </c>
      <c r="AK38" s="50">
        <f t="shared" si="2"/>
        <v>0</v>
      </c>
      <c r="AL38" s="50">
        <f t="shared" si="2"/>
        <v>0</v>
      </c>
      <c r="AM38" s="50">
        <f t="shared" si="2"/>
        <v>0</v>
      </c>
      <c r="AN38" s="50">
        <f t="shared" si="2"/>
        <v>0</v>
      </c>
      <c r="AO38" s="49" t="e">
        <f t="shared" si="0"/>
        <v>#REF!</v>
      </c>
    </row>
    <row r="39" spans="1:42" s="47" customFormat="1">
      <c r="AE39" s="48"/>
      <c r="AN39" s="82"/>
    </row>
    <row r="40" spans="1:42" s="47" customFormat="1">
      <c r="J40" s="48" t="e">
        <f>SUM(J12:J36)</f>
        <v>#REF!</v>
      </c>
      <c r="AG40" s="48"/>
      <c r="AN40" s="82"/>
    </row>
    <row r="41" spans="1:42" s="47" customFormat="1">
      <c r="AN41" s="82"/>
    </row>
    <row r="42" spans="1:42" s="47" customFormat="1">
      <c r="AN42" s="82"/>
    </row>
    <row r="43" spans="1:42" s="47" customFormat="1">
      <c r="AN43" s="82"/>
    </row>
    <row r="44" spans="1:42" s="47" customFormat="1">
      <c r="AN44" s="82"/>
    </row>
    <row r="45" spans="1:42" s="47" customFormat="1">
      <c r="AN45" s="82"/>
    </row>
    <row r="46" spans="1:42" s="47" customFormat="1">
      <c r="AN46" s="82"/>
    </row>
    <row r="47" spans="1:42" s="47" customFormat="1">
      <c r="AN47" s="82"/>
    </row>
    <row r="48" spans="1:42" s="47" customFormat="1">
      <c r="AN48" s="82"/>
    </row>
    <row r="49" spans="40:40" s="47" customFormat="1">
      <c r="AN49" s="82"/>
    </row>
    <row r="50" spans="40:40" s="47" customFormat="1">
      <c r="AN50" s="82"/>
    </row>
    <row r="51" spans="40:40" s="47" customFormat="1">
      <c r="AN51" s="82"/>
    </row>
    <row r="52" spans="40:40" s="47" customFormat="1">
      <c r="AN52" s="82"/>
    </row>
    <row r="53" spans="40:40" s="47" customFormat="1">
      <c r="AN53" s="82"/>
    </row>
    <row r="54" spans="40:40" s="47" customFormat="1">
      <c r="AN54" s="82"/>
    </row>
    <row r="55" spans="40:40" s="47" customFormat="1">
      <c r="AN55" s="82"/>
    </row>
    <row r="56" spans="40:40" s="47" customFormat="1">
      <c r="AN56" s="82"/>
    </row>
    <row r="57" spans="40:40" s="47" customFormat="1">
      <c r="AN57" s="82"/>
    </row>
    <row r="58" spans="40:40" s="47" customFormat="1">
      <c r="AN58" s="82"/>
    </row>
    <row r="59" spans="40:40" s="47" customFormat="1">
      <c r="AN59" s="82"/>
    </row>
    <row r="60" spans="40:40" s="47" customFormat="1">
      <c r="AN60" s="82"/>
    </row>
    <row r="61" spans="40:40" s="47" customFormat="1">
      <c r="AN61" s="82"/>
    </row>
    <row r="62" spans="40:40" s="47" customFormat="1">
      <c r="AN62" s="82"/>
    </row>
    <row r="63" spans="40:40" s="47" customFormat="1">
      <c r="AN63" s="82"/>
    </row>
    <row r="64" spans="40:40" s="47" customFormat="1">
      <c r="AN64" s="82"/>
    </row>
    <row r="65" spans="40:40" s="47" customFormat="1">
      <c r="AN65" s="82"/>
    </row>
    <row r="66" spans="40:40" s="47" customFormat="1">
      <c r="AN66" s="82"/>
    </row>
    <row r="67" spans="40:40" s="47" customFormat="1">
      <c r="AN67" s="82"/>
    </row>
    <row r="68" spans="40:40" s="47" customFormat="1">
      <c r="AN68" s="82"/>
    </row>
    <row r="69" spans="40:40" s="47" customFormat="1">
      <c r="AN69" s="82"/>
    </row>
    <row r="70" spans="40:40" s="47" customFormat="1">
      <c r="AN70" s="82"/>
    </row>
    <row r="71" spans="40:40" s="47" customFormat="1">
      <c r="AN71" s="82"/>
    </row>
    <row r="72" spans="40:40" s="47" customFormat="1">
      <c r="AN72" s="82"/>
    </row>
    <row r="73" spans="40:40" s="47" customFormat="1">
      <c r="AN73" s="82"/>
    </row>
    <row r="74" spans="40:40" s="47" customFormat="1">
      <c r="AN74" s="82"/>
    </row>
    <row r="75" spans="40:40" s="47" customFormat="1">
      <c r="AN75" s="82"/>
    </row>
    <row r="76" spans="40:40" s="47" customFormat="1">
      <c r="AN76" s="82"/>
    </row>
    <row r="77" spans="40:40" s="47" customFormat="1">
      <c r="AN77" s="82"/>
    </row>
    <row r="78" spans="40:40" s="47" customFormat="1">
      <c r="AN78" s="82"/>
    </row>
    <row r="79" spans="40:40" s="47" customFormat="1">
      <c r="AN79" s="82"/>
    </row>
    <row r="80" spans="40:40" s="47" customFormat="1">
      <c r="AN80" s="82"/>
    </row>
    <row r="81" spans="40:40" s="47" customFormat="1">
      <c r="AN81" s="82"/>
    </row>
    <row r="82" spans="40:40" s="47" customFormat="1">
      <c r="AN82" s="82"/>
    </row>
    <row r="83" spans="40:40" s="47" customFormat="1">
      <c r="AN83" s="82"/>
    </row>
    <row r="84" spans="40:40" s="47" customFormat="1">
      <c r="AN84" s="82"/>
    </row>
    <row r="85" spans="40:40" s="47" customFormat="1">
      <c r="AN85" s="82"/>
    </row>
    <row r="86" spans="40:40" s="47" customFormat="1">
      <c r="AN86" s="82"/>
    </row>
    <row r="87" spans="40:40" s="47" customFormat="1">
      <c r="AN87" s="82"/>
    </row>
    <row r="88" spans="40:40" s="47" customFormat="1">
      <c r="AN88" s="82"/>
    </row>
    <row r="89" spans="40:40" s="47" customFormat="1">
      <c r="AN89" s="82"/>
    </row>
    <row r="90" spans="40:40" s="47" customFormat="1">
      <c r="AN90" s="82"/>
    </row>
    <row r="91" spans="40:40" s="47" customFormat="1">
      <c r="AN91" s="82"/>
    </row>
    <row r="92" spans="40:40" s="47" customFormat="1">
      <c r="AN92" s="82"/>
    </row>
    <row r="93" spans="40:40" s="47" customFormat="1">
      <c r="AN93" s="82"/>
    </row>
    <row r="94" spans="40:40" s="47" customFormat="1">
      <c r="AN94" s="82"/>
    </row>
    <row r="95" spans="40:40" s="47" customFormat="1">
      <c r="AN95" s="82"/>
    </row>
    <row r="96" spans="40:40" s="47" customFormat="1">
      <c r="AN96" s="82"/>
    </row>
    <row r="97" spans="40:40" s="47" customFormat="1">
      <c r="AN97" s="82"/>
    </row>
    <row r="98" spans="40:40" s="47" customFormat="1">
      <c r="AN98" s="82"/>
    </row>
    <row r="99" spans="40:40" s="47" customFormat="1">
      <c r="AN99" s="82"/>
    </row>
    <row r="100" spans="40:40" s="47" customFormat="1">
      <c r="AN100" s="82"/>
    </row>
    <row r="101" spans="40:40" s="47" customFormat="1">
      <c r="AN101" s="82"/>
    </row>
    <row r="102" spans="40:40" s="47" customFormat="1">
      <c r="AN102" s="82"/>
    </row>
    <row r="103" spans="40:40" s="47" customFormat="1">
      <c r="AN103" s="82"/>
    </row>
    <row r="104" spans="40:40" s="47" customFormat="1">
      <c r="AN104" s="82"/>
    </row>
    <row r="105" spans="40:40" s="47" customFormat="1">
      <c r="AN105" s="82"/>
    </row>
    <row r="106" spans="40:40" s="47" customFormat="1">
      <c r="AN106" s="82"/>
    </row>
    <row r="107" spans="40:40" s="47" customFormat="1">
      <c r="AN107" s="82"/>
    </row>
    <row r="108" spans="40:40" s="47" customFormat="1">
      <c r="AN108" s="82"/>
    </row>
    <row r="109" spans="40:40" s="47" customFormat="1">
      <c r="AN109" s="82"/>
    </row>
    <row r="110" spans="40:40" s="47" customFormat="1">
      <c r="AN110" s="82"/>
    </row>
    <row r="111" spans="40:40" s="47" customFormat="1">
      <c r="AN111" s="82"/>
    </row>
    <row r="112" spans="40:40" s="47" customFormat="1">
      <c r="AN112" s="82"/>
    </row>
    <row r="113" spans="40:40" s="47" customFormat="1">
      <c r="AN113" s="82"/>
    </row>
    <row r="114" spans="40:40" s="47" customFormat="1">
      <c r="AN114" s="82"/>
    </row>
    <row r="115" spans="40:40" s="47" customFormat="1">
      <c r="AN115" s="82"/>
    </row>
    <row r="116" spans="40:40" s="47" customFormat="1">
      <c r="AN116" s="82"/>
    </row>
    <row r="117" spans="40:40" s="47" customFormat="1">
      <c r="AN117" s="82"/>
    </row>
    <row r="118" spans="40:40" s="47" customFormat="1">
      <c r="AN118" s="82"/>
    </row>
    <row r="119" spans="40:40" s="47" customFormat="1">
      <c r="AN119" s="82"/>
    </row>
    <row r="120" spans="40:40" s="47" customFormat="1">
      <c r="AN120" s="82"/>
    </row>
    <row r="121" spans="40:40" s="47" customFormat="1">
      <c r="AN121" s="82"/>
    </row>
    <row r="122" spans="40:40" s="47" customFormat="1">
      <c r="AN122" s="82"/>
    </row>
    <row r="123" spans="40:40" s="47" customFormat="1">
      <c r="AN123" s="82"/>
    </row>
    <row r="124" spans="40:40" s="47" customFormat="1">
      <c r="AN124" s="82"/>
    </row>
    <row r="125" spans="40:40" s="47" customFormat="1">
      <c r="AN125" s="82"/>
    </row>
    <row r="126" spans="40:40" s="47" customFormat="1">
      <c r="AN126" s="82"/>
    </row>
    <row r="127" spans="40:40" s="47" customFormat="1">
      <c r="AN127" s="82"/>
    </row>
    <row r="128" spans="40:40" s="47" customFormat="1">
      <c r="AN128" s="82"/>
    </row>
    <row r="129" spans="40:40" s="47" customFormat="1">
      <c r="AN129" s="82"/>
    </row>
    <row r="130" spans="40:40" s="47" customFormat="1">
      <c r="AN130" s="82"/>
    </row>
    <row r="131" spans="40:40" s="47" customFormat="1">
      <c r="AN131" s="82"/>
    </row>
    <row r="132" spans="40:40" s="47" customFormat="1">
      <c r="AN132" s="82"/>
    </row>
    <row r="133" spans="40:40" s="47" customFormat="1">
      <c r="AN133" s="82"/>
    </row>
    <row r="134" spans="40:40" s="47" customFormat="1">
      <c r="AN134" s="82"/>
    </row>
    <row r="135" spans="40:40" s="47" customFormat="1">
      <c r="AN135" s="82"/>
    </row>
    <row r="136" spans="40:40" s="47" customFormat="1">
      <c r="AN136" s="82"/>
    </row>
    <row r="137" spans="40:40" s="47" customFormat="1">
      <c r="AN137" s="82"/>
    </row>
    <row r="138" spans="40:40" s="47" customFormat="1">
      <c r="AN138" s="82"/>
    </row>
    <row r="139" spans="40:40" s="47" customFormat="1">
      <c r="AN139" s="82"/>
    </row>
    <row r="140" spans="40:40" s="47" customFormat="1">
      <c r="AN140" s="82"/>
    </row>
    <row r="141" spans="40:40" s="47" customFormat="1">
      <c r="AN141" s="82"/>
    </row>
    <row r="142" spans="40:40" s="47" customFormat="1">
      <c r="AN142" s="82"/>
    </row>
    <row r="143" spans="40:40" s="47" customFormat="1">
      <c r="AN143" s="82"/>
    </row>
    <row r="144" spans="40:40" s="47" customFormat="1">
      <c r="AN144" s="82"/>
    </row>
    <row r="145" spans="4:40" s="47" customFormat="1">
      <c r="AN145" s="82"/>
    </row>
    <row r="146" spans="4:40" s="47" customFormat="1">
      <c r="AN146" s="82"/>
    </row>
    <row r="147" spans="4:40" s="47" customFormat="1">
      <c r="AN147" s="82"/>
    </row>
    <row r="148" spans="4:40">
      <c r="D148" s="45"/>
      <c r="E148" s="45"/>
      <c r="F148" s="45"/>
      <c r="G148" s="45"/>
      <c r="H148" s="45"/>
      <c r="I148" s="45"/>
      <c r="J148" s="45"/>
      <c r="K148" s="45"/>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row>
    <row r="149" spans="4:40">
      <c r="D149" s="45"/>
      <c r="E149" s="45"/>
      <c r="F149" s="45"/>
      <c r="G149" s="45"/>
      <c r="H149" s="45"/>
      <c r="I149" s="45"/>
      <c r="J149" s="45"/>
      <c r="K149" s="45"/>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row>
    <row r="150" spans="4:40">
      <c r="D150" s="45"/>
      <c r="E150" s="45"/>
      <c r="F150" s="45"/>
      <c r="G150" s="45"/>
      <c r="H150" s="45"/>
      <c r="I150" s="45"/>
      <c r="J150" s="45"/>
      <c r="K150" s="45"/>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row>
    <row r="151" spans="4:40">
      <c r="D151" s="45"/>
      <c r="E151" s="45"/>
      <c r="F151" s="45"/>
      <c r="G151" s="45"/>
      <c r="H151" s="45"/>
      <c r="I151" s="45"/>
      <c r="J151" s="45"/>
      <c r="K151" s="45"/>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row>
    <row r="152" spans="4:40">
      <c r="D152" s="45"/>
      <c r="E152" s="45"/>
      <c r="F152" s="45"/>
      <c r="G152" s="45"/>
      <c r="H152" s="45"/>
      <c r="I152" s="45"/>
      <c r="J152" s="45"/>
      <c r="K152" s="45"/>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row>
    <row r="153" spans="4:40">
      <c r="D153" s="45"/>
      <c r="E153" s="45"/>
      <c r="F153" s="45"/>
      <c r="G153" s="45"/>
      <c r="H153" s="45"/>
      <c r="I153" s="45"/>
      <c r="J153" s="45"/>
      <c r="K153" s="45"/>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row>
    <row r="154" spans="4:40">
      <c r="D154" s="45"/>
      <c r="E154" s="45"/>
      <c r="F154" s="45"/>
      <c r="G154" s="45"/>
      <c r="H154" s="45"/>
      <c r="I154" s="45"/>
      <c r="J154" s="45"/>
      <c r="K154" s="45"/>
      <c r="L154" s="45"/>
      <c r="M154" s="45"/>
      <c r="N154" s="45"/>
      <c r="O154" s="45"/>
      <c r="P154" s="45"/>
      <c r="Q154" s="45"/>
      <c r="R154" s="45"/>
      <c r="S154" s="45"/>
      <c r="T154" s="45"/>
      <c r="U154" s="45"/>
      <c r="V154" s="45"/>
      <c r="W154" s="45"/>
      <c r="X154" s="45"/>
      <c r="Y154" s="45"/>
      <c r="Z154" s="45"/>
      <c r="AA154" s="45"/>
      <c r="AB154" s="45"/>
      <c r="AC154" s="45"/>
      <c r="AD154" s="45"/>
      <c r="AE154" s="45"/>
      <c r="AF154" s="45"/>
      <c r="AG154" s="45"/>
      <c r="AH154" s="45"/>
      <c r="AI154" s="45"/>
      <c r="AJ154" s="45"/>
      <c r="AK154" s="45"/>
      <c r="AL154" s="45"/>
      <c r="AM154" s="45"/>
    </row>
    <row r="155" spans="4:40">
      <c r="D155" s="45"/>
      <c r="E155" s="45"/>
      <c r="F155" s="45"/>
      <c r="G155" s="45"/>
      <c r="H155" s="45"/>
      <c r="I155" s="45"/>
      <c r="J155" s="45"/>
      <c r="K155" s="45"/>
      <c r="L155" s="45"/>
      <c r="M155" s="45"/>
      <c r="N155" s="45"/>
      <c r="O155" s="45"/>
      <c r="P155" s="45"/>
      <c r="Q155" s="45"/>
      <c r="R155" s="45"/>
      <c r="S155" s="45"/>
      <c r="T155" s="45"/>
      <c r="U155" s="45"/>
      <c r="V155" s="45"/>
      <c r="W155" s="45"/>
      <c r="X155" s="45"/>
      <c r="Y155" s="45"/>
      <c r="Z155" s="45"/>
      <c r="AA155" s="45"/>
      <c r="AB155" s="45"/>
      <c r="AC155" s="45"/>
      <c r="AD155" s="45"/>
      <c r="AE155" s="45"/>
      <c r="AF155" s="45"/>
      <c r="AG155" s="45"/>
      <c r="AH155" s="45"/>
      <c r="AI155" s="45"/>
      <c r="AJ155" s="45"/>
      <c r="AK155" s="45"/>
      <c r="AL155" s="45"/>
      <c r="AM155" s="45"/>
    </row>
    <row r="156" spans="4:40">
      <c r="D156" s="45"/>
      <c r="E156" s="45"/>
      <c r="F156" s="45"/>
      <c r="G156" s="45"/>
      <c r="H156" s="45"/>
      <c r="I156" s="45"/>
      <c r="J156" s="45"/>
      <c r="K156" s="45"/>
      <c r="L156" s="45"/>
      <c r="M156" s="45"/>
      <c r="N156" s="45"/>
      <c r="O156" s="45"/>
      <c r="P156" s="45"/>
      <c r="Q156" s="45"/>
      <c r="R156" s="45"/>
      <c r="S156" s="45"/>
      <c r="T156" s="45"/>
      <c r="U156" s="45"/>
      <c r="V156" s="45"/>
      <c r="W156" s="45"/>
      <c r="X156" s="45"/>
      <c r="Y156" s="45"/>
      <c r="Z156" s="45"/>
      <c r="AA156" s="45"/>
      <c r="AB156" s="45"/>
      <c r="AC156" s="45"/>
      <c r="AD156" s="45"/>
      <c r="AE156" s="45"/>
      <c r="AF156" s="45"/>
      <c r="AG156" s="45"/>
      <c r="AH156" s="45"/>
      <c r="AI156" s="45"/>
      <c r="AJ156" s="45"/>
      <c r="AK156" s="45"/>
      <c r="AL156" s="45"/>
      <c r="AM156" s="45"/>
    </row>
    <row r="157" spans="4:40">
      <c r="D157" s="45"/>
      <c r="E157" s="45"/>
      <c r="F157" s="45"/>
      <c r="G157" s="45"/>
      <c r="H157" s="45"/>
      <c r="I157" s="45"/>
      <c r="J157" s="45"/>
      <c r="K157" s="45"/>
      <c r="L157" s="45"/>
      <c r="M157" s="45"/>
      <c r="N157" s="45"/>
      <c r="O157" s="45"/>
      <c r="P157" s="45"/>
      <c r="Q157" s="45"/>
      <c r="R157" s="45"/>
      <c r="S157" s="45"/>
      <c r="T157" s="45"/>
      <c r="U157" s="45"/>
      <c r="V157" s="45"/>
      <c r="W157" s="45"/>
      <c r="X157" s="45"/>
      <c r="Y157" s="45"/>
      <c r="Z157" s="45"/>
      <c r="AA157" s="45"/>
      <c r="AB157" s="45"/>
      <c r="AC157" s="45"/>
      <c r="AD157" s="45"/>
      <c r="AE157" s="45"/>
      <c r="AF157" s="45"/>
      <c r="AG157" s="45"/>
      <c r="AH157" s="45"/>
      <c r="AI157" s="45"/>
      <c r="AJ157" s="45"/>
      <c r="AK157" s="45"/>
      <c r="AL157" s="45"/>
      <c r="AM157" s="45"/>
    </row>
    <row r="158" spans="4:40">
      <c r="D158" s="45"/>
      <c r="E158" s="45"/>
      <c r="F158" s="45"/>
      <c r="G158" s="45"/>
      <c r="H158" s="45"/>
      <c r="I158" s="45"/>
      <c r="J158" s="45"/>
      <c r="K158" s="45"/>
      <c r="L158" s="45"/>
      <c r="M158" s="45"/>
      <c r="N158" s="45"/>
      <c r="O158" s="45"/>
      <c r="P158" s="45"/>
      <c r="Q158" s="45"/>
      <c r="R158" s="45"/>
      <c r="S158" s="45"/>
      <c r="T158" s="45"/>
      <c r="U158" s="45"/>
      <c r="V158" s="45"/>
      <c r="W158" s="45"/>
      <c r="X158" s="45"/>
      <c r="Y158" s="45"/>
      <c r="Z158" s="45"/>
      <c r="AA158" s="45"/>
      <c r="AB158" s="45"/>
      <c r="AC158" s="45"/>
      <c r="AD158" s="45"/>
      <c r="AE158" s="45"/>
      <c r="AF158" s="45"/>
      <c r="AG158" s="45"/>
      <c r="AH158" s="45"/>
      <c r="AI158" s="45"/>
      <c r="AJ158" s="45"/>
      <c r="AK158" s="45"/>
      <c r="AL158" s="45"/>
      <c r="AM158" s="45"/>
    </row>
    <row r="159" spans="4:40">
      <c r="D159" s="45"/>
      <c r="E159" s="45"/>
      <c r="F159" s="45"/>
      <c r="G159" s="45"/>
      <c r="H159" s="45"/>
      <c r="I159" s="45"/>
      <c r="J159" s="45"/>
      <c r="K159" s="45"/>
      <c r="L159" s="45"/>
      <c r="M159" s="45"/>
      <c r="N159" s="45"/>
      <c r="O159" s="45"/>
      <c r="P159" s="45"/>
      <c r="Q159" s="45"/>
      <c r="R159" s="45"/>
      <c r="S159" s="45"/>
      <c r="T159" s="45"/>
      <c r="U159" s="45"/>
      <c r="V159" s="45"/>
      <c r="W159" s="45"/>
      <c r="X159" s="45"/>
      <c r="Y159" s="45"/>
      <c r="Z159" s="45"/>
      <c r="AA159" s="45"/>
      <c r="AB159" s="45"/>
      <c r="AC159" s="45"/>
      <c r="AD159" s="45"/>
      <c r="AE159" s="45"/>
      <c r="AF159" s="45"/>
      <c r="AG159" s="45"/>
      <c r="AH159" s="45"/>
      <c r="AI159" s="45"/>
      <c r="AJ159" s="45"/>
      <c r="AK159" s="45"/>
      <c r="AL159" s="45"/>
      <c r="AM159" s="45"/>
    </row>
    <row r="160" spans="4:40">
      <c r="D160" s="45"/>
      <c r="E160" s="45"/>
      <c r="F160" s="45"/>
      <c r="G160" s="45"/>
      <c r="H160" s="45"/>
      <c r="I160" s="45"/>
      <c r="J160" s="45"/>
      <c r="K160" s="45"/>
      <c r="L160" s="45"/>
      <c r="M160" s="45"/>
      <c r="N160" s="45"/>
      <c r="O160" s="45"/>
      <c r="P160" s="45"/>
      <c r="Q160" s="45"/>
      <c r="R160" s="45"/>
      <c r="S160" s="45"/>
      <c r="T160" s="45"/>
      <c r="U160" s="45"/>
      <c r="V160" s="45"/>
      <c r="W160" s="45"/>
      <c r="X160" s="45"/>
      <c r="Y160" s="45"/>
      <c r="Z160" s="45"/>
      <c r="AA160" s="45"/>
      <c r="AB160" s="45"/>
      <c r="AC160" s="45"/>
      <c r="AD160" s="45"/>
      <c r="AE160" s="45"/>
      <c r="AF160" s="45"/>
      <c r="AG160" s="45"/>
      <c r="AH160" s="45"/>
      <c r="AI160" s="45"/>
      <c r="AJ160" s="45"/>
      <c r="AK160" s="45"/>
      <c r="AL160" s="45"/>
      <c r="AM160" s="45"/>
    </row>
    <row r="161" spans="4:39">
      <c r="D161" s="45"/>
      <c r="E161" s="45"/>
      <c r="F161" s="45"/>
      <c r="G161" s="45"/>
      <c r="H161" s="45"/>
      <c r="I161" s="45"/>
      <c r="J161" s="45"/>
      <c r="K161" s="45"/>
      <c r="L161" s="45"/>
      <c r="M161" s="45"/>
      <c r="N161" s="45"/>
      <c r="O161" s="45"/>
      <c r="P161" s="45"/>
      <c r="Q161" s="45"/>
      <c r="R161" s="45"/>
      <c r="S161" s="45"/>
      <c r="T161" s="45"/>
      <c r="U161" s="45"/>
      <c r="V161" s="45"/>
      <c r="W161" s="45"/>
      <c r="X161" s="45"/>
      <c r="Y161" s="45"/>
      <c r="Z161" s="45"/>
      <c r="AA161" s="45"/>
      <c r="AB161" s="45"/>
      <c r="AC161" s="45"/>
      <c r="AD161" s="45"/>
      <c r="AE161" s="45"/>
      <c r="AF161" s="45"/>
      <c r="AG161" s="45"/>
      <c r="AH161" s="45"/>
      <c r="AI161" s="45"/>
      <c r="AJ161" s="45"/>
      <c r="AK161" s="45"/>
      <c r="AL161" s="45"/>
      <c r="AM161" s="45"/>
    </row>
    <row r="162" spans="4:39">
      <c r="D162" s="45"/>
      <c r="E162" s="45"/>
      <c r="F162" s="45"/>
      <c r="G162" s="45"/>
      <c r="H162" s="45"/>
      <c r="I162" s="45"/>
      <c r="J162" s="45"/>
      <c r="K162" s="45"/>
      <c r="L162" s="45"/>
      <c r="M162" s="45"/>
      <c r="N162" s="45"/>
      <c r="O162" s="45"/>
      <c r="P162" s="45"/>
      <c r="Q162" s="45"/>
      <c r="R162" s="45"/>
      <c r="S162" s="45"/>
      <c r="T162" s="45"/>
      <c r="U162" s="45"/>
      <c r="V162" s="45"/>
      <c r="W162" s="45"/>
      <c r="X162" s="45"/>
      <c r="Y162" s="45"/>
      <c r="Z162" s="45"/>
      <c r="AA162" s="45"/>
      <c r="AB162" s="45"/>
      <c r="AC162" s="45"/>
      <c r="AD162" s="45"/>
      <c r="AE162" s="45"/>
      <c r="AF162" s="45"/>
      <c r="AG162" s="45"/>
      <c r="AH162" s="45"/>
      <c r="AI162" s="45"/>
      <c r="AJ162" s="45"/>
      <c r="AK162" s="45"/>
      <c r="AL162" s="45"/>
      <c r="AM162" s="45"/>
    </row>
    <row r="163" spans="4:39">
      <c r="D163" s="45"/>
      <c r="E163" s="45"/>
      <c r="F163" s="45"/>
      <c r="G163" s="45"/>
      <c r="H163" s="45"/>
      <c r="I163" s="45"/>
      <c r="J163" s="45"/>
      <c r="K163" s="45"/>
      <c r="L163" s="45"/>
      <c r="M163" s="45"/>
      <c r="N163" s="45"/>
      <c r="O163" s="45"/>
      <c r="P163" s="45"/>
      <c r="Q163" s="45"/>
      <c r="R163" s="45"/>
      <c r="S163" s="45"/>
      <c r="T163" s="45"/>
      <c r="U163" s="45"/>
      <c r="V163" s="45"/>
      <c r="W163" s="45"/>
      <c r="X163" s="45"/>
      <c r="Y163" s="45"/>
      <c r="Z163" s="45"/>
      <c r="AA163" s="45"/>
      <c r="AB163" s="45"/>
      <c r="AC163" s="45"/>
      <c r="AD163" s="45"/>
      <c r="AE163" s="45"/>
      <c r="AF163" s="45"/>
      <c r="AG163" s="45"/>
      <c r="AH163" s="45"/>
      <c r="AI163" s="45"/>
      <c r="AJ163" s="45"/>
      <c r="AK163" s="45"/>
      <c r="AL163" s="45"/>
      <c r="AM163" s="45"/>
    </row>
    <row r="164" spans="4:39">
      <c r="D164" s="45"/>
      <c r="E164" s="45"/>
      <c r="F164" s="45"/>
      <c r="G164" s="45"/>
      <c r="H164" s="45"/>
      <c r="I164" s="45"/>
      <c r="J164" s="45"/>
      <c r="K164" s="45"/>
      <c r="L164" s="45"/>
      <c r="M164" s="45"/>
      <c r="N164" s="45"/>
      <c r="O164" s="45"/>
      <c r="P164" s="45"/>
      <c r="Q164" s="45"/>
      <c r="R164" s="45"/>
      <c r="S164" s="45"/>
      <c r="T164" s="45"/>
      <c r="U164" s="45"/>
      <c r="V164" s="45"/>
      <c r="W164" s="45"/>
      <c r="X164" s="45"/>
      <c r="Y164" s="45"/>
      <c r="Z164" s="45"/>
      <c r="AA164" s="45"/>
      <c r="AB164" s="45"/>
      <c r="AC164" s="45"/>
      <c r="AD164" s="45"/>
      <c r="AE164" s="45"/>
      <c r="AF164" s="45"/>
      <c r="AG164" s="45"/>
      <c r="AH164" s="45"/>
      <c r="AI164" s="45"/>
      <c r="AJ164" s="45"/>
      <c r="AK164" s="45"/>
      <c r="AL164" s="45"/>
      <c r="AM164" s="45"/>
    </row>
    <row r="165" spans="4:39">
      <c r="D165" s="45"/>
      <c r="E165" s="45"/>
      <c r="F165" s="45"/>
      <c r="G165" s="45"/>
      <c r="H165" s="45"/>
      <c r="I165" s="45"/>
      <c r="J165" s="45"/>
      <c r="K165" s="45"/>
      <c r="L165" s="45"/>
      <c r="M165" s="45"/>
      <c r="N165" s="45"/>
      <c r="O165" s="45"/>
      <c r="P165" s="45"/>
      <c r="Q165" s="45"/>
      <c r="R165" s="45"/>
      <c r="S165" s="45"/>
      <c r="T165" s="45"/>
      <c r="U165" s="45"/>
      <c r="V165" s="45"/>
      <c r="W165" s="45"/>
      <c r="X165" s="45"/>
      <c r="Y165" s="45"/>
      <c r="Z165" s="45"/>
      <c r="AA165" s="45"/>
      <c r="AB165" s="45"/>
      <c r="AC165" s="45"/>
      <c r="AD165" s="45"/>
      <c r="AE165" s="45"/>
      <c r="AF165" s="45"/>
      <c r="AG165" s="45"/>
      <c r="AH165" s="45"/>
      <c r="AI165" s="45"/>
      <c r="AJ165" s="45"/>
      <c r="AK165" s="45"/>
      <c r="AL165" s="45"/>
      <c r="AM165" s="45"/>
    </row>
    <row r="166" spans="4:39">
      <c r="D166" s="45"/>
      <c r="E166" s="45"/>
      <c r="F166" s="45"/>
      <c r="G166" s="45"/>
      <c r="H166" s="45"/>
      <c r="I166" s="45"/>
      <c r="J166" s="45"/>
      <c r="K166" s="45"/>
      <c r="L166" s="45"/>
      <c r="M166" s="45"/>
      <c r="N166" s="45"/>
      <c r="O166" s="45"/>
      <c r="P166" s="45"/>
      <c r="Q166" s="45"/>
      <c r="R166" s="45"/>
      <c r="S166" s="45"/>
      <c r="T166" s="45"/>
      <c r="U166" s="45"/>
      <c r="V166" s="45"/>
      <c r="W166" s="45"/>
      <c r="X166" s="45"/>
      <c r="Y166" s="45"/>
      <c r="Z166" s="45"/>
      <c r="AA166" s="45"/>
      <c r="AB166" s="45"/>
      <c r="AC166" s="45"/>
      <c r="AD166" s="45"/>
      <c r="AE166" s="45"/>
      <c r="AF166" s="45"/>
      <c r="AG166" s="45"/>
      <c r="AH166" s="45"/>
      <c r="AI166" s="45"/>
      <c r="AJ166" s="45"/>
      <c r="AK166" s="45"/>
      <c r="AL166" s="45"/>
      <c r="AM166" s="45"/>
    </row>
    <row r="167" spans="4:39">
      <c r="D167" s="45"/>
      <c r="E167" s="45"/>
      <c r="F167" s="45"/>
      <c r="G167" s="45"/>
      <c r="H167" s="45"/>
      <c r="I167" s="45"/>
      <c r="J167" s="45"/>
      <c r="K167" s="45"/>
      <c r="L167" s="45"/>
      <c r="M167" s="45"/>
      <c r="N167" s="45"/>
      <c r="O167" s="45"/>
      <c r="P167" s="45"/>
      <c r="Q167" s="45"/>
      <c r="R167" s="45"/>
      <c r="S167" s="45"/>
      <c r="T167" s="45"/>
      <c r="U167" s="45"/>
      <c r="V167" s="45"/>
      <c r="W167" s="45"/>
      <c r="X167" s="45"/>
      <c r="Y167" s="45"/>
      <c r="Z167" s="45"/>
      <c r="AA167" s="45"/>
      <c r="AB167" s="45"/>
      <c r="AC167" s="45"/>
      <c r="AD167" s="45"/>
      <c r="AE167" s="45"/>
      <c r="AF167" s="45"/>
      <c r="AG167" s="45"/>
      <c r="AH167" s="45"/>
      <c r="AI167" s="45"/>
      <c r="AJ167" s="45"/>
      <c r="AK167" s="45"/>
      <c r="AL167" s="45"/>
      <c r="AM167" s="45"/>
    </row>
    <row r="168" spans="4:39">
      <c r="D168" s="45"/>
      <c r="E168" s="45"/>
      <c r="F168" s="45"/>
      <c r="G168" s="45"/>
      <c r="H168" s="45"/>
      <c r="I168" s="45"/>
      <c r="J168" s="45"/>
      <c r="K168" s="45"/>
      <c r="L168" s="45"/>
      <c r="M168" s="45"/>
      <c r="N168" s="45"/>
      <c r="O168" s="45"/>
      <c r="P168" s="45"/>
      <c r="Q168" s="45"/>
      <c r="R168" s="45"/>
      <c r="S168" s="45"/>
      <c r="T168" s="45"/>
      <c r="U168" s="45"/>
      <c r="V168" s="45"/>
      <c r="W168" s="45"/>
      <c r="X168" s="45"/>
      <c r="Y168" s="45"/>
      <c r="Z168" s="45"/>
      <c r="AA168" s="45"/>
      <c r="AB168" s="45"/>
      <c r="AC168" s="45"/>
      <c r="AD168" s="45"/>
      <c r="AE168" s="45"/>
      <c r="AF168" s="45"/>
      <c r="AG168" s="45"/>
      <c r="AH168" s="45"/>
      <c r="AI168" s="45"/>
      <c r="AJ168" s="45"/>
      <c r="AK168" s="45"/>
      <c r="AL168" s="45"/>
      <c r="AM168" s="45"/>
    </row>
    <row r="169" spans="4:39">
      <c r="D169" s="45"/>
      <c r="E169" s="45"/>
      <c r="F169" s="45"/>
      <c r="G169" s="45"/>
      <c r="H169" s="45"/>
      <c r="I169" s="45"/>
      <c r="J169" s="45"/>
      <c r="K169" s="45"/>
      <c r="L169" s="45"/>
      <c r="M169" s="45"/>
      <c r="N169" s="45"/>
      <c r="O169" s="45"/>
      <c r="P169" s="45"/>
      <c r="Q169" s="45"/>
      <c r="R169" s="45"/>
      <c r="S169" s="45"/>
      <c r="T169" s="45"/>
      <c r="U169" s="45"/>
      <c r="V169" s="45"/>
      <c r="W169" s="45"/>
      <c r="X169" s="45"/>
      <c r="Y169" s="45"/>
      <c r="Z169" s="45"/>
      <c r="AA169" s="45"/>
      <c r="AB169" s="45"/>
      <c r="AC169" s="45"/>
      <c r="AD169" s="45"/>
      <c r="AE169" s="45"/>
      <c r="AF169" s="45"/>
      <c r="AG169" s="45"/>
      <c r="AH169" s="45"/>
      <c r="AI169" s="45"/>
      <c r="AJ169" s="45"/>
      <c r="AK169" s="45"/>
      <c r="AL169" s="45"/>
      <c r="AM169" s="45"/>
    </row>
    <row r="170" spans="4:39">
      <c r="D170" s="45"/>
      <c r="E170" s="45"/>
      <c r="F170" s="45"/>
      <c r="G170" s="45"/>
      <c r="H170" s="45"/>
      <c r="I170" s="45"/>
      <c r="J170" s="45"/>
      <c r="K170" s="45"/>
      <c r="L170" s="45"/>
      <c r="M170" s="45"/>
      <c r="N170" s="45"/>
      <c r="O170" s="45"/>
      <c r="P170" s="45"/>
      <c r="Q170" s="45"/>
      <c r="R170" s="45"/>
      <c r="S170" s="45"/>
      <c r="T170" s="45"/>
      <c r="U170" s="45"/>
      <c r="V170" s="45"/>
      <c r="W170" s="45"/>
      <c r="X170" s="45"/>
      <c r="Y170" s="45"/>
      <c r="Z170" s="45"/>
      <c r="AA170" s="45"/>
      <c r="AB170" s="45"/>
      <c r="AC170" s="45"/>
      <c r="AD170" s="45"/>
      <c r="AE170" s="45"/>
      <c r="AF170" s="45"/>
      <c r="AG170" s="45"/>
      <c r="AH170" s="45"/>
      <c r="AI170" s="45"/>
      <c r="AJ170" s="45"/>
      <c r="AK170" s="45"/>
      <c r="AL170" s="45"/>
      <c r="AM170" s="45"/>
    </row>
    <row r="171" spans="4:39">
      <c r="D171" s="45"/>
      <c r="E171" s="45"/>
      <c r="F171" s="45"/>
      <c r="G171" s="45"/>
      <c r="H171" s="45"/>
      <c r="I171" s="45"/>
      <c r="J171" s="45"/>
      <c r="K171" s="45"/>
      <c r="L171" s="45"/>
      <c r="M171" s="45"/>
      <c r="N171" s="45"/>
      <c r="O171" s="45"/>
      <c r="P171" s="45"/>
      <c r="Q171" s="45"/>
      <c r="R171" s="45"/>
      <c r="S171" s="45"/>
      <c r="T171" s="45"/>
      <c r="U171" s="45"/>
      <c r="V171" s="45"/>
      <c r="W171" s="45"/>
      <c r="X171" s="45"/>
      <c r="Y171" s="45"/>
      <c r="Z171" s="45"/>
      <c r="AA171" s="45"/>
      <c r="AB171" s="45"/>
      <c r="AC171" s="45"/>
      <c r="AD171" s="45"/>
      <c r="AE171" s="45"/>
      <c r="AF171" s="45"/>
      <c r="AG171" s="45"/>
      <c r="AH171" s="45"/>
      <c r="AI171" s="45"/>
      <c r="AJ171" s="45"/>
      <c r="AK171" s="45"/>
      <c r="AL171" s="45"/>
      <c r="AM171" s="45"/>
    </row>
    <row r="172" spans="4:39">
      <c r="D172" s="45"/>
      <c r="E172" s="45"/>
      <c r="F172" s="45"/>
      <c r="G172" s="45"/>
      <c r="H172" s="45"/>
      <c r="I172" s="45"/>
      <c r="J172" s="45"/>
      <c r="K172" s="45"/>
      <c r="L172" s="45"/>
      <c r="M172" s="45"/>
      <c r="N172" s="45"/>
      <c r="O172" s="45"/>
      <c r="P172" s="45"/>
      <c r="Q172" s="45"/>
      <c r="R172" s="45"/>
      <c r="S172" s="45"/>
      <c r="T172" s="45"/>
      <c r="U172" s="45"/>
      <c r="V172" s="45"/>
      <c r="W172" s="45"/>
      <c r="X172" s="45"/>
      <c r="Y172" s="45"/>
      <c r="Z172" s="45"/>
      <c r="AA172" s="45"/>
      <c r="AB172" s="45"/>
      <c r="AC172" s="45"/>
      <c r="AD172" s="45"/>
      <c r="AE172" s="45"/>
      <c r="AF172" s="45"/>
      <c r="AG172" s="45"/>
      <c r="AH172" s="45"/>
      <c r="AI172" s="45"/>
      <c r="AJ172" s="45"/>
      <c r="AK172" s="45"/>
      <c r="AL172" s="45"/>
      <c r="AM172" s="45"/>
    </row>
    <row r="173" spans="4:39">
      <c r="D173" s="45"/>
      <c r="E173" s="45"/>
      <c r="F173" s="45"/>
      <c r="G173" s="45"/>
      <c r="H173" s="45"/>
      <c r="I173" s="45"/>
      <c r="J173" s="45"/>
      <c r="K173" s="45"/>
      <c r="L173" s="45"/>
      <c r="M173" s="45"/>
      <c r="N173" s="45"/>
      <c r="O173" s="45"/>
      <c r="P173" s="45"/>
      <c r="Q173" s="45"/>
      <c r="R173" s="45"/>
      <c r="S173" s="45"/>
      <c r="T173" s="45"/>
      <c r="U173" s="45"/>
      <c r="V173" s="45"/>
      <c r="W173" s="45"/>
      <c r="X173" s="45"/>
      <c r="Y173" s="45"/>
      <c r="Z173" s="45"/>
      <c r="AA173" s="45"/>
      <c r="AB173" s="45"/>
      <c r="AC173" s="45"/>
      <c r="AD173" s="45"/>
      <c r="AE173" s="45"/>
      <c r="AF173" s="45"/>
      <c r="AG173" s="45"/>
      <c r="AH173" s="45"/>
      <c r="AI173" s="45"/>
      <c r="AJ173" s="45"/>
      <c r="AK173" s="45"/>
      <c r="AL173" s="45"/>
      <c r="AM173" s="45"/>
    </row>
    <row r="174" spans="4:39">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c r="AK174" s="45"/>
      <c r="AL174" s="45"/>
      <c r="AM174" s="45"/>
    </row>
    <row r="175" spans="4:39">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c r="AK175" s="45"/>
      <c r="AL175" s="45"/>
      <c r="AM175" s="45"/>
    </row>
    <row r="176" spans="4:39">
      <c r="D176" s="45"/>
      <c r="E176" s="45"/>
      <c r="F176" s="45"/>
      <c r="G176" s="45"/>
      <c r="H176" s="45"/>
      <c r="I176" s="45"/>
      <c r="J176" s="45"/>
      <c r="K176" s="45"/>
      <c r="L176" s="45"/>
      <c r="M176" s="45"/>
      <c r="N176" s="45"/>
      <c r="O176" s="45"/>
      <c r="P176" s="45"/>
      <c r="Q176" s="45"/>
      <c r="R176" s="45"/>
      <c r="S176" s="45"/>
      <c r="T176" s="45"/>
      <c r="U176" s="45"/>
      <c r="V176" s="45"/>
      <c r="W176" s="45"/>
      <c r="X176" s="45"/>
      <c r="Y176" s="45"/>
      <c r="Z176" s="45"/>
      <c r="AA176" s="45"/>
      <c r="AB176" s="45"/>
      <c r="AC176" s="45"/>
      <c r="AD176" s="45"/>
      <c r="AE176" s="45"/>
      <c r="AF176" s="45"/>
      <c r="AG176" s="45"/>
      <c r="AH176" s="45"/>
      <c r="AI176" s="45"/>
      <c r="AJ176" s="45"/>
      <c r="AK176" s="45"/>
      <c r="AL176" s="45"/>
      <c r="AM176" s="45"/>
    </row>
    <row r="177" spans="4:39">
      <c r="D177" s="45"/>
      <c r="E177" s="45"/>
      <c r="F177" s="45"/>
      <c r="G177" s="45"/>
      <c r="H177" s="45"/>
      <c r="I177" s="45"/>
      <c r="J177" s="45"/>
      <c r="K177" s="45"/>
      <c r="L177" s="45"/>
      <c r="M177" s="45"/>
      <c r="N177" s="45"/>
      <c r="O177" s="45"/>
      <c r="P177" s="45"/>
      <c r="Q177" s="45"/>
      <c r="R177" s="45"/>
      <c r="S177" s="45"/>
      <c r="T177" s="45"/>
      <c r="U177" s="45"/>
      <c r="V177" s="45"/>
      <c r="W177" s="45"/>
      <c r="X177" s="45"/>
      <c r="Y177" s="45"/>
      <c r="Z177" s="45"/>
      <c r="AA177" s="45"/>
      <c r="AB177" s="45"/>
      <c r="AC177" s="45"/>
      <c r="AD177" s="45"/>
      <c r="AE177" s="45"/>
      <c r="AF177" s="45"/>
      <c r="AG177" s="45"/>
      <c r="AH177" s="45"/>
      <c r="AI177" s="45"/>
      <c r="AJ177" s="45"/>
      <c r="AK177" s="45"/>
      <c r="AL177" s="45"/>
      <c r="AM177" s="45"/>
    </row>
    <row r="178" spans="4:39">
      <c r="D178" s="45"/>
      <c r="E178" s="45"/>
      <c r="F178" s="45"/>
      <c r="G178" s="45"/>
      <c r="H178" s="45"/>
      <c r="I178" s="45"/>
      <c r="J178" s="45"/>
      <c r="K178" s="45"/>
      <c r="L178" s="45"/>
      <c r="M178" s="45"/>
      <c r="N178" s="45"/>
      <c r="O178" s="45"/>
      <c r="P178" s="45"/>
      <c r="Q178" s="45"/>
      <c r="R178" s="45"/>
      <c r="S178" s="45"/>
      <c r="T178" s="45"/>
      <c r="U178" s="45"/>
      <c r="V178" s="45"/>
      <c r="W178" s="45"/>
      <c r="X178" s="45"/>
      <c r="Y178" s="45"/>
      <c r="Z178" s="45"/>
      <c r="AA178" s="45"/>
      <c r="AB178" s="45"/>
      <c r="AC178" s="45"/>
      <c r="AD178" s="45"/>
      <c r="AE178" s="45"/>
      <c r="AF178" s="45"/>
      <c r="AG178" s="45"/>
      <c r="AH178" s="45"/>
      <c r="AI178" s="45"/>
      <c r="AJ178" s="45"/>
      <c r="AK178" s="45"/>
      <c r="AL178" s="45"/>
      <c r="AM178" s="45"/>
    </row>
    <row r="179" spans="4:39">
      <c r="D179" s="45"/>
      <c r="E179" s="45"/>
      <c r="F179" s="45"/>
      <c r="G179" s="45"/>
      <c r="H179" s="45"/>
      <c r="I179" s="45"/>
      <c r="J179" s="45"/>
      <c r="K179" s="45"/>
      <c r="L179" s="45"/>
      <c r="M179" s="45"/>
      <c r="N179" s="45"/>
      <c r="O179" s="45"/>
      <c r="P179" s="45"/>
      <c r="Q179" s="45"/>
      <c r="R179" s="45"/>
      <c r="S179" s="45"/>
      <c r="T179" s="45"/>
      <c r="U179" s="45"/>
      <c r="V179" s="45"/>
      <c r="W179" s="45"/>
      <c r="X179" s="45"/>
      <c r="Y179" s="45"/>
      <c r="Z179" s="45"/>
      <c r="AA179" s="45"/>
      <c r="AB179" s="45"/>
      <c r="AC179" s="45"/>
      <c r="AD179" s="45"/>
      <c r="AE179" s="45"/>
      <c r="AF179" s="45"/>
      <c r="AG179" s="45"/>
      <c r="AH179" s="45"/>
      <c r="AI179" s="45"/>
      <c r="AJ179" s="45"/>
      <c r="AK179" s="45"/>
      <c r="AL179" s="45"/>
      <c r="AM179" s="45"/>
    </row>
    <row r="180" spans="4:39">
      <c r="D180" s="45"/>
      <c r="E180" s="45"/>
      <c r="F180" s="45"/>
      <c r="G180" s="45"/>
      <c r="H180" s="45"/>
      <c r="I180" s="45"/>
      <c r="J180" s="45"/>
      <c r="K180" s="45"/>
      <c r="L180" s="45"/>
      <c r="M180" s="45"/>
      <c r="N180" s="45"/>
      <c r="O180" s="45"/>
      <c r="P180" s="45"/>
      <c r="Q180" s="45"/>
      <c r="R180" s="45"/>
      <c r="S180" s="45"/>
      <c r="T180" s="45"/>
      <c r="U180" s="45"/>
      <c r="V180" s="45"/>
      <c r="W180" s="45"/>
      <c r="X180" s="45"/>
      <c r="Y180" s="45"/>
      <c r="Z180" s="45"/>
      <c r="AA180" s="45"/>
      <c r="AB180" s="45"/>
      <c r="AC180" s="45"/>
      <c r="AD180" s="45"/>
      <c r="AE180" s="45"/>
      <c r="AF180" s="45"/>
      <c r="AG180" s="45"/>
      <c r="AH180" s="45"/>
      <c r="AI180" s="45"/>
      <c r="AJ180" s="45"/>
      <c r="AK180" s="45"/>
      <c r="AL180" s="45"/>
      <c r="AM180" s="45"/>
    </row>
    <row r="181" spans="4:39">
      <c r="D181" s="45"/>
      <c r="E181" s="45"/>
      <c r="F181" s="45"/>
      <c r="G181" s="45"/>
      <c r="H181" s="45"/>
      <c r="I181" s="45"/>
      <c r="J181" s="45"/>
      <c r="K181" s="45"/>
      <c r="L181" s="45"/>
      <c r="M181" s="45"/>
      <c r="N181" s="45"/>
      <c r="O181" s="45"/>
      <c r="P181" s="45"/>
      <c r="Q181" s="45"/>
      <c r="R181" s="45"/>
      <c r="S181" s="45"/>
      <c r="T181" s="45"/>
      <c r="U181" s="45"/>
      <c r="V181" s="45"/>
      <c r="W181" s="45"/>
      <c r="X181" s="45"/>
      <c r="Y181" s="45"/>
      <c r="Z181" s="45"/>
      <c r="AA181" s="45"/>
      <c r="AB181" s="45"/>
      <c r="AC181" s="45"/>
      <c r="AD181" s="45"/>
      <c r="AE181" s="45"/>
      <c r="AF181" s="45"/>
      <c r="AG181" s="45"/>
      <c r="AH181" s="45"/>
      <c r="AI181" s="45"/>
      <c r="AJ181" s="45"/>
      <c r="AK181" s="45"/>
      <c r="AL181" s="45"/>
      <c r="AM181" s="45"/>
    </row>
    <row r="182" spans="4:39">
      <c r="D182" s="45"/>
      <c r="E182" s="45"/>
      <c r="F182" s="45"/>
      <c r="G182" s="45"/>
      <c r="H182" s="45"/>
      <c r="I182" s="45"/>
      <c r="J182" s="45"/>
      <c r="K182" s="45"/>
      <c r="L182" s="45"/>
      <c r="M182" s="45"/>
      <c r="N182" s="45"/>
      <c r="O182" s="45"/>
      <c r="P182" s="45"/>
      <c r="Q182" s="45"/>
      <c r="R182" s="45"/>
      <c r="S182" s="45"/>
      <c r="T182" s="45"/>
      <c r="U182" s="45"/>
      <c r="V182" s="45"/>
      <c r="W182" s="45"/>
      <c r="X182" s="45"/>
      <c r="Y182" s="45"/>
      <c r="Z182" s="45"/>
      <c r="AA182" s="45"/>
      <c r="AB182" s="45"/>
      <c r="AC182" s="45"/>
      <c r="AD182" s="45"/>
      <c r="AE182" s="45"/>
      <c r="AF182" s="45"/>
      <c r="AG182" s="45"/>
      <c r="AH182" s="45"/>
      <c r="AI182" s="45"/>
      <c r="AJ182" s="45"/>
      <c r="AK182" s="45"/>
      <c r="AL182" s="45"/>
      <c r="AM182" s="45"/>
    </row>
    <row r="183" spans="4:39">
      <c r="D183" s="45"/>
      <c r="E183" s="45"/>
      <c r="F183" s="45"/>
      <c r="G183" s="45"/>
      <c r="H183" s="45"/>
      <c r="I183" s="45"/>
      <c r="J183" s="45"/>
      <c r="K183" s="45"/>
      <c r="L183" s="45"/>
      <c r="M183" s="45"/>
      <c r="N183" s="45"/>
      <c r="O183" s="45"/>
      <c r="P183" s="45"/>
      <c r="Q183" s="45"/>
      <c r="R183" s="45"/>
      <c r="S183" s="45"/>
      <c r="T183" s="45"/>
      <c r="U183" s="45"/>
      <c r="V183" s="45"/>
      <c r="W183" s="45"/>
      <c r="X183" s="45"/>
      <c r="Y183" s="45"/>
      <c r="Z183" s="45"/>
      <c r="AA183" s="45"/>
      <c r="AB183" s="45"/>
      <c r="AC183" s="45"/>
      <c r="AD183" s="45"/>
      <c r="AE183" s="45"/>
      <c r="AF183" s="45"/>
      <c r="AG183" s="45"/>
      <c r="AH183" s="45"/>
      <c r="AI183" s="45"/>
      <c r="AJ183" s="45"/>
      <c r="AK183" s="45"/>
      <c r="AL183" s="45"/>
      <c r="AM183" s="45"/>
    </row>
    <row r="184" spans="4:39">
      <c r="D184" s="45"/>
      <c r="E184" s="45"/>
      <c r="F184" s="45"/>
      <c r="G184" s="45"/>
      <c r="H184" s="45"/>
      <c r="I184" s="45"/>
      <c r="J184" s="45"/>
      <c r="K184" s="45"/>
      <c r="L184" s="45"/>
      <c r="M184" s="45"/>
      <c r="N184" s="45"/>
      <c r="O184" s="45"/>
      <c r="P184" s="45"/>
      <c r="Q184" s="45"/>
      <c r="R184" s="45"/>
      <c r="S184" s="45"/>
      <c r="T184" s="45"/>
      <c r="U184" s="45"/>
      <c r="V184" s="45"/>
      <c r="W184" s="45"/>
      <c r="X184" s="45"/>
      <c r="Y184" s="45"/>
      <c r="Z184" s="45"/>
      <c r="AA184" s="45"/>
      <c r="AB184" s="45"/>
      <c r="AC184" s="45"/>
      <c r="AD184" s="45"/>
      <c r="AE184" s="45"/>
      <c r="AF184" s="45"/>
      <c r="AG184" s="45"/>
      <c r="AH184" s="45"/>
      <c r="AI184" s="45"/>
      <c r="AJ184" s="45"/>
      <c r="AK184" s="45"/>
      <c r="AL184" s="45"/>
      <c r="AM184" s="45"/>
    </row>
    <row r="185" spans="4:39">
      <c r="D185" s="45"/>
      <c r="E185" s="45"/>
      <c r="F185" s="45"/>
      <c r="G185" s="45"/>
      <c r="H185" s="45"/>
      <c r="I185" s="45"/>
      <c r="J185" s="45"/>
      <c r="K185" s="45"/>
      <c r="L185" s="45"/>
      <c r="M185" s="45"/>
      <c r="N185" s="45"/>
      <c r="O185" s="45"/>
      <c r="P185" s="45"/>
      <c r="Q185" s="45"/>
      <c r="R185" s="45"/>
      <c r="S185" s="45"/>
      <c r="T185" s="45"/>
      <c r="U185" s="45"/>
      <c r="V185" s="45"/>
      <c r="W185" s="45"/>
      <c r="X185" s="45"/>
      <c r="Y185" s="45"/>
      <c r="Z185" s="45"/>
      <c r="AA185" s="45"/>
      <c r="AB185" s="45"/>
      <c r="AC185" s="45"/>
      <c r="AD185" s="45"/>
      <c r="AE185" s="45"/>
      <c r="AF185" s="45"/>
      <c r="AG185" s="45"/>
      <c r="AH185" s="45"/>
      <c r="AI185" s="45"/>
      <c r="AJ185" s="45"/>
      <c r="AK185" s="45"/>
      <c r="AL185" s="45"/>
      <c r="AM185" s="45"/>
    </row>
    <row r="186" spans="4:39">
      <c r="D186" s="45"/>
      <c r="E186" s="45"/>
      <c r="F186" s="45"/>
      <c r="G186" s="45"/>
      <c r="H186" s="45"/>
      <c r="I186" s="45"/>
      <c r="J186" s="45"/>
      <c r="K186" s="45"/>
      <c r="L186" s="45"/>
      <c r="M186" s="45"/>
      <c r="N186" s="45"/>
      <c r="O186" s="45"/>
      <c r="P186" s="45"/>
      <c r="Q186" s="45"/>
      <c r="R186" s="45"/>
      <c r="S186" s="45"/>
      <c r="T186" s="45"/>
      <c r="U186" s="45"/>
      <c r="V186" s="45"/>
      <c r="W186" s="45"/>
      <c r="X186" s="45"/>
      <c r="Y186" s="45"/>
      <c r="Z186" s="45"/>
      <c r="AA186" s="45"/>
      <c r="AB186" s="45"/>
      <c r="AC186" s="45"/>
      <c r="AD186" s="45"/>
      <c r="AE186" s="45"/>
      <c r="AF186" s="45"/>
      <c r="AG186" s="45"/>
      <c r="AH186" s="45"/>
      <c r="AI186" s="45"/>
      <c r="AJ186" s="45"/>
      <c r="AK186" s="45"/>
      <c r="AL186" s="45"/>
      <c r="AM186" s="45"/>
    </row>
    <row r="187" spans="4:39">
      <c r="D187" s="45"/>
      <c r="E187" s="45"/>
      <c r="F187" s="45"/>
      <c r="G187" s="45"/>
      <c r="H187" s="45"/>
      <c r="I187" s="45"/>
      <c r="J187" s="45"/>
      <c r="K187" s="45"/>
      <c r="L187" s="45"/>
      <c r="M187" s="45"/>
      <c r="N187" s="45"/>
      <c r="O187" s="45"/>
      <c r="P187" s="45"/>
      <c r="Q187" s="45"/>
      <c r="R187" s="45"/>
      <c r="S187" s="45"/>
      <c r="T187" s="45"/>
      <c r="U187" s="45"/>
      <c r="V187" s="45"/>
      <c r="W187" s="45"/>
      <c r="X187" s="45"/>
      <c r="Y187" s="45"/>
      <c r="Z187" s="45"/>
      <c r="AA187" s="45"/>
      <c r="AB187" s="45"/>
      <c r="AC187" s="45"/>
      <c r="AD187" s="45"/>
      <c r="AE187" s="45"/>
      <c r="AF187" s="45"/>
      <c r="AG187" s="45"/>
      <c r="AH187" s="45"/>
      <c r="AI187" s="45"/>
      <c r="AJ187" s="45"/>
      <c r="AK187" s="45"/>
      <c r="AL187" s="45"/>
      <c r="AM187" s="45"/>
    </row>
    <row r="188" spans="4:39">
      <c r="D188" s="45"/>
      <c r="E188" s="45"/>
      <c r="F188" s="45"/>
      <c r="G188" s="45"/>
      <c r="H188" s="45"/>
      <c r="I188" s="45"/>
      <c r="J188" s="45"/>
      <c r="K188" s="45"/>
      <c r="L188" s="45"/>
      <c r="M188" s="45"/>
      <c r="N188" s="45"/>
      <c r="O188" s="45"/>
      <c r="P188" s="45"/>
      <c r="Q188" s="45"/>
      <c r="R188" s="45"/>
      <c r="S188" s="45"/>
      <c r="T188" s="45"/>
      <c r="U188" s="45"/>
      <c r="V188" s="45"/>
      <c r="W188" s="45"/>
      <c r="X188" s="45"/>
      <c r="Y188" s="45"/>
      <c r="Z188" s="45"/>
      <c r="AA188" s="45"/>
      <c r="AB188" s="45"/>
      <c r="AC188" s="45"/>
      <c r="AD188" s="45"/>
      <c r="AE188" s="45"/>
      <c r="AF188" s="45"/>
      <c r="AG188" s="45"/>
      <c r="AH188" s="45"/>
      <c r="AI188" s="45"/>
      <c r="AJ188" s="45"/>
      <c r="AK188" s="45"/>
      <c r="AL188" s="45"/>
      <c r="AM188" s="45"/>
    </row>
    <row r="189" spans="4:39">
      <c r="D189" s="45"/>
      <c r="E189" s="45"/>
      <c r="F189" s="45"/>
      <c r="G189" s="45"/>
      <c r="H189" s="45"/>
      <c r="I189" s="45"/>
      <c r="J189" s="45"/>
      <c r="K189" s="45"/>
      <c r="L189" s="45"/>
      <c r="M189" s="45"/>
      <c r="N189" s="45"/>
      <c r="O189" s="45"/>
      <c r="P189" s="45"/>
      <c r="Q189" s="45"/>
      <c r="R189" s="45"/>
      <c r="S189" s="45"/>
      <c r="T189" s="45"/>
      <c r="U189" s="45"/>
      <c r="V189" s="45"/>
      <c r="W189" s="45"/>
      <c r="X189" s="45"/>
      <c r="Y189" s="45"/>
      <c r="Z189" s="45"/>
      <c r="AA189" s="45"/>
      <c r="AB189" s="45"/>
      <c r="AC189" s="45"/>
      <c r="AD189" s="45"/>
      <c r="AE189" s="45"/>
      <c r="AF189" s="45"/>
      <c r="AG189" s="45"/>
      <c r="AH189" s="45"/>
      <c r="AI189" s="45"/>
      <c r="AJ189" s="45"/>
      <c r="AK189" s="45"/>
      <c r="AL189" s="45"/>
      <c r="AM189" s="45"/>
    </row>
    <row r="190" spans="4:39">
      <c r="D190" s="45"/>
      <c r="E190" s="45"/>
      <c r="F190" s="45"/>
      <c r="G190" s="45"/>
      <c r="H190" s="45"/>
      <c r="I190" s="45"/>
      <c r="J190" s="45"/>
      <c r="K190" s="45"/>
      <c r="L190" s="45"/>
      <c r="M190" s="45"/>
      <c r="N190" s="45"/>
      <c r="O190" s="45"/>
      <c r="P190" s="45"/>
      <c r="Q190" s="45"/>
      <c r="R190" s="45"/>
      <c r="S190" s="45"/>
      <c r="T190" s="45"/>
      <c r="U190" s="45"/>
      <c r="V190" s="45"/>
      <c r="W190" s="45"/>
      <c r="X190" s="45"/>
      <c r="Y190" s="45"/>
      <c r="Z190" s="45"/>
      <c r="AA190" s="45"/>
      <c r="AB190" s="45"/>
      <c r="AC190" s="45"/>
      <c r="AD190" s="45"/>
      <c r="AE190" s="45"/>
      <c r="AF190" s="45"/>
      <c r="AG190" s="45"/>
      <c r="AH190" s="45"/>
      <c r="AI190" s="45"/>
      <c r="AJ190" s="45"/>
      <c r="AK190" s="45"/>
      <c r="AL190" s="45"/>
      <c r="AM190" s="45"/>
    </row>
    <row r="191" spans="4:39">
      <c r="D191" s="45"/>
      <c r="E191" s="45"/>
      <c r="F191" s="45"/>
      <c r="G191" s="45"/>
      <c r="H191" s="45"/>
      <c r="I191" s="45"/>
      <c r="J191" s="45"/>
      <c r="K191" s="45"/>
      <c r="L191" s="45"/>
      <c r="M191" s="45"/>
      <c r="N191" s="45"/>
      <c r="O191" s="45"/>
      <c r="P191" s="45"/>
      <c r="Q191" s="45"/>
      <c r="R191" s="45"/>
      <c r="S191" s="45"/>
      <c r="T191" s="45"/>
      <c r="U191" s="45"/>
      <c r="V191" s="45"/>
      <c r="W191" s="45"/>
      <c r="X191" s="45"/>
      <c r="Y191" s="45"/>
      <c r="Z191" s="45"/>
      <c r="AA191" s="45"/>
      <c r="AB191" s="45"/>
      <c r="AC191" s="45"/>
      <c r="AD191" s="45"/>
      <c r="AE191" s="45"/>
      <c r="AF191" s="45"/>
      <c r="AG191" s="45"/>
      <c r="AH191" s="45"/>
      <c r="AI191" s="45"/>
      <c r="AJ191" s="45"/>
      <c r="AK191" s="45"/>
      <c r="AL191" s="45"/>
      <c r="AM191" s="45"/>
    </row>
    <row r="192" spans="4:39">
      <c r="D192" s="45"/>
      <c r="E192" s="45"/>
      <c r="F192" s="45"/>
      <c r="G192" s="45"/>
      <c r="H192" s="45"/>
      <c r="I192" s="45"/>
      <c r="J192" s="45"/>
      <c r="K192" s="45"/>
      <c r="L192" s="45"/>
      <c r="M192" s="45"/>
      <c r="N192" s="45"/>
      <c r="O192" s="45"/>
      <c r="P192" s="45"/>
      <c r="Q192" s="45"/>
      <c r="R192" s="45"/>
      <c r="S192" s="45"/>
      <c r="T192" s="45"/>
      <c r="U192" s="45"/>
      <c r="V192" s="45"/>
      <c r="W192" s="45"/>
      <c r="X192" s="45"/>
      <c r="Y192" s="45"/>
      <c r="Z192" s="45"/>
      <c r="AA192" s="45"/>
      <c r="AB192" s="45"/>
      <c r="AC192" s="45"/>
      <c r="AD192" s="45"/>
      <c r="AE192" s="45"/>
      <c r="AF192" s="45"/>
      <c r="AG192" s="45"/>
      <c r="AH192" s="45"/>
      <c r="AI192" s="45"/>
      <c r="AJ192" s="45"/>
      <c r="AK192" s="45"/>
      <c r="AL192" s="45"/>
      <c r="AM192" s="45"/>
    </row>
    <row r="193" spans="4:39">
      <c r="D193" s="45"/>
      <c r="E193" s="45"/>
      <c r="F193" s="45"/>
      <c r="G193" s="45"/>
      <c r="H193" s="45"/>
      <c r="I193" s="45"/>
      <c r="J193" s="45"/>
      <c r="K193" s="45"/>
      <c r="L193" s="45"/>
      <c r="M193" s="45"/>
      <c r="N193" s="45"/>
      <c r="O193" s="45"/>
      <c r="P193" s="45"/>
      <c r="Q193" s="45"/>
      <c r="R193" s="45"/>
      <c r="S193" s="45"/>
      <c r="T193" s="45"/>
      <c r="U193" s="45"/>
      <c r="V193" s="45"/>
      <c r="W193" s="45"/>
      <c r="X193" s="45"/>
      <c r="Y193" s="45"/>
      <c r="Z193" s="45"/>
      <c r="AA193" s="45"/>
      <c r="AB193" s="45"/>
      <c r="AC193" s="45"/>
      <c r="AD193" s="45"/>
      <c r="AE193" s="45"/>
      <c r="AF193" s="45"/>
      <c r="AG193" s="45"/>
      <c r="AH193" s="45"/>
      <c r="AI193" s="45"/>
      <c r="AJ193" s="45"/>
      <c r="AK193" s="45"/>
      <c r="AL193" s="45"/>
      <c r="AM193" s="45"/>
    </row>
    <row r="194" spans="4:39">
      <c r="D194" s="45"/>
      <c r="E194" s="45"/>
      <c r="F194" s="45"/>
      <c r="G194" s="45"/>
      <c r="H194" s="45"/>
      <c r="I194" s="45"/>
      <c r="J194" s="45"/>
      <c r="K194" s="45"/>
      <c r="L194" s="45"/>
      <c r="M194" s="45"/>
      <c r="N194" s="45"/>
      <c r="O194" s="45"/>
      <c r="P194" s="45"/>
      <c r="Q194" s="45"/>
      <c r="R194" s="45"/>
      <c r="S194" s="45"/>
      <c r="T194" s="45"/>
      <c r="U194" s="45"/>
      <c r="V194" s="45"/>
      <c r="W194" s="45"/>
      <c r="X194" s="45"/>
      <c r="Y194" s="45"/>
      <c r="Z194" s="45"/>
      <c r="AA194" s="45"/>
      <c r="AB194" s="45"/>
      <c r="AC194" s="45"/>
      <c r="AD194" s="45"/>
      <c r="AE194" s="45"/>
      <c r="AF194" s="45"/>
      <c r="AG194" s="45"/>
      <c r="AH194" s="45"/>
      <c r="AI194" s="45"/>
      <c r="AJ194" s="45"/>
      <c r="AK194" s="45"/>
      <c r="AL194" s="45"/>
      <c r="AM194" s="45"/>
    </row>
    <row r="195" spans="4:39">
      <c r="D195" s="45"/>
      <c r="E195" s="45"/>
      <c r="F195" s="45"/>
      <c r="G195" s="45"/>
      <c r="H195" s="45"/>
      <c r="I195" s="45"/>
      <c r="J195" s="45"/>
      <c r="K195" s="45"/>
      <c r="L195" s="45"/>
      <c r="M195" s="45"/>
      <c r="N195" s="45"/>
      <c r="O195" s="45"/>
      <c r="P195" s="45"/>
      <c r="Q195" s="45"/>
      <c r="R195" s="45"/>
      <c r="S195" s="45"/>
      <c r="T195" s="45"/>
      <c r="U195" s="45"/>
      <c r="V195" s="45"/>
      <c r="W195" s="45"/>
      <c r="X195" s="45"/>
      <c r="Y195" s="45"/>
      <c r="Z195" s="45"/>
      <c r="AA195" s="45"/>
      <c r="AB195" s="45"/>
      <c r="AC195" s="45"/>
      <c r="AD195" s="45"/>
      <c r="AE195" s="45"/>
      <c r="AF195" s="45"/>
      <c r="AG195" s="45"/>
      <c r="AH195" s="45"/>
      <c r="AI195" s="45"/>
      <c r="AJ195" s="45"/>
      <c r="AK195" s="45"/>
      <c r="AL195" s="45"/>
      <c r="AM195" s="45"/>
    </row>
    <row r="196" spans="4:39">
      <c r="D196" s="45"/>
      <c r="E196" s="45"/>
      <c r="F196" s="45"/>
      <c r="G196" s="45"/>
      <c r="H196" s="45"/>
      <c r="I196" s="45"/>
      <c r="J196" s="45"/>
      <c r="K196" s="45"/>
      <c r="L196" s="45"/>
      <c r="M196" s="45"/>
      <c r="N196" s="45"/>
      <c r="O196" s="45"/>
      <c r="P196" s="45"/>
      <c r="Q196" s="45"/>
      <c r="R196" s="45"/>
      <c r="S196" s="45"/>
      <c r="T196" s="45"/>
      <c r="U196" s="45"/>
      <c r="V196" s="45"/>
      <c r="W196" s="45"/>
      <c r="X196" s="45"/>
      <c r="Y196" s="45"/>
      <c r="Z196" s="45"/>
      <c r="AA196" s="45"/>
      <c r="AB196" s="45"/>
      <c r="AC196" s="45"/>
      <c r="AD196" s="45"/>
      <c r="AE196" s="45"/>
      <c r="AF196" s="45"/>
      <c r="AG196" s="45"/>
      <c r="AH196" s="45"/>
      <c r="AI196" s="45"/>
      <c r="AJ196" s="45"/>
      <c r="AK196" s="45"/>
      <c r="AL196" s="45"/>
      <c r="AM196" s="45"/>
    </row>
    <row r="197" spans="4:39">
      <c r="D197" s="45"/>
      <c r="E197" s="45"/>
      <c r="F197" s="45"/>
      <c r="G197" s="45"/>
      <c r="H197" s="45"/>
      <c r="I197" s="45"/>
      <c r="J197" s="45"/>
      <c r="K197" s="45"/>
      <c r="L197" s="45"/>
      <c r="M197" s="45"/>
      <c r="N197" s="45"/>
      <c r="O197" s="45"/>
      <c r="P197" s="45"/>
      <c r="Q197" s="45"/>
      <c r="R197" s="45"/>
      <c r="S197" s="45"/>
      <c r="T197" s="45"/>
      <c r="U197" s="45"/>
      <c r="V197" s="45"/>
      <c r="W197" s="45"/>
      <c r="X197" s="45"/>
      <c r="Y197" s="45"/>
      <c r="Z197" s="45"/>
      <c r="AA197" s="45"/>
      <c r="AB197" s="45"/>
      <c r="AC197" s="45"/>
      <c r="AD197" s="45"/>
      <c r="AE197" s="45"/>
      <c r="AF197" s="45"/>
      <c r="AG197" s="45"/>
      <c r="AH197" s="45"/>
      <c r="AI197" s="45"/>
      <c r="AJ197" s="45"/>
      <c r="AK197" s="45"/>
      <c r="AL197" s="45"/>
      <c r="AM197" s="45"/>
    </row>
    <row r="198" spans="4:39">
      <c r="D198" s="45"/>
      <c r="E198" s="45"/>
      <c r="F198" s="45"/>
      <c r="G198" s="45"/>
      <c r="H198" s="45"/>
      <c r="I198" s="45"/>
      <c r="J198" s="45"/>
      <c r="K198" s="45"/>
      <c r="L198" s="45"/>
      <c r="M198" s="45"/>
      <c r="N198" s="45"/>
      <c r="O198" s="45"/>
      <c r="P198" s="45"/>
      <c r="Q198" s="45"/>
      <c r="R198" s="45"/>
      <c r="S198" s="45"/>
      <c r="T198" s="45"/>
      <c r="U198" s="45"/>
      <c r="V198" s="45"/>
      <c r="W198" s="45"/>
      <c r="X198" s="45"/>
      <c r="Y198" s="45"/>
      <c r="Z198" s="45"/>
      <c r="AA198" s="45"/>
      <c r="AB198" s="45"/>
      <c r="AC198" s="45"/>
      <c r="AD198" s="45"/>
      <c r="AE198" s="45"/>
      <c r="AF198" s="45"/>
      <c r="AG198" s="45"/>
      <c r="AH198" s="45"/>
      <c r="AI198" s="45"/>
      <c r="AJ198" s="45"/>
      <c r="AK198" s="45"/>
      <c r="AL198" s="45"/>
      <c r="AM198" s="45"/>
    </row>
    <row r="199" spans="4:39">
      <c r="D199" s="45"/>
      <c r="E199" s="45"/>
      <c r="F199" s="45"/>
      <c r="G199" s="45"/>
      <c r="H199" s="45"/>
      <c r="I199" s="45"/>
      <c r="J199" s="45"/>
      <c r="K199" s="45"/>
      <c r="L199" s="45"/>
      <c r="M199" s="45"/>
      <c r="N199" s="45"/>
      <c r="O199" s="45"/>
      <c r="P199" s="45"/>
      <c r="Q199" s="45"/>
      <c r="R199" s="45"/>
      <c r="S199" s="45"/>
      <c r="T199" s="45"/>
      <c r="U199" s="45"/>
      <c r="V199" s="45"/>
      <c r="W199" s="45"/>
      <c r="X199" s="45"/>
      <c r="Y199" s="45"/>
      <c r="Z199" s="45"/>
      <c r="AA199" s="45"/>
      <c r="AB199" s="45"/>
      <c r="AC199" s="45"/>
      <c r="AD199" s="45"/>
      <c r="AE199" s="45"/>
      <c r="AF199" s="45"/>
      <c r="AG199" s="45"/>
      <c r="AH199" s="45"/>
      <c r="AI199" s="45"/>
      <c r="AJ199" s="45"/>
      <c r="AK199" s="45"/>
      <c r="AL199" s="45"/>
      <c r="AM199" s="45"/>
    </row>
    <row r="200" spans="4:39">
      <c r="D200" s="45"/>
      <c r="E200" s="45"/>
      <c r="F200" s="45"/>
      <c r="G200" s="45"/>
      <c r="H200" s="45"/>
      <c r="I200" s="45"/>
      <c r="J200" s="45"/>
      <c r="K200" s="45"/>
      <c r="L200" s="45"/>
      <c r="M200" s="45"/>
      <c r="N200" s="45"/>
      <c r="O200" s="45"/>
      <c r="P200" s="45"/>
      <c r="Q200" s="45"/>
      <c r="R200" s="45"/>
      <c r="S200" s="45"/>
      <c r="T200" s="45"/>
      <c r="U200" s="45"/>
      <c r="V200" s="45"/>
      <c r="W200" s="45"/>
      <c r="X200" s="45"/>
      <c r="Y200" s="45"/>
      <c r="Z200" s="45"/>
      <c r="AA200" s="45"/>
      <c r="AB200" s="45"/>
      <c r="AC200" s="45"/>
      <c r="AD200" s="45"/>
      <c r="AE200" s="45"/>
      <c r="AF200" s="45"/>
      <c r="AG200" s="45"/>
      <c r="AH200" s="45"/>
      <c r="AI200" s="45"/>
      <c r="AJ200" s="45"/>
      <c r="AK200" s="45"/>
      <c r="AL200" s="45"/>
      <c r="AM200" s="45"/>
    </row>
    <row r="201" spans="4:39">
      <c r="D201" s="45"/>
      <c r="E201" s="45"/>
      <c r="F201" s="45"/>
      <c r="G201" s="45"/>
      <c r="H201" s="45"/>
      <c r="I201" s="45"/>
      <c r="J201" s="45"/>
      <c r="K201" s="45"/>
      <c r="L201" s="45"/>
      <c r="M201" s="45"/>
      <c r="N201" s="45"/>
      <c r="O201" s="45"/>
      <c r="P201" s="45"/>
      <c r="Q201" s="45"/>
      <c r="R201" s="45"/>
      <c r="S201" s="45"/>
      <c r="T201" s="45"/>
      <c r="U201" s="45"/>
      <c r="V201" s="45"/>
      <c r="W201" s="45"/>
      <c r="X201" s="45"/>
      <c r="Y201" s="45"/>
      <c r="Z201" s="45"/>
      <c r="AA201" s="45"/>
      <c r="AB201" s="45"/>
      <c r="AC201" s="45"/>
      <c r="AD201" s="45"/>
      <c r="AE201" s="45"/>
      <c r="AF201" s="45"/>
      <c r="AG201" s="45"/>
      <c r="AH201" s="45"/>
      <c r="AI201" s="45"/>
      <c r="AJ201" s="45"/>
      <c r="AK201" s="45"/>
      <c r="AL201" s="45"/>
      <c r="AM201" s="45"/>
    </row>
    <row r="202" spans="4:39">
      <c r="D202" s="45"/>
      <c r="E202" s="45"/>
      <c r="F202" s="45"/>
      <c r="G202" s="45"/>
      <c r="H202" s="45"/>
      <c r="I202" s="45"/>
      <c r="J202" s="45"/>
      <c r="K202" s="45"/>
      <c r="L202" s="45"/>
      <c r="M202" s="45"/>
      <c r="N202" s="45"/>
      <c r="O202" s="45"/>
      <c r="P202" s="45"/>
      <c r="Q202" s="45"/>
      <c r="R202" s="45"/>
      <c r="S202" s="45"/>
      <c r="T202" s="45"/>
      <c r="U202" s="45"/>
      <c r="V202" s="45"/>
      <c r="W202" s="45"/>
      <c r="X202" s="45"/>
      <c r="Y202" s="45"/>
      <c r="Z202" s="45"/>
      <c r="AA202" s="45"/>
      <c r="AB202" s="45"/>
      <c r="AC202" s="45"/>
      <c r="AD202" s="45"/>
      <c r="AE202" s="45"/>
      <c r="AF202" s="45"/>
      <c r="AG202" s="45"/>
      <c r="AH202" s="45"/>
      <c r="AI202" s="45"/>
      <c r="AJ202" s="45"/>
      <c r="AK202" s="45"/>
      <c r="AL202" s="45"/>
      <c r="AM202" s="45"/>
    </row>
    <row r="203" spans="4:39">
      <c r="D203" s="45"/>
      <c r="E203" s="45"/>
      <c r="F203" s="45"/>
      <c r="G203" s="45"/>
      <c r="H203" s="45"/>
      <c r="I203" s="45"/>
      <c r="J203" s="45"/>
      <c r="K203" s="45"/>
      <c r="L203" s="45"/>
      <c r="M203" s="45"/>
      <c r="N203" s="45"/>
      <c r="O203" s="45"/>
      <c r="P203" s="45"/>
      <c r="Q203" s="45"/>
      <c r="R203" s="45"/>
      <c r="S203" s="45"/>
      <c r="T203" s="45"/>
      <c r="U203" s="45"/>
      <c r="V203" s="45"/>
      <c r="W203" s="45"/>
      <c r="X203" s="45"/>
      <c r="Y203" s="45"/>
      <c r="Z203" s="45"/>
      <c r="AA203" s="45"/>
      <c r="AB203" s="45"/>
      <c r="AC203" s="45"/>
      <c r="AD203" s="45"/>
      <c r="AE203" s="45"/>
      <c r="AF203" s="45"/>
      <c r="AG203" s="45"/>
      <c r="AH203" s="45"/>
      <c r="AI203" s="45"/>
      <c r="AJ203" s="45"/>
      <c r="AK203" s="45"/>
      <c r="AL203" s="45"/>
      <c r="AM203" s="45"/>
    </row>
    <row r="204" spans="4:39">
      <c r="D204" s="45"/>
      <c r="E204" s="45"/>
      <c r="F204" s="45"/>
      <c r="G204" s="45"/>
      <c r="H204" s="45"/>
      <c r="I204" s="45"/>
      <c r="J204" s="45"/>
      <c r="K204" s="45"/>
      <c r="L204" s="45"/>
      <c r="M204" s="45"/>
      <c r="N204" s="45"/>
      <c r="O204" s="45"/>
      <c r="P204" s="45"/>
      <c r="Q204" s="45"/>
      <c r="R204" s="45"/>
      <c r="S204" s="45"/>
      <c r="T204" s="45"/>
      <c r="U204" s="45"/>
      <c r="V204" s="45"/>
      <c r="W204" s="45"/>
      <c r="X204" s="45"/>
      <c r="Y204" s="45"/>
      <c r="Z204" s="45"/>
      <c r="AA204" s="45"/>
      <c r="AB204" s="45"/>
      <c r="AC204" s="45"/>
      <c r="AD204" s="45"/>
      <c r="AE204" s="45"/>
      <c r="AF204" s="45"/>
      <c r="AG204" s="45"/>
      <c r="AH204" s="45"/>
      <c r="AI204" s="45"/>
      <c r="AJ204" s="45"/>
      <c r="AK204" s="45"/>
      <c r="AL204" s="45"/>
      <c r="AM204" s="45"/>
    </row>
    <row r="205" spans="4:39">
      <c r="D205" s="45"/>
      <c r="E205" s="45"/>
      <c r="F205" s="45"/>
      <c r="G205" s="45"/>
      <c r="H205" s="45"/>
      <c r="I205" s="45"/>
      <c r="J205" s="45"/>
      <c r="K205" s="45"/>
      <c r="L205" s="45"/>
      <c r="M205" s="45"/>
      <c r="N205" s="45"/>
      <c r="O205" s="45"/>
      <c r="P205" s="45"/>
      <c r="Q205" s="45"/>
      <c r="R205" s="45"/>
      <c r="S205" s="45"/>
      <c r="T205" s="45"/>
      <c r="U205" s="45"/>
      <c r="V205" s="45"/>
      <c r="W205" s="45"/>
      <c r="X205" s="45"/>
      <c r="Y205" s="45"/>
      <c r="Z205" s="45"/>
      <c r="AA205" s="45"/>
      <c r="AB205" s="45"/>
      <c r="AC205" s="45"/>
      <c r="AD205" s="45"/>
      <c r="AE205" s="45"/>
      <c r="AF205" s="45"/>
      <c r="AG205" s="45"/>
      <c r="AH205" s="45"/>
      <c r="AI205" s="45"/>
      <c r="AJ205" s="45"/>
      <c r="AK205" s="45"/>
      <c r="AL205" s="45"/>
      <c r="AM205" s="45"/>
    </row>
    <row r="206" spans="4:39">
      <c r="D206" s="45"/>
      <c r="E206" s="45"/>
      <c r="F206" s="45"/>
      <c r="G206" s="45"/>
      <c r="H206" s="45"/>
      <c r="I206" s="45"/>
      <c r="J206" s="45"/>
      <c r="K206" s="45"/>
      <c r="L206" s="45"/>
      <c r="M206" s="45"/>
      <c r="N206" s="45"/>
      <c r="O206" s="45"/>
      <c r="P206" s="45"/>
      <c r="Q206" s="45"/>
      <c r="R206" s="45"/>
      <c r="S206" s="45"/>
      <c r="T206" s="45"/>
      <c r="U206" s="45"/>
      <c r="V206" s="45"/>
      <c r="W206" s="45"/>
      <c r="X206" s="45"/>
      <c r="Y206" s="45"/>
      <c r="Z206" s="45"/>
      <c r="AA206" s="45"/>
      <c r="AB206" s="45"/>
      <c r="AC206" s="45"/>
      <c r="AD206" s="45"/>
      <c r="AE206" s="45"/>
      <c r="AF206" s="45"/>
      <c r="AG206" s="45"/>
      <c r="AH206" s="45"/>
      <c r="AI206" s="45"/>
      <c r="AJ206" s="45"/>
      <c r="AK206" s="45"/>
      <c r="AL206" s="45"/>
      <c r="AM206" s="45"/>
    </row>
    <row r="207" spans="4:39">
      <c r="D207" s="45"/>
      <c r="E207" s="45"/>
      <c r="F207" s="45"/>
      <c r="G207" s="45"/>
      <c r="H207" s="45"/>
      <c r="I207" s="45"/>
      <c r="J207" s="45"/>
      <c r="K207" s="45"/>
      <c r="L207" s="45"/>
      <c r="M207" s="45"/>
      <c r="N207" s="45"/>
      <c r="O207" s="45"/>
      <c r="P207" s="45"/>
      <c r="Q207" s="45"/>
      <c r="R207" s="45"/>
      <c r="S207" s="45"/>
      <c r="T207" s="45"/>
      <c r="U207" s="45"/>
      <c r="V207" s="45"/>
      <c r="W207" s="45"/>
      <c r="X207" s="45"/>
      <c r="Y207" s="45"/>
      <c r="Z207" s="45"/>
      <c r="AA207" s="45"/>
      <c r="AB207" s="45"/>
      <c r="AC207" s="45"/>
      <c r="AD207" s="45"/>
      <c r="AE207" s="45"/>
      <c r="AF207" s="45"/>
      <c r="AG207" s="45"/>
      <c r="AH207" s="45"/>
      <c r="AI207" s="45"/>
      <c r="AJ207" s="45"/>
      <c r="AK207" s="45"/>
      <c r="AL207" s="45"/>
      <c r="AM207" s="45"/>
    </row>
    <row r="208" spans="4:39">
      <c r="D208" s="45"/>
      <c r="E208" s="45"/>
      <c r="F208" s="45"/>
      <c r="G208" s="45"/>
      <c r="H208" s="45"/>
      <c r="I208" s="45"/>
      <c r="J208" s="45"/>
      <c r="K208" s="45"/>
      <c r="L208" s="45"/>
      <c r="M208" s="45"/>
      <c r="N208" s="45"/>
      <c r="O208" s="45"/>
      <c r="P208" s="45"/>
      <c r="Q208" s="45"/>
      <c r="R208" s="45"/>
      <c r="S208" s="45"/>
      <c r="T208" s="45"/>
      <c r="U208" s="45"/>
      <c r="V208" s="45"/>
      <c r="W208" s="45"/>
      <c r="X208" s="45"/>
      <c r="Y208" s="45"/>
      <c r="Z208" s="45"/>
      <c r="AA208" s="45"/>
      <c r="AB208" s="45"/>
      <c r="AC208" s="45"/>
      <c r="AD208" s="45"/>
      <c r="AE208" s="45"/>
      <c r="AF208" s="45"/>
      <c r="AG208" s="45"/>
      <c r="AH208" s="45"/>
      <c r="AI208" s="45"/>
      <c r="AJ208" s="45"/>
      <c r="AK208" s="45"/>
      <c r="AL208" s="45"/>
      <c r="AM208" s="45"/>
    </row>
    <row r="209" spans="4:39">
      <c r="D209" s="45"/>
      <c r="E209" s="45"/>
      <c r="F209" s="45"/>
      <c r="G209" s="45"/>
      <c r="H209" s="45"/>
      <c r="I209" s="45"/>
      <c r="J209" s="45"/>
      <c r="K209" s="45"/>
      <c r="L209" s="45"/>
      <c r="M209" s="45"/>
      <c r="N209" s="45"/>
      <c r="O209" s="45"/>
      <c r="P209" s="45"/>
      <c r="Q209" s="45"/>
      <c r="R209" s="45"/>
      <c r="S209" s="45"/>
      <c r="T209" s="45"/>
      <c r="U209" s="45"/>
      <c r="V209" s="45"/>
      <c r="W209" s="45"/>
      <c r="X209" s="45"/>
      <c r="Y209" s="45"/>
      <c r="Z209" s="45"/>
      <c r="AA209" s="45"/>
      <c r="AB209" s="45"/>
      <c r="AC209" s="45"/>
      <c r="AD209" s="45"/>
      <c r="AE209" s="45"/>
      <c r="AF209" s="45"/>
      <c r="AG209" s="45"/>
      <c r="AH209" s="45"/>
      <c r="AI209" s="45"/>
      <c r="AJ209" s="45"/>
      <c r="AK209" s="45"/>
      <c r="AL209" s="45"/>
      <c r="AM209" s="45"/>
    </row>
    <row r="210" spans="4:39">
      <c r="D210" s="45"/>
      <c r="E210" s="45"/>
      <c r="F210" s="45"/>
      <c r="G210" s="45"/>
      <c r="H210" s="45"/>
      <c r="I210" s="45"/>
      <c r="J210" s="45"/>
      <c r="K210" s="45"/>
      <c r="L210" s="45"/>
      <c r="M210" s="45"/>
      <c r="N210" s="45"/>
      <c r="O210" s="45"/>
      <c r="P210" s="45"/>
      <c r="Q210" s="45"/>
      <c r="R210" s="45"/>
      <c r="S210" s="45"/>
      <c r="T210" s="45"/>
      <c r="U210" s="45"/>
      <c r="V210" s="45"/>
      <c r="W210" s="45"/>
      <c r="X210" s="45"/>
      <c r="Y210" s="45"/>
      <c r="Z210" s="45"/>
      <c r="AA210" s="45"/>
      <c r="AB210" s="45"/>
      <c r="AC210" s="45"/>
      <c r="AD210" s="45"/>
      <c r="AE210" s="45"/>
      <c r="AF210" s="45"/>
      <c r="AG210" s="45"/>
      <c r="AH210" s="45"/>
      <c r="AI210" s="45"/>
      <c r="AJ210" s="45"/>
      <c r="AK210" s="45"/>
      <c r="AL210" s="45"/>
      <c r="AM210" s="45"/>
    </row>
    <row r="211" spans="4:39">
      <c r="D211" s="45"/>
      <c r="E211" s="45"/>
      <c r="F211" s="45"/>
      <c r="G211" s="45"/>
      <c r="H211" s="45"/>
      <c r="I211" s="45"/>
      <c r="J211" s="45"/>
      <c r="K211" s="45"/>
      <c r="L211" s="45"/>
      <c r="M211" s="45"/>
      <c r="N211" s="45"/>
      <c r="O211" s="45"/>
      <c r="P211" s="45"/>
      <c r="Q211" s="45"/>
      <c r="R211" s="45"/>
      <c r="S211" s="45"/>
      <c r="T211" s="45"/>
      <c r="U211" s="45"/>
      <c r="V211" s="45"/>
      <c r="W211" s="45"/>
      <c r="X211" s="45"/>
      <c r="Y211" s="45"/>
      <c r="Z211" s="45"/>
      <c r="AA211" s="45"/>
      <c r="AB211" s="45"/>
      <c r="AC211" s="45"/>
      <c r="AD211" s="45"/>
      <c r="AE211" s="45"/>
      <c r="AF211" s="45"/>
      <c r="AG211" s="45"/>
      <c r="AH211" s="45"/>
      <c r="AI211" s="45"/>
      <c r="AJ211" s="45"/>
      <c r="AK211" s="45"/>
      <c r="AL211" s="45"/>
      <c r="AM211" s="45"/>
    </row>
    <row r="212" spans="4:39">
      <c r="D212" s="45"/>
      <c r="E212" s="45"/>
      <c r="F212" s="45"/>
      <c r="G212" s="45"/>
      <c r="H212" s="45"/>
      <c r="I212" s="45"/>
      <c r="J212" s="45"/>
      <c r="K212" s="45"/>
      <c r="L212" s="45"/>
      <c r="M212" s="45"/>
      <c r="N212" s="45"/>
      <c r="O212" s="45"/>
      <c r="P212" s="45"/>
      <c r="Q212" s="45"/>
      <c r="R212" s="45"/>
      <c r="S212" s="45"/>
      <c r="T212" s="45"/>
      <c r="U212" s="45"/>
      <c r="V212" s="45"/>
      <c r="W212" s="45"/>
      <c r="X212" s="45"/>
      <c r="Y212" s="45"/>
      <c r="Z212" s="45"/>
      <c r="AA212" s="45"/>
      <c r="AB212" s="45"/>
      <c r="AC212" s="45"/>
      <c r="AD212" s="45"/>
      <c r="AE212" s="45"/>
      <c r="AF212" s="45"/>
      <c r="AG212" s="45"/>
      <c r="AH212" s="45"/>
      <c r="AI212" s="45"/>
      <c r="AJ212" s="45"/>
      <c r="AK212" s="45"/>
      <c r="AL212" s="45"/>
      <c r="AM212" s="45"/>
    </row>
    <row r="213" spans="4:39">
      <c r="D213" s="45"/>
      <c r="E213" s="45"/>
      <c r="F213" s="45"/>
      <c r="G213" s="45"/>
      <c r="H213" s="45"/>
      <c r="I213" s="45"/>
      <c r="J213" s="45"/>
      <c r="K213" s="45"/>
      <c r="L213" s="45"/>
      <c r="M213" s="45"/>
      <c r="N213" s="45"/>
      <c r="O213" s="45"/>
      <c r="P213" s="45"/>
      <c r="Q213" s="45"/>
      <c r="R213" s="45"/>
      <c r="S213" s="45"/>
      <c r="T213" s="45"/>
      <c r="U213" s="45"/>
      <c r="V213" s="45"/>
      <c r="W213" s="45"/>
      <c r="X213" s="45"/>
      <c r="Y213" s="45"/>
      <c r="Z213" s="45"/>
      <c r="AA213" s="45"/>
      <c r="AB213" s="45"/>
      <c r="AC213" s="45"/>
      <c r="AD213" s="45"/>
      <c r="AE213" s="45"/>
      <c r="AF213" s="45"/>
      <c r="AG213" s="45"/>
      <c r="AH213" s="45"/>
      <c r="AI213" s="45"/>
      <c r="AJ213" s="45"/>
      <c r="AK213" s="45"/>
      <c r="AL213" s="45"/>
      <c r="AM213" s="45"/>
    </row>
    <row r="214" spans="4:39">
      <c r="D214" s="45"/>
      <c r="E214" s="45"/>
      <c r="F214" s="45"/>
      <c r="G214" s="45"/>
      <c r="H214" s="45"/>
      <c r="I214" s="45"/>
      <c r="J214" s="45"/>
      <c r="K214" s="45"/>
      <c r="L214" s="45"/>
      <c r="M214" s="45"/>
      <c r="N214" s="45"/>
      <c r="O214" s="45"/>
      <c r="P214" s="45"/>
      <c r="Q214" s="45"/>
      <c r="R214" s="45"/>
      <c r="S214" s="45"/>
      <c r="T214" s="45"/>
      <c r="U214" s="45"/>
      <c r="V214" s="45"/>
      <c r="W214" s="45"/>
      <c r="X214" s="45"/>
      <c r="Y214" s="45"/>
      <c r="Z214" s="45"/>
      <c r="AA214" s="45"/>
      <c r="AB214" s="45"/>
      <c r="AC214" s="45"/>
      <c r="AD214" s="45"/>
      <c r="AE214" s="45"/>
      <c r="AF214" s="45"/>
      <c r="AG214" s="45"/>
      <c r="AH214" s="45"/>
      <c r="AI214" s="45"/>
      <c r="AJ214" s="45"/>
      <c r="AK214" s="45"/>
      <c r="AL214" s="45"/>
      <c r="AM214" s="45"/>
    </row>
    <row r="215" spans="4:39">
      <c r="D215" s="45"/>
      <c r="E215" s="45"/>
      <c r="F215" s="45"/>
      <c r="G215" s="45"/>
      <c r="H215" s="45"/>
      <c r="I215" s="45"/>
      <c r="J215" s="45"/>
      <c r="K215" s="45"/>
      <c r="L215" s="45"/>
      <c r="M215" s="45"/>
      <c r="N215" s="45"/>
      <c r="O215" s="45"/>
      <c r="P215" s="45"/>
      <c r="Q215" s="45"/>
      <c r="R215" s="45"/>
      <c r="S215" s="45"/>
      <c r="T215" s="45"/>
      <c r="U215" s="45"/>
      <c r="V215" s="45"/>
      <c r="W215" s="45"/>
      <c r="X215" s="45"/>
      <c r="Y215" s="45"/>
      <c r="Z215" s="45"/>
      <c r="AA215" s="45"/>
      <c r="AB215" s="45"/>
      <c r="AC215" s="45"/>
      <c r="AD215" s="45"/>
      <c r="AE215" s="45"/>
      <c r="AF215" s="45"/>
      <c r="AG215" s="45"/>
      <c r="AH215" s="45"/>
      <c r="AI215" s="45"/>
      <c r="AJ215" s="45"/>
      <c r="AK215" s="45"/>
      <c r="AL215" s="45"/>
      <c r="AM215" s="45"/>
    </row>
    <row r="216" spans="4:39">
      <c r="D216" s="45"/>
      <c r="E216" s="45"/>
      <c r="F216" s="45"/>
      <c r="G216" s="45"/>
      <c r="H216" s="45"/>
      <c r="I216" s="45"/>
      <c r="J216" s="45"/>
      <c r="K216" s="45"/>
      <c r="L216" s="45"/>
      <c r="M216" s="45"/>
      <c r="N216" s="45"/>
      <c r="O216" s="45"/>
      <c r="P216" s="45"/>
      <c r="Q216" s="45"/>
      <c r="R216" s="45"/>
      <c r="S216" s="45"/>
      <c r="T216" s="45"/>
      <c r="U216" s="45"/>
      <c r="V216" s="45"/>
      <c r="W216" s="45"/>
      <c r="X216" s="45"/>
      <c r="Y216" s="45"/>
      <c r="Z216" s="45"/>
      <c r="AA216" s="45"/>
      <c r="AB216" s="45"/>
      <c r="AC216" s="45"/>
      <c r="AD216" s="45"/>
      <c r="AE216" s="45"/>
      <c r="AF216" s="45"/>
      <c r="AG216" s="45"/>
      <c r="AH216" s="45"/>
      <c r="AI216" s="45"/>
      <c r="AJ216" s="45"/>
      <c r="AK216" s="45"/>
      <c r="AL216" s="45"/>
      <c r="AM216" s="45"/>
    </row>
    <row r="217" spans="4:39">
      <c r="D217" s="45"/>
      <c r="E217" s="45"/>
      <c r="F217" s="45"/>
      <c r="G217" s="45"/>
      <c r="H217" s="45"/>
      <c r="I217" s="45"/>
      <c r="J217" s="45"/>
      <c r="K217" s="45"/>
      <c r="L217" s="45"/>
      <c r="M217" s="45"/>
      <c r="N217" s="45"/>
      <c r="O217" s="45"/>
      <c r="P217" s="45"/>
      <c r="Q217" s="45"/>
      <c r="R217" s="45"/>
      <c r="S217" s="45"/>
      <c r="T217" s="45"/>
      <c r="U217" s="45"/>
      <c r="V217" s="45"/>
      <c r="W217" s="45"/>
      <c r="X217" s="45"/>
      <c r="Y217" s="45"/>
      <c r="Z217" s="45"/>
      <c r="AA217" s="45"/>
      <c r="AB217" s="45"/>
      <c r="AC217" s="45"/>
      <c r="AD217" s="45"/>
      <c r="AE217" s="45"/>
      <c r="AF217" s="45"/>
      <c r="AG217" s="45"/>
      <c r="AH217" s="45"/>
      <c r="AI217" s="45"/>
      <c r="AJ217" s="45"/>
      <c r="AK217" s="45"/>
      <c r="AL217" s="45"/>
      <c r="AM217" s="45"/>
    </row>
    <row r="218" spans="4:39">
      <c r="D218" s="45"/>
      <c r="E218" s="45"/>
      <c r="F218" s="45"/>
      <c r="G218" s="45"/>
      <c r="H218" s="45"/>
      <c r="I218" s="45"/>
      <c r="J218" s="45"/>
      <c r="K218" s="45"/>
      <c r="L218" s="45"/>
      <c r="M218" s="45"/>
      <c r="N218" s="45"/>
      <c r="O218" s="45"/>
      <c r="P218" s="45"/>
      <c r="Q218" s="45"/>
      <c r="R218" s="45"/>
      <c r="S218" s="45"/>
      <c r="T218" s="45"/>
      <c r="U218" s="45"/>
      <c r="V218" s="45"/>
      <c r="W218" s="45"/>
      <c r="X218" s="45"/>
      <c r="Y218" s="45"/>
      <c r="Z218" s="45"/>
      <c r="AA218" s="45"/>
      <c r="AB218" s="45"/>
      <c r="AC218" s="45"/>
      <c r="AD218" s="45"/>
      <c r="AE218" s="45"/>
      <c r="AF218" s="45"/>
      <c r="AG218" s="45"/>
      <c r="AH218" s="45"/>
      <c r="AI218" s="45"/>
      <c r="AJ218" s="45"/>
      <c r="AK218" s="45"/>
      <c r="AL218" s="45"/>
      <c r="AM218" s="45"/>
    </row>
    <row r="219" spans="4:39">
      <c r="D219" s="45"/>
      <c r="E219" s="45"/>
      <c r="F219" s="45"/>
      <c r="G219" s="45"/>
      <c r="H219" s="45"/>
      <c r="I219" s="45"/>
      <c r="J219" s="45"/>
      <c r="K219" s="45"/>
      <c r="L219" s="45"/>
      <c r="M219" s="45"/>
      <c r="N219" s="45"/>
      <c r="O219" s="45"/>
      <c r="P219" s="45"/>
      <c r="Q219" s="45"/>
      <c r="R219" s="45"/>
      <c r="S219" s="45"/>
      <c r="T219" s="45"/>
      <c r="U219" s="45"/>
      <c r="V219" s="45"/>
      <c r="W219" s="45"/>
      <c r="X219" s="45"/>
      <c r="Y219" s="45"/>
      <c r="Z219" s="45"/>
      <c r="AA219" s="45"/>
      <c r="AB219" s="45"/>
      <c r="AC219" s="45"/>
      <c r="AD219" s="45"/>
      <c r="AE219" s="45"/>
      <c r="AF219" s="45"/>
      <c r="AG219" s="45"/>
      <c r="AH219" s="45"/>
      <c r="AI219" s="45"/>
      <c r="AJ219" s="45"/>
      <c r="AK219" s="45"/>
      <c r="AL219" s="45"/>
      <c r="AM219" s="45"/>
    </row>
    <row r="220" spans="4:39">
      <c r="D220" s="45"/>
      <c r="E220" s="45"/>
      <c r="F220" s="45"/>
      <c r="G220" s="45"/>
      <c r="H220" s="45"/>
      <c r="I220" s="45"/>
      <c r="J220" s="45"/>
      <c r="K220" s="45"/>
      <c r="L220" s="45"/>
      <c r="M220" s="45"/>
      <c r="N220" s="45"/>
      <c r="O220" s="45"/>
      <c r="P220" s="45"/>
      <c r="Q220" s="45"/>
      <c r="R220" s="45"/>
      <c r="S220" s="45"/>
      <c r="T220" s="45"/>
      <c r="U220" s="45"/>
      <c r="V220" s="45"/>
      <c r="W220" s="45"/>
      <c r="X220" s="45"/>
      <c r="Y220" s="45"/>
      <c r="Z220" s="45"/>
      <c r="AA220" s="45"/>
      <c r="AB220" s="45"/>
      <c r="AC220" s="45"/>
      <c r="AD220" s="45"/>
      <c r="AE220" s="45"/>
      <c r="AF220" s="45"/>
      <c r="AG220" s="45"/>
      <c r="AH220" s="45"/>
      <c r="AI220" s="45"/>
      <c r="AJ220" s="45"/>
      <c r="AK220" s="45"/>
      <c r="AL220" s="45"/>
      <c r="AM220" s="45"/>
    </row>
    <row r="221" spans="4:39">
      <c r="D221" s="45"/>
      <c r="E221" s="45"/>
      <c r="F221" s="45"/>
      <c r="G221" s="45"/>
      <c r="H221" s="45"/>
      <c r="I221" s="45"/>
      <c r="J221" s="45"/>
      <c r="K221" s="45"/>
      <c r="L221" s="45"/>
      <c r="M221" s="45"/>
      <c r="N221" s="45"/>
      <c r="O221" s="45"/>
      <c r="P221" s="45"/>
      <c r="Q221" s="45"/>
      <c r="R221" s="45"/>
      <c r="S221" s="45"/>
      <c r="T221" s="45"/>
      <c r="U221" s="45"/>
      <c r="V221" s="45"/>
      <c r="W221" s="45"/>
      <c r="X221" s="45"/>
      <c r="Y221" s="45"/>
      <c r="Z221" s="45"/>
      <c r="AA221" s="45"/>
      <c r="AB221" s="45"/>
      <c r="AC221" s="45"/>
      <c r="AD221" s="45"/>
      <c r="AE221" s="45"/>
      <c r="AF221" s="45"/>
      <c r="AG221" s="45"/>
      <c r="AH221" s="45"/>
      <c r="AI221" s="45"/>
      <c r="AJ221" s="45"/>
      <c r="AK221" s="45"/>
      <c r="AL221" s="45"/>
      <c r="AM221" s="45"/>
    </row>
    <row r="222" spans="4:39">
      <c r="D222" s="45"/>
      <c r="E222" s="45"/>
      <c r="F222" s="45"/>
      <c r="G222" s="45"/>
      <c r="H222" s="45"/>
      <c r="I222" s="45"/>
      <c r="J222" s="45"/>
      <c r="K222" s="45"/>
      <c r="L222" s="45"/>
      <c r="M222" s="45"/>
      <c r="N222" s="45"/>
      <c r="O222" s="45"/>
      <c r="P222" s="45"/>
      <c r="Q222" s="45"/>
      <c r="R222" s="45"/>
      <c r="S222" s="45"/>
      <c r="T222" s="45"/>
      <c r="U222" s="45"/>
      <c r="V222" s="45"/>
      <c r="W222" s="45"/>
      <c r="X222" s="45"/>
      <c r="Y222" s="45"/>
      <c r="Z222" s="45"/>
      <c r="AA222" s="45"/>
      <c r="AB222" s="45"/>
      <c r="AC222" s="45"/>
      <c r="AD222" s="45"/>
      <c r="AE222" s="45"/>
      <c r="AF222" s="45"/>
      <c r="AG222" s="45"/>
      <c r="AH222" s="45"/>
      <c r="AI222" s="45"/>
      <c r="AJ222" s="45"/>
      <c r="AK222" s="45"/>
      <c r="AL222" s="45"/>
      <c r="AM222" s="45"/>
    </row>
    <row r="223" spans="4:39">
      <c r="D223" s="45"/>
      <c r="E223" s="45"/>
      <c r="F223" s="45"/>
      <c r="G223" s="45"/>
      <c r="H223" s="45"/>
      <c r="I223" s="45"/>
      <c r="J223" s="45"/>
      <c r="K223" s="45"/>
      <c r="L223" s="45"/>
      <c r="M223" s="45"/>
      <c r="N223" s="45"/>
      <c r="O223" s="45"/>
      <c r="P223" s="45"/>
      <c r="Q223" s="45"/>
      <c r="R223" s="45"/>
      <c r="S223" s="45"/>
      <c r="T223" s="45"/>
      <c r="U223" s="45"/>
      <c r="V223" s="45"/>
      <c r="W223" s="45"/>
      <c r="X223" s="45"/>
      <c r="Y223" s="45"/>
      <c r="Z223" s="45"/>
      <c r="AA223" s="45"/>
      <c r="AB223" s="45"/>
      <c r="AC223" s="45"/>
      <c r="AD223" s="45"/>
      <c r="AE223" s="45"/>
      <c r="AF223" s="45"/>
      <c r="AG223" s="45"/>
      <c r="AH223" s="45"/>
      <c r="AI223" s="45"/>
      <c r="AJ223" s="45"/>
      <c r="AK223" s="45"/>
      <c r="AL223" s="45"/>
      <c r="AM223" s="45"/>
    </row>
    <row r="224" spans="4:39">
      <c r="D224" s="45"/>
      <c r="E224" s="45"/>
      <c r="F224" s="45"/>
      <c r="G224" s="45"/>
      <c r="H224" s="45"/>
      <c r="I224" s="45"/>
      <c r="J224" s="45"/>
      <c r="K224" s="45"/>
      <c r="L224" s="45"/>
      <c r="M224" s="45"/>
      <c r="N224" s="45"/>
      <c r="O224" s="45"/>
      <c r="P224" s="45"/>
      <c r="Q224" s="45"/>
      <c r="R224" s="45"/>
      <c r="S224" s="45"/>
      <c r="T224" s="45"/>
      <c r="U224" s="45"/>
      <c r="V224" s="45"/>
      <c r="W224" s="45"/>
      <c r="X224" s="45"/>
      <c r="Y224" s="45"/>
      <c r="Z224" s="45"/>
      <c r="AA224" s="45"/>
      <c r="AB224" s="45"/>
      <c r="AC224" s="45"/>
      <c r="AD224" s="45"/>
      <c r="AE224" s="45"/>
      <c r="AF224" s="45"/>
      <c r="AG224" s="45"/>
      <c r="AH224" s="45"/>
      <c r="AI224" s="45"/>
      <c r="AJ224" s="45"/>
      <c r="AK224" s="45"/>
      <c r="AL224" s="45"/>
      <c r="AM224" s="45"/>
    </row>
    <row r="225" spans="4:39">
      <c r="D225" s="45"/>
      <c r="E225" s="45"/>
      <c r="F225" s="45"/>
      <c r="G225" s="45"/>
      <c r="H225" s="45"/>
      <c r="I225" s="45"/>
      <c r="J225" s="45"/>
      <c r="K225" s="45"/>
      <c r="L225" s="45"/>
      <c r="M225" s="45"/>
      <c r="N225" s="45"/>
      <c r="O225" s="45"/>
      <c r="P225" s="45"/>
      <c r="Q225" s="45"/>
      <c r="R225" s="45"/>
      <c r="S225" s="45"/>
      <c r="T225" s="45"/>
      <c r="U225" s="45"/>
      <c r="V225" s="45"/>
      <c r="W225" s="45"/>
      <c r="X225" s="45"/>
      <c r="Y225" s="45"/>
      <c r="Z225" s="45"/>
      <c r="AA225" s="45"/>
      <c r="AB225" s="45"/>
      <c r="AC225" s="45"/>
      <c r="AD225" s="45"/>
      <c r="AE225" s="45"/>
      <c r="AF225" s="45"/>
      <c r="AG225" s="45"/>
      <c r="AH225" s="45"/>
      <c r="AI225" s="45"/>
      <c r="AJ225" s="45"/>
      <c r="AK225" s="45"/>
      <c r="AL225" s="45"/>
      <c r="AM225" s="45"/>
    </row>
    <row r="226" spans="4:39">
      <c r="D226" s="45"/>
      <c r="E226" s="45"/>
      <c r="F226" s="45"/>
      <c r="G226" s="45"/>
      <c r="H226" s="45"/>
      <c r="I226" s="45"/>
      <c r="J226" s="45"/>
      <c r="K226" s="45"/>
      <c r="L226" s="45"/>
      <c r="M226" s="45"/>
      <c r="N226" s="45"/>
      <c r="O226" s="45"/>
      <c r="P226" s="45"/>
      <c r="Q226" s="45"/>
      <c r="R226" s="45"/>
      <c r="S226" s="45"/>
      <c r="T226" s="45"/>
      <c r="U226" s="45"/>
      <c r="V226" s="45"/>
      <c r="W226" s="45"/>
      <c r="X226" s="45"/>
      <c r="Y226" s="45"/>
      <c r="Z226" s="45"/>
      <c r="AA226" s="45"/>
      <c r="AB226" s="45"/>
      <c r="AC226" s="45"/>
      <c r="AD226" s="45"/>
      <c r="AE226" s="45"/>
      <c r="AF226" s="45"/>
      <c r="AG226" s="45"/>
      <c r="AH226" s="45"/>
      <c r="AI226" s="45"/>
      <c r="AJ226" s="45"/>
      <c r="AK226" s="45"/>
      <c r="AL226" s="45"/>
      <c r="AM226" s="45"/>
    </row>
    <row r="227" spans="4:39">
      <c r="D227" s="45"/>
      <c r="E227" s="45"/>
      <c r="F227" s="45"/>
      <c r="G227" s="45"/>
      <c r="H227" s="45"/>
      <c r="I227" s="45"/>
      <c r="J227" s="45"/>
      <c r="K227" s="45"/>
      <c r="L227" s="45"/>
      <c r="M227" s="45"/>
      <c r="N227" s="45"/>
      <c r="O227" s="45"/>
      <c r="P227" s="45"/>
      <c r="Q227" s="45"/>
      <c r="R227" s="45"/>
      <c r="S227" s="45"/>
      <c r="T227" s="45"/>
      <c r="U227" s="45"/>
      <c r="V227" s="45"/>
      <c r="W227" s="45"/>
      <c r="X227" s="45"/>
      <c r="Y227" s="45"/>
      <c r="Z227" s="45"/>
      <c r="AA227" s="45"/>
      <c r="AB227" s="45"/>
      <c r="AC227" s="45"/>
      <c r="AD227" s="45"/>
      <c r="AE227" s="45"/>
      <c r="AF227" s="45"/>
      <c r="AG227" s="45"/>
      <c r="AH227" s="45"/>
      <c r="AI227" s="45"/>
      <c r="AJ227" s="45"/>
      <c r="AK227" s="45"/>
      <c r="AL227" s="45"/>
      <c r="AM227" s="45"/>
    </row>
    <row r="228" spans="4:39">
      <c r="D228" s="45"/>
      <c r="E228" s="45"/>
      <c r="F228" s="45"/>
      <c r="G228" s="45"/>
      <c r="H228" s="45"/>
      <c r="I228" s="45"/>
      <c r="J228" s="45"/>
      <c r="K228" s="45"/>
      <c r="L228" s="45"/>
      <c r="M228" s="45"/>
      <c r="N228" s="45"/>
      <c r="O228" s="45"/>
      <c r="P228" s="45"/>
      <c r="Q228" s="45"/>
      <c r="R228" s="45"/>
      <c r="S228" s="45"/>
      <c r="T228" s="45"/>
      <c r="U228" s="45"/>
      <c r="V228" s="45"/>
      <c r="W228" s="45"/>
      <c r="X228" s="45"/>
      <c r="Y228" s="45"/>
      <c r="Z228" s="45"/>
      <c r="AA228" s="45"/>
      <c r="AB228" s="45"/>
      <c r="AC228" s="45"/>
      <c r="AD228" s="45"/>
      <c r="AE228" s="45"/>
      <c r="AF228" s="45"/>
      <c r="AG228" s="45"/>
      <c r="AH228" s="45"/>
      <c r="AI228" s="45"/>
      <c r="AJ228" s="45"/>
      <c r="AK228" s="45"/>
      <c r="AL228" s="45"/>
      <c r="AM228" s="45"/>
    </row>
    <row r="229" spans="4:39">
      <c r="D229" s="45"/>
      <c r="E229" s="45"/>
      <c r="F229" s="45"/>
      <c r="G229" s="45"/>
      <c r="H229" s="45"/>
      <c r="I229" s="45"/>
      <c r="J229" s="45"/>
      <c r="K229" s="45"/>
      <c r="L229" s="45"/>
      <c r="M229" s="45"/>
      <c r="N229" s="45"/>
      <c r="O229" s="45"/>
      <c r="P229" s="45"/>
      <c r="Q229" s="45"/>
      <c r="R229" s="45"/>
      <c r="S229" s="45"/>
      <c r="T229" s="45"/>
      <c r="U229" s="45"/>
      <c r="V229" s="45"/>
      <c r="W229" s="45"/>
      <c r="X229" s="45"/>
      <c r="Y229" s="45"/>
      <c r="Z229" s="45"/>
      <c r="AA229" s="45"/>
      <c r="AB229" s="45"/>
      <c r="AC229" s="45"/>
      <c r="AD229" s="45"/>
      <c r="AE229" s="45"/>
      <c r="AF229" s="45"/>
      <c r="AG229" s="45"/>
      <c r="AH229" s="45"/>
      <c r="AI229" s="45"/>
      <c r="AJ229" s="45"/>
      <c r="AK229" s="45"/>
      <c r="AL229" s="45"/>
      <c r="AM229" s="45"/>
    </row>
    <row r="230" spans="4:39">
      <c r="D230" s="45"/>
      <c r="E230" s="45"/>
      <c r="F230" s="45"/>
      <c r="G230" s="45"/>
      <c r="H230" s="45"/>
      <c r="I230" s="45"/>
      <c r="J230" s="45"/>
      <c r="K230" s="45"/>
      <c r="L230" s="45"/>
      <c r="M230" s="45"/>
      <c r="N230" s="45"/>
      <c r="O230" s="45"/>
      <c r="P230" s="45"/>
      <c r="Q230" s="45"/>
      <c r="R230" s="45"/>
      <c r="S230" s="45"/>
      <c r="T230" s="45"/>
      <c r="U230" s="45"/>
      <c r="V230" s="45"/>
      <c r="W230" s="45"/>
      <c r="X230" s="45"/>
      <c r="Y230" s="45"/>
      <c r="Z230" s="45"/>
      <c r="AA230" s="45"/>
      <c r="AB230" s="45"/>
      <c r="AC230" s="45"/>
      <c r="AD230" s="45"/>
      <c r="AE230" s="45"/>
      <c r="AF230" s="45"/>
      <c r="AG230" s="45"/>
      <c r="AH230" s="45"/>
      <c r="AI230" s="45"/>
      <c r="AJ230" s="45"/>
      <c r="AK230" s="45"/>
      <c r="AL230" s="45"/>
      <c r="AM230" s="45"/>
    </row>
    <row r="231" spans="4:39">
      <c r="D231" s="45"/>
      <c r="E231" s="45"/>
      <c r="F231" s="45"/>
      <c r="G231" s="45"/>
      <c r="H231" s="45"/>
      <c r="I231" s="45"/>
      <c r="J231" s="45"/>
      <c r="K231" s="45"/>
      <c r="L231" s="45"/>
      <c r="M231" s="45"/>
      <c r="N231" s="45"/>
      <c r="O231" s="45"/>
      <c r="P231" s="45"/>
      <c r="Q231" s="45"/>
      <c r="R231" s="45"/>
      <c r="S231" s="45"/>
      <c r="T231" s="45"/>
      <c r="U231" s="45"/>
      <c r="V231" s="45"/>
      <c r="W231" s="45"/>
      <c r="X231" s="45"/>
      <c r="Y231" s="45"/>
      <c r="Z231" s="45"/>
      <c r="AA231" s="45"/>
      <c r="AB231" s="45"/>
      <c r="AC231" s="45"/>
      <c r="AD231" s="45"/>
      <c r="AE231" s="45"/>
      <c r="AF231" s="45"/>
      <c r="AG231" s="45"/>
      <c r="AH231" s="45"/>
      <c r="AI231" s="45"/>
      <c r="AJ231" s="45"/>
      <c r="AK231" s="45"/>
      <c r="AL231" s="45"/>
      <c r="AM231" s="45"/>
    </row>
    <row r="232" spans="4:39">
      <c r="D232" s="45"/>
      <c r="E232" s="45"/>
      <c r="F232" s="45"/>
      <c r="G232" s="45"/>
      <c r="H232" s="45"/>
      <c r="I232" s="45"/>
      <c r="J232" s="45"/>
      <c r="K232" s="45"/>
      <c r="L232" s="45"/>
      <c r="M232" s="45"/>
      <c r="N232" s="45"/>
      <c r="O232" s="45"/>
      <c r="P232" s="45"/>
      <c r="Q232" s="45"/>
      <c r="R232" s="45"/>
      <c r="S232" s="45"/>
      <c r="T232" s="45"/>
      <c r="U232" s="45"/>
      <c r="V232" s="45"/>
      <c r="W232" s="45"/>
      <c r="X232" s="45"/>
      <c r="Y232" s="45"/>
      <c r="Z232" s="45"/>
      <c r="AA232" s="45"/>
      <c r="AB232" s="45"/>
      <c r="AC232" s="45"/>
      <c r="AD232" s="45"/>
      <c r="AE232" s="45"/>
      <c r="AF232" s="45"/>
      <c r="AG232" s="45"/>
      <c r="AH232" s="45"/>
      <c r="AI232" s="45"/>
      <c r="AJ232" s="45"/>
      <c r="AK232" s="45"/>
      <c r="AL232" s="45"/>
      <c r="AM232" s="45"/>
    </row>
    <row r="233" spans="4:39">
      <c r="D233" s="45"/>
      <c r="E233" s="45"/>
      <c r="F233" s="45"/>
      <c r="G233" s="45"/>
      <c r="H233" s="45"/>
      <c r="I233" s="45"/>
      <c r="J233" s="45"/>
      <c r="K233" s="45"/>
      <c r="L233" s="45"/>
      <c r="M233" s="45"/>
      <c r="N233" s="45"/>
      <c r="O233" s="45"/>
      <c r="P233" s="45"/>
      <c r="Q233" s="45"/>
      <c r="R233" s="45"/>
      <c r="S233" s="45"/>
      <c r="T233" s="45"/>
      <c r="U233" s="45"/>
      <c r="V233" s="45"/>
      <c r="W233" s="45"/>
      <c r="X233" s="45"/>
      <c r="Y233" s="45"/>
      <c r="Z233" s="45"/>
      <c r="AA233" s="45"/>
      <c r="AB233" s="45"/>
      <c r="AC233" s="45"/>
      <c r="AD233" s="45"/>
      <c r="AE233" s="45"/>
      <c r="AF233" s="45"/>
      <c r="AG233" s="45"/>
      <c r="AH233" s="45"/>
      <c r="AI233" s="45"/>
      <c r="AJ233" s="45"/>
      <c r="AK233" s="45"/>
      <c r="AL233" s="45"/>
      <c r="AM233" s="45"/>
    </row>
    <row r="234" spans="4:39">
      <c r="D234" s="45"/>
      <c r="E234" s="45"/>
      <c r="F234" s="45"/>
      <c r="G234" s="45"/>
      <c r="H234" s="45"/>
      <c r="I234" s="45"/>
      <c r="J234" s="45"/>
      <c r="K234" s="45"/>
      <c r="L234" s="45"/>
      <c r="M234" s="45"/>
      <c r="N234" s="45"/>
      <c r="O234" s="45"/>
      <c r="P234" s="45"/>
      <c r="Q234" s="45"/>
      <c r="R234" s="45"/>
      <c r="S234" s="45"/>
      <c r="T234" s="45"/>
      <c r="U234" s="45"/>
      <c r="V234" s="45"/>
      <c r="W234" s="45"/>
      <c r="X234" s="45"/>
      <c r="Y234" s="45"/>
      <c r="Z234" s="45"/>
      <c r="AA234" s="45"/>
      <c r="AB234" s="45"/>
      <c r="AC234" s="45"/>
      <c r="AD234" s="45"/>
      <c r="AE234" s="45"/>
      <c r="AF234" s="45"/>
      <c r="AG234" s="45"/>
      <c r="AH234" s="45"/>
      <c r="AI234" s="45"/>
      <c r="AJ234" s="45"/>
      <c r="AK234" s="45"/>
      <c r="AL234" s="45"/>
      <c r="AM234" s="45"/>
    </row>
    <row r="235" spans="4:39">
      <c r="D235" s="45"/>
      <c r="E235" s="45"/>
      <c r="F235" s="45"/>
      <c r="G235" s="45"/>
      <c r="H235" s="45"/>
      <c r="I235" s="45"/>
      <c r="J235" s="45"/>
      <c r="K235" s="45"/>
      <c r="L235" s="45"/>
      <c r="M235" s="45"/>
      <c r="N235" s="45"/>
      <c r="O235" s="45"/>
      <c r="P235" s="45"/>
      <c r="Q235" s="45"/>
      <c r="R235" s="45"/>
      <c r="S235" s="45"/>
      <c r="T235" s="45"/>
      <c r="U235" s="45"/>
      <c r="V235" s="45"/>
      <c r="W235" s="45"/>
      <c r="X235" s="45"/>
      <c r="Y235" s="45"/>
      <c r="Z235" s="45"/>
      <c r="AA235" s="45"/>
      <c r="AB235" s="45"/>
      <c r="AC235" s="45"/>
      <c r="AD235" s="45"/>
      <c r="AE235" s="45"/>
      <c r="AF235" s="45"/>
      <c r="AG235" s="45"/>
      <c r="AH235" s="45"/>
      <c r="AI235" s="45"/>
      <c r="AJ235" s="45"/>
      <c r="AK235" s="45"/>
      <c r="AL235" s="45"/>
      <c r="AM235" s="45"/>
    </row>
    <row r="236" spans="4:39">
      <c r="D236" s="45"/>
      <c r="E236" s="45"/>
      <c r="F236" s="45"/>
      <c r="G236" s="45"/>
      <c r="H236" s="45"/>
      <c r="I236" s="45"/>
      <c r="J236" s="45"/>
      <c r="K236" s="45"/>
      <c r="L236" s="45"/>
      <c r="M236" s="45"/>
      <c r="N236" s="45"/>
      <c r="O236" s="45"/>
      <c r="P236" s="45"/>
      <c r="Q236" s="45"/>
      <c r="R236" s="45"/>
      <c r="S236" s="45"/>
      <c r="T236" s="45"/>
      <c r="U236" s="45"/>
      <c r="V236" s="45"/>
      <c r="W236" s="45"/>
      <c r="X236" s="45"/>
      <c r="Y236" s="45"/>
      <c r="Z236" s="45"/>
      <c r="AA236" s="45"/>
      <c r="AB236" s="45"/>
      <c r="AC236" s="45"/>
      <c r="AD236" s="45"/>
      <c r="AE236" s="45"/>
      <c r="AF236" s="45"/>
      <c r="AG236" s="45"/>
      <c r="AH236" s="45"/>
      <c r="AI236" s="45"/>
      <c r="AJ236" s="45"/>
      <c r="AK236" s="45"/>
      <c r="AL236" s="45"/>
      <c r="AM236" s="45"/>
    </row>
    <row r="237" spans="4:39">
      <c r="D237" s="45"/>
      <c r="E237" s="45"/>
      <c r="F237" s="45"/>
      <c r="G237" s="45"/>
      <c r="H237" s="45"/>
      <c r="I237" s="45"/>
      <c r="J237" s="45"/>
      <c r="K237" s="45"/>
      <c r="L237" s="45"/>
      <c r="M237" s="45"/>
      <c r="N237" s="45"/>
      <c r="O237" s="45"/>
      <c r="P237" s="45"/>
      <c r="Q237" s="45"/>
      <c r="R237" s="45"/>
      <c r="S237" s="45"/>
      <c r="T237" s="45"/>
      <c r="U237" s="45"/>
      <c r="V237" s="45"/>
      <c r="W237" s="45"/>
      <c r="X237" s="45"/>
      <c r="Y237" s="45"/>
      <c r="Z237" s="45"/>
      <c r="AA237" s="45"/>
      <c r="AB237" s="45"/>
      <c r="AC237" s="45"/>
      <c r="AD237" s="45"/>
      <c r="AE237" s="45"/>
      <c r="AF237" s="45"/>
      <c r="AG237" s="45"/>
      <c r="AH237" s="45"/>
      <c r="AI237" s="45"/>
      <c r="AJ237" s="45"/>
      <c r="AK237" s="45"/>
      <c r="AL237" s="45"/>
      <c r="AM237" s="45"/>
    </row>
    <row r="238" spans="4:39">
      <c r="D238" s="45"/>
      <c r="E238" s="45"/>
      <c r="F238" s="45"/>
      <c r="G238" s="45"/>
      <c r="H238" s="45"/>
      <c r="I238" s="45"/>
      <c r="J238" s="45"/>
      <c r="K238" s="45"/>
      <c r="L238" s="45"/>
      <c r="M238" s="45"/>
      <c r="N238" s="45"/>
      <c r="O238" s="45"/>
      <c r="P238" s="45"/>
      <c r="Q238" s="45"/>
      <c r="R238" s="45"/>
      <c r="S238" s="45"/>
      <c r="T238" s="45"/>
      <c r="U238" s="45"/>
      <c r="V238" s="45"/>
      <c r="W238" s="45"/>
      <c r="X238" s="45"/>
      <c r="Y238" s="45"/>
      <c r="Z238" s="45"/>
      <c r="AA238" s="45"/>
      <c r="AB238" s="45"/>
      <c r="AC238" s="45"/>
      <c r="AD238" s="45"/>
      <c r="AE238" s="45"/>
      <c r="AF238" s="45"/>
      <c r="AG238" s="45"/>
      <c r="AH238" s="45"/>
      <c r="AI238" s="45"/>
      <c r="AJ238" s="45"/>
      <c r="AK238" s="45"/>
      <c r="AL238" s="45"/>
      <c r="AM238" s="45"/>
    </row>
    <row r="239" spans="4:39">
      <c r="D239" s="45"/>
      <c r="E239" s="45"/>
      <c r="F239" s="45"/>
      <c r="G239" s="45"/>
      <c r="H239" s="45"/>
      <c r="I239" s="45"/>
      <c r="J239" s="45"/>
      <c r="K239" s="45"/>
      <c r="L239" s="45"/>
      <c r="M239" s="45"/>
      <c r="N239" s="45"/>
      <c r="O239" s="45"/>
      <c r="P239" s="45"/>
      <c r="Q239" s="45"/>
      <c r="R239" s="45"/>
      <c r="S239" s="45"/>
      <c r="T239" s="45"/>
      <c r="U239" s="45"/>
      <c r="V239" s="45"/>
      <c r="W239" s="45"/>
      <c r="X239" s="45"/>
      <c r="Y239" s="45"/>
      <c r="Z239" s="45"/>
      <c r="AA239" s="45"/>
      <c r="AB239" s="45"/>
      <c r="AC239" s="45"/>
      <c r="AD239" s="45"/>
      <c r="AE239" s="45"/>
      <c r="AF239" s="45"/>
      <c r="AG239" s="45"/>
      <c r="AH239" s="45"/>
      <c r="AI239" s="45"/>
      <c r="AJ239" s="45"/>
      <c r="AK239" s="45"/>
      <c r="AL239" s="45"/>
      <c r="AM239" s="45"/>
    </row>
    <row r="240" spans="4:39">
      <c r="D240" s="45"/>
      <c r="E240" s="45"/>
      <c r="F240" s="45"/>
      <c r="G240" s="45"/>
      <c r="H240" s="45"/>
      <c r="I240" s="45"/>
      <c r="J240" s="45"/>
      <c r="K240" s="45"/>
      <c r="L240" s="45"/>
      <c r="M240" s="45"/>
      <c r="N240" s="45"/>
      <c r="O240" s="45"/>
      <c r="P240" s="45"/>
      <c r="Q240" s="45"/>
      <c r="R240" s="45"/>
      <c r="S240" s="45"/>
      <c r="T240" s="45"/>
      <c r="U240" s="45"/>
      <c r="V240" s="45"/>
      <c r="W240" s="45"/>
      <c r="X240" s="45"/>
      <c r="Y240" s="45"/>
      <c r="Z240" s="45"/>
      <c r="AA240" s="45"/>
      <c r="AB240" s="45"/>
      <c r="AC240" s="45"/>
      <c r="AD240" s="45"/>
      <c r="AE240" s="45"/>
      <c r="AF240" s="45"/>
      <c r="AG240" s="45"/>
      <c r="AH240" s="45"/>
      <c r="AI240" s="45"/>
      <c r="AJ240" s="45"/>
      <c r="AK240" s="45"/>
      <c r="AL240" s="45"/>
      <c r="AM240" s="45"/>
    </row>
    <row r="241" spans="4:39">
      <c r="D241" s="45"/>
      <c r="E241" s="45"/>
      <c r="F241" s="45"/>
      <c r="G241" s="45"/>
      <c r="H241" s="45"/>
      <c r="I241" s="45"/>
      <c r="J241" s="45"/>
      <c r="K241" s="45"/>
      <c r="L241" s="45"/>
      <c r="M241" s="45"/>
      <c r="N241" s="45"/>
      <c r="O241" s="45"/>
      <c r="P241" s="45"/>
      <c r="Q241" s="45"/>
      <c r="R241" s="45"/>
      <c r="S241" s="45"/>
      <c r="T241" s="45"/>
      <c r="U241" s="45"/>
      <c r="V241" s="45"/>
      <c r="W241" s="45"/>
      <c r="X241" s="45"/>
      <c r="Y241" s="45"/>
      <c r="Z241" s="45"/>
      <c r="AA241" s="45"/>
      <c r="AB241" s="45"/>
      <c r="AC241" s="45"/>
      <c r="AD241" s="45"/>
      <c r="AE241" s="45"/>
      <c r="AF241" s="45"/>
      <c r="AG241" s="45"/>
      <c r="AH241" s="45"/>
      <c r="AI241" s="45"/>
      <c r="AJ241" s="45"/>
      <c r="AK241" s="45"/>
      <c r="AL241" s="45"/>
      <c r="AM241" s="45"/>
    </row>
  </sheetData>
  <mergeCells count="4">
    <mergeCell ref="A1:A2"/>
    <mergeCell ref="B1:B2"/>
    <mergeCell ref="C1:C2"/>
    <mergeCell ref="D1:AN1"/>
  </mergeCells>
  <pageMargins left="0.75" right="0.75" top="1" bottom="1" header="0.5" footer="0.5"/>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I30"/>
  <sheetViews>
    <sheetView topLeftCell="C1" zoomScale="70" zoomScaleNormal="70" workbookViewId="0">
      <selection activeCell="B213" sqref="B213"/>
    </sheetView>
  </sheetViews>
  <sheetFormatPr defaultColWidth="9.140625" defaultRowHeight="15.75"/>
  <cols>
    <col min="1" max="1" width="4.7109375" style="110" customWidth="1"/>
    <col min="2" max="2" width="7.28515625" style="110" customWidth="1"/>
    <col min="3" max="3" width="54.140625" style="158" customWidth="1"/>
    <col min="4" max="4" width="18.5703125" style="103" customWidth="1"/>
    <col min="5" max="5" width="13.140625" style="194" customWidth="1"/>
    <col min="6" max="6" width="9.28515625" style="101" customWidth="1"/>
    <col min="7" max="10" width="9.28515625" style="160" customWidth="1"/>
    <col min="11" max="11" width="37.85546875" style="160" customWidth="1"/>
    <col min="12" max="12" width="22.140625" style="162" customWidth="1"/>
    <col min="13" max="13" width="12.140625" style="102" customWidth="1"/>
    <col min="14" max="16384" width="9.140625" style="103"/>
  </cols>
  <sheetData>
    <row r="1" spans="1:217">
      <c r="A1" s="1500" t="s">
        <v>220</v>
      </c>
      <c r="B1" s="1500"/>
      <c r="C1" s="1500"/>
      <c r="D1" s="1500"/>
      <c r="E1" s="1500"/>
      <c r="F1" s="1500"/>
      <c r="G1" s="1500"/>
      <c r="H1" s="1500"/>
      <c r="I1" s="1500"/>
      <c r="J1" s="1500"/>
      <c r="K1" s="349"/>
      <c r="L1" s="101"/>
    </row>
    <row r="2" spans="1:217" ht="42.75" customHeight="1">
      <c r="A2" s="1300" t="s">
        <v>145</v>
      </c>
      <c r="B2" s="347"/>
      <c r="C2" s="1300" t="s">
        <v>221</v>
      </c>
      <c r="D2" s="1302" t="s">
        <v>222</v>
      </c>
      <c r="E2" s="1303" t="s">
        <v>223</v>
      </c>
      <c r="F2" s="1305" t="s">
        <v>224</v>
      </c>
      <c r="G2" s="1305"/>
      <c r="H2" s="1305"/>
      <c r="I2" s="1305"/>
      <c r="J2" s="1306"/>
      <c r="K2" s="1303" t="s">
        <v>225</v>
      </c>
      <c r="L2" s="1499" t="s">
        <v>226</v>
      </c>
    </row>
    <row r="3" spans="1:217" s="110" customFormat="1" ht="38.25" customHeight="1">
      <c r="A3" s="1301"/>
      <c r="B3" s="348"/>
      <c r="C3" s="1301"/>
      <c r="D3" s="1501"/>
      <c r="E3" s="1304"/>
      <c r="F3" s="106" t="s">
        <v>122</v>
      </c>
      <c r="G3" s="107" t="s">
        <v>107</v>
      </c>
      <c r="H3" s="107" t="s">
        <v>78</v>
      </c>
      <c r="I3" s="107" t="s">
        <v>76</v>
      </c>
      <c r="J3" s="109" t="s">
        <v>6</v>
      </c>
      <c r="K3" s="1498"/>
      <c r="L3" s="1498"/>
      <c r="M3" s="102"/>
      <c r="N3" s="103"/>
      <c r="O3" s="103"/>
      <c r="P3" s="103"/>
      <c r="Q3" s="103"/>
      <c r="R3" s="103"/>
      <c r="S3" s="103"/>
      <c r="T3" s="103"/>
      <c r="U3" s="103"/>
      <c r="V3" s="103"/>
      <c r="W3" s="103"/>
      <c r="X3" s="103"/>
      <c r="Y3" s="103"/>
      <c r="Z3" s="103"/>
      <c r="AA3" s="103"/>
      <c r="AB3" s="103"/>
      <c r="AC3" s="103"/>
      <c r="AD3" s="103"/>
      <c r="AE3" s="103"/>
      <c r="AF3" s="103"/>
      <c r="AG3" s="103"/>
      <c r="AH3" s="103"/>
      <c r="AI3" s="103"/>
      <c r="AJ3" s="103"/>
      <c r="AK3" s="103"/>
      <c r="AL3" s="103"/>
      <c r="AM3" s="103"/>
      <c r="AN3" s="103"/>
      <c r="AO3" s="103"/>
      <c r="AP3" s="103"/>
      <c r="AQ3" s="103"/>
      <c r="AR3" s="103"/>
      <c r="AS3" s="103"/>
      <c r="AT3" s="103"/>
      <c r="AU3" s="103"/>
      <c r="AV3" s="103"/>
      <c r="AW3" s="103"/>
      <c r="AX3" s="103"/>
      <c r="AY3" s="103"/>
      <c r="AZ3" s="103"/>
      <c r="BA3" s="103"/>
      <c r="BB3" s="103"/>
      <c r="BC3" s="103"/>
      <c r="BD3" s="103"/>
      <c r="BE3" s="103"/>
      <c r="BF3" s="103"/>
      <c r="BG3" s="103"/>
      <c r="BH3" s="103"/>
      <c r="BI3" s="103"/>
      <c r="BJ3" s="103"/>
      <c r="BK3" s="103"/>
      <c r="BL3" s="103"/>
      <c r="BM3" s="103"/>
      <c r="BN3" s="103"/>
      <c r="BO3" s="103"/>
      <c r="BP3" s="103"/>
      <c r="BQ3" s="103"/>
      <c r="BR3" s="103"/>
      <c r="BS3" s="103"/>
      <c r="BT3" s="103"/>
      <c r="BU3" s="103"/>
      <c r="BV3" s="103"/>
      <c r="BW3" s="103"/>
      <c r="BX3" s="103"/>
      <c r="BY3" s="103"/>
      <c r="BZ3" s="103"/>
      <c r="CA3" s="103"/>
      <c r="CB3" s="103"/>
      <c r="CC3" s="103"/>
      <c r="CD3" s="103"/>
      <c r="CE3" s="103"/>
      <c r="CF3" s="103"/>
      <c r="CG3" s="103"/>
      <c r="CH3" s="103"/>
      <c r="CI3" s="103"/>
      <c r="CJ3" s="103"/>
      <c r="CK3" s="103"/>
      <c r="CL3" s="103"/>
      <c r="CM3" s="103"/>
      <c r="CN3" s="103"/>
      <c r="CO3" s="103"/>
      <c r="CP3" s="103"/>
      <c r="CQ3" s="103"/>
      <c r="CR3" s="103"/>
      <c r="CS3" s="103"/>
      <c r="CT3" s="103"/>
      <c r="CU3" s="103"/>
      <c r="CV3" s="103"/>
      <c r="CW3" s="103"/>
      <c r="CX3" s="103"/>
      <c r="CY3" s="103"/>
      <c r="CZ3" s="103"/>
      <c r="DA3" s="103"/>
      <c r="DB3" s="103"/>
      <c r="DC3" s="103"/>
      <c r="DD3" s="103"/>
      <c r="DE3" s="103"/>
      <c r="DF3" s="103"/>
      <c r="DG3" s="103"/>
      <c r="DH3" s="103"/>
      <c r="DI3" s="103"/>
      <c r="DJ3" s="103"/>
      <c r="DK3" s="103"/>
      <c r="DL3" s="103"/>
      <c r="DM3" s="103"/>
      <c r="DN3" s="103"/>
      <c r="DO3" s="103"/>
      <c r="DP3" s="103"/>
      <c r="DQ3" s="103"/>
      <c r="DR3" s="103"/>
      <c r="DS3" s="103"/>
      <c r="DT3" s="103"/>
      <c r="DU3" s="103"/>
      <c r="DV3" s="103"/>
      <c r="DW3" s="103"/>
      <c r="DX3" s="103"/>
      <c r="DY3" s="103"/>
      <c r="DZ3" s="103"/>
      <c r="EA3" s="103"/>
      <c r="EB3" s="103"/>
      <c r="EC3" s="103"/>
      <c r="ED3" s="103"/>
      <c r="EE3" s="103"/>
      <c r="EF3" s="103"/>
      <c r="EG3" s="103"/>
      <c r="EH3" s="103"/>
      <c r="EI3" s="103"/>
      <c r="EJ3" s="103"/>
      <c r="EK3" s="103"/>
      <c r="EL3" s="103"/>
      <c r="EM3" s="103"/>
      <c r="EN3" s="103"/>
      <c r="EO3" s="103"/>
      <c r="EP3" s="103"/>
      <c r="EQ3" s="103"/>
      <c r="ER3" s="103"/>
      <c r="ES3" s="103"/>
      <c r="ET3" s="103"/>
      <c r="EU3" s="103"/>
      <c r="EV3" s="103"/>
      <c r="EW3" s="103"/>
      <c r="EX3" s="103"/>
      <c r="EY3" s="103"/>
      <c r="EZ3" s="103"/>
      <c r="FA3" s="103"/>
      <c r="FB3" s="103"/>
      <c r="FC3" s="103"/>
      <c r="FD3" s="103"/>
      <c r="FE3" s="103"/>
      <c r="FF3" s="103"/>
      <c r="FG3" s="103"/>
      <c r="FH3" s="103"/>
      <c r="FI3" s="103"/>
      <c r="FJ3" s="103"/>
      <c r="FK3" s="103"/>
      <c r="FL3" s="103"/>
      <c r="FM3" s="103"/>
      <c r="FN3" s="103"/>
      <c r="FO3" s="103"/>
      <c r="FP3" s="103"/>
      <c r="FQ3" s="103"/>
      <c r="FR3" s="103"/>
      <c r="FS3" s="103"/>
      <c r="FT3" s="103"/>
      <c r="FU3" s="103"/>
      <c r="FV3" s="103"/>
      <c r="FW3" s="103"/>
      <c r="FX3" s="103"/>
      <c r="FY3" s="103"/>
      <c r="FZ3" s="103"/>
      <c r="GA3" s="103"/>
      <c r="GB3" s="103"/>
      <c r="GC3" s="103"/>
      <c r="GD3" s="103"/>
      <c r="GE3" s="103"/>
      <c r="GF3" s="103"/>
      <c r="GG3" s="103"/>
      <c r="GH3" s="103"/>
      <c r="GI3" s="103"/>
      <c r="GJ3" s="103"/>
      <c r="GK3" s="103"/>
      <c r="GL3" s="103"/>
      <c r="GM3" s="103"/>
      <c r="GN3" s="103"/>
      <c r="GO3" s="103"/>
      <c r="GP3" s="103"/>
      <c r="GQ3" s="103"/>
      <c r="GR3" s="103"/>
      <c r="GS3" s="103"/>
      <c r="GT3" s="103"/>
      <c r="GU3" s="103"/>
      <c r="GV3" s="103"/>
      <c r="GW3" s="103"/>
      <c r="GX3" s="103"/>
      <c r="GY3" s="103"/>
      <c r="GZ3" s="103"/>
      <c r="HA3" s="103"/>
      <c r="HB3" s="103"/>
      <c r="HC3" s="103"/>
      <c r="HD3" s="103"/>
      <c r="HE3" s="103"/>
      <c r="HF3" s="103"/>
      <c r="HG3" s="103"/>
      <c r="HH3" s="103"/>
      <c r="HI3" s="103"/>
    </row>
    <row r="4" spans="1:217" s="346" customFormat="1" ht="24.75" customHeight="1">
      <c r="A4" s="339">
        <v>1</v>
      </c>
      <c r="B4" s="339"/>
      <c r="C4" s="340" t="s">
        <v>227</v>
      </c>
      <c r="D4" s="341" t="s">
        <v>135</v>
      </c>
      <c r="E4" s="350">
        <f t="shared" ref="E4:E10" si="0">SUM(F4:J4)</f>
        <v>14.76</v>
      </c>
      <c r="F4" s="343">
        <v>13.93</v>
      </c>
      <c r="G4" s="343"/>
      <c r="H4" s="343">
        <v>0.43</v>
      </c>
      <c r="I4" s="343">
        <v>0.4</v>
      </c>
      <c r="J4" s="343"/>
      <c r="K4" s="341" t="s">
        <v>228</v>
      </c>
      <c r="L4" s="344" t="s">
        <v>229</v>
      </c>
      <c r="M4" s="345"/>
    </row>
    <row r="5" spans="1:217" s="189" customFormat="1" ht="31.5">
      <c r="A5" s="111">
        <v>5</v>
      </c>
      <c r="B5" s="111" t="s">
        <v>508</v>
      </c>
      <c r="C5" s="118" t="s">
        <v>245</v>
      </c>
      <c r="D5" s="113" t="s">
        <v>130</v>
      </c>
      <c r="E5" s="134">
        <f t="shared" si="0"/>
        <v>0.4</v>
      </c>
      <c r="F5" s="134"/>
      <c r="G5" s="134">
        <v>0.4</v>
      </c>
      <c r="H5" s="134"/>
      <c r="I5" s="134"/>
      <c r="J5" s="134"/>
      <c r="K5" s="112" t="s">
        <v>246</v>
      </c>
      <c r="L5" s="117" t="s">
        <v>229</v>
      </c>
      <c r="M5" s="191"/>
    </row>
    <row r="6" spans="1:217" s="189" customFormat="1" ht="63">
      <c r="A6" s="111">
        <v>6</v>
      </c>
      <c r="B6" s="111" t="s">
        <v>508</v>
      </c>
      <c r="C6" s="118" t="s">
        <v>247</v>
      </c>
      <c r="D6" s="113" t="s">
        <v>134</v>
      </c>
      <c r="E6" s="134">
        <f t="shared" si="0"/>
        <v>1.67</v>
      </c>
      <c r="F6" s="134">
        <v>1.67</v>
      </c>
      <c r="G6" s="134"/>
      <c r="H6" s="134"/>
      <c r="I6" s="134"/>
      <c r="J6" s="134"/>
      <c r="K6" s="136"/>
      <c r="L6" s="351" t="s">
        <v>509</v>
      </c>
      <c r="M6" s="188"/>
    </row>
    <row r="7" spans="1:217">
      <c r="A7" s="111">
        <v>18</v>
      </c>
      <c r="B7" s="111"/>
      <c r="C7" s="118" t="s">
        <v>630</v>
      </c>
      <c r="D7" s="113" t="s">
        <v>134</v>
      </c>
      <c r="E7" s="134">
        <f t="shared" si="0"/>
        <v>2</v>
      </c>
      <c r="F7" s="115">
        <v>2</v>
      </c>
      <c r="G7" s="115"/>
      <c r="H7" s="115"/>
      <c r="I7" s="115"/>
      <c r="J7" s="115"/>
      <c r="K7" s="138" t="s">
        <v>274</v>
      </c>
      <c r="L7" s="117" t="s">
        <v>229</v>
      </c>
    </row>
    <row r="8" spans="1:217" s="193" customFormat="1">
      <c r="A8" s="111">
        <v>24</v>
      </c>
      <c r="B8" s="111" t="s">
        <v>508</v>
      </c>
      <c r="C8" s="352" t="s">
        <v>631</v>
      </c>
      <c r="D8" s="353" t="s">
        <v>258</v>
      </c>
      <c r="E8" s="115">
        <f t="shared" si="0"/>
        <v>1.9500000000000002</v>
      </c>
      <c r="F8" s="354">
        <v>1.85</v>
      </c>
      <c r="G8" s="354"/>
      <c r="H8" s="354">
        <v>0.05</v>
      </c>
      <c r="I8" s="354">
        <v>0.05</v>
      </c>
      <c r="J8" s="354"/>
      <c r="K8" s="352" t="s">
        <v>261</v>
      </c>
      <c r="L8" s="117" t="s">
        <v>229</v>
      </c>
      <c r="M8" s="191"/>
    </row>
    <row r="9" spans="1:217" s="193" customFormat="1" ht="31.5">
      <c r="A9" s="111">
        <v>28</v>
      </c>
      <c r="B9" s="111" t="s">
        <v>508</v>
      </c>
      <c r="C9" s="118" t="s">
        <v>295</v>
      </c>
      <c r="D9" s="183" t="s">
        <v>139</v>
      </c>
      <c r="E9" s="115">
        <f t="shared" si="0"/>
        <v>0.24</v>
      </c>
      <c r="F9" s="355"/>
      <c r="G9" s="356"/>
      <c r="H9" s="356">
        <v>0.08</v>
      </c>
      <c r="I9" s="356"/>
      <c r="J9" s="356">
        <v>0.16</v>
      </c>
      <c r="K9" s="118" t="s">
        <v>261</v>
      </c>
      <c r="L9" s="357" t="s">
        <v>233</v>
      </c>
      <c r="M9" s="212"/>
    </row>
    <row r="10" spans="1:217" ht="45">
      <c r="A10" s="358">
        <v>41</v>
      </c>
      <c r="B10" s="358" t="s">
        <v>528</v>
      </c>
      <c r="C10" s="359" t="s">
        <v>520</v>
      </c>
      <c r="D10" s="360" t="s">
        <v>521</v>
      </c>
      <c r="E10" s="115">
        <f t="shared" si="0"/>
        <v>4.46</v>
      </c>
      <c r="F10" s="202">
        <v>4.3</v>
      </c>
      <c r="G10" s="115"/>
      <c r="H10" s="115"/>
      <c r="I10" s="115">
        <v>0.16</v>
      </c>
      <c r="J10" s="115"/>
      <c r="K10" s="361" t="s">
        <v>522</v>
      </c>
      <c r="L10" s="362"/>
    </row>
    <row r="11" spans="1:217">
      <c r="F11" s="101">
        <f>SUM(F4:F10)</f>
        <v>23.750000000000004</v>
      </c>
      <c r="G11" s="101">
        <f>SUM(G4:G10)</f>
        <v>0.4</v>
      </c>
      <c r="H11" s="101">
        <f>SUM(H4:H10)</f>
        <v>0.55999999999999994</v>
      </c>
      <c r="I11" s="101">
        <f>SUM(I4:I10)</f>
        <v>0.61</v>
      </c>
      <c r="J11" s="101">
        <f>SUM(J4:J10)</f>
        <v>0.16</v>
      </c>
    </row>
    <row r="14" spans="1:217">
      <c r="E14" s="194">
        <f>E9+E8+E7</f>
        <v>4.1900000000000004</v>
      </c>
      <c r="H14" s="160" t="e">
        <f>#REF!+H8+#REF!+#REF!+#REF!+H9+#REF!+#REF!+#REF!</f>
        <v>#REF!</v>
      </c>
      <c r="I14" s="160" t="e">
        <f>#REF!+I8+#REF!+#REF!+#REF!+#REF!+#REF!+#REF!+I10</f>
        <v>#REF!</v>
      </c>
      <c r="J14" s="160" t="e">
        <f>#REF!+#REF!+J9+#REF!+#REF!</f>
        <v>#REF!</v>
      </c>
    </row>
    <row r="18" spans="1:217" s="161" customFormat="1">
      <c r="A18" s="110"/>
      <c r="B18" s="110"/>
      <c r="C18" s="158"/>
      <c r="D18" s="103"/>
      <c r="E18" s="194"/>
      <c r="F18" s="101"/>
      <c r="G18" s="160"/>
      <c r="H18" s="160"/>
      <c r="I18" s="160"/>
      <c r="J18" s="160"/>
      <c r="K18" s="160"/>
      <c r="L18" s="162"/>
      <c r="M18" s="102"/>
      <c r="N18" s="103"/>
      <c r="O18" s="103"/>
      <c r="P18" s="103"/>
      <c r="Q18" s="103"/>
      <c r="R18" s="103"/>
      <c r="S18" s="103"/>
      <c r="T18" s="103"/>
      <c r="U18" s="103"/>
      <c r="V18" s="103"/>
      <c r="W18" s="103"/>
      <c r="X18" s="103"/>
      <c r="Y18" s="103"/>
      <c r="Z18" s="103"/>
      <c r="AA18" s="103"/>
      <c r="AB18" s="103"/>
      <c r="AC18" s="103"/>
      <c r="AD18" s="103"/>
      <c r="AE18" s="103"/>
      <c r="AF18" s="103"/>
      <c r="AG18" s="103"/>
      <c r="AH18" s="103"/>
      <c r="AI18" s="103"/>
      <c r="AJ18" s="103"/>
      <c r="AK18" s="103"/>
      <c r="AL18" s="103"/>
      <c r="AM18" s="103"/>
      <c r="AN18" s="103"/>
      <c r="AO18" s="103"/>
      <c r="AP18" s="103"/>
      <c r="AQ18" s="103"/>
      <c r="AR18" s="103"/>
      <c r="AS18" s="103"/>
      <c r="AT18" s="103"/>
      <c r="AU18" s="103"/>
      <c r="AV18" s="103"/>
      <c r="AW18" s="103"/>
      <c r="AX18" s="103"/>
      <c r="AY18" s="103"/>
      <c r="AZ18" s="103"/>
      <c r="BA18" s="103"/>
      <c r="BB18" s="103"/>
      <c r="BC18" s="103"/>
      <c r="BD18" s="103"/>
      <c r="BE18" s="103"/>
      <c r="BF18" s="103"/>
      <c r="BG18" s="103"/>
      <c r="BH18" s="103"/>
      <c r="BI18" s="103"/>
      <c r="BJ18" s="103"/>
      <c r="BK18" s="103"/>
      <c r="BL18" s="103"/>
      <c r="BM18" s="103"/>
      <c r="BN18" s="103"/>
      <c r="BO18" s="103"/>
      <c r="BP18" s="103"/>
      <c r="BQ18" s="103"/>
      <c r="BR18" s="103"/>
      <c r="BS18" s="103"/>
      <c r="BT18" s="103"/>
      <c r="BU18" s="103"/>
      <c r="BV18" s="103"/>
      <c r="BW18" s="103"/>
      <c r="BX18" s="103"/>
      <c r="BY18" s="103"/>
      <c r="BZ18" s="103"/>
      <c r="CA18" s="103"/>
      <c r="CB18" s="103"/>
      <c r="CC18" s="103"/>
      <c r="CD18" s="103"/>
      <c r="CE18" s="103"/>
      <c r="CF18" s="103"/>
      <c r="CG18" s="103"/>
      <c r="CH18" s="103"/>
      <c r="CI18" s="103"/>
      <c r="CJ18" s="103"/>
      <c r="CK18" s="103"/>
      <c r="CL18" s="103"/>
      <c r="CM18" s="103"/>
      <c r="CN18" s="103"/>
      <c r="CO18" s="103"/>
      <c r="CP18" s="103"/>
      <c r="CQ18" s="103"/>
      <c r="CR18" s="103"/>
      <c r="CS18" s="103"/>
      <c r="CT18" s="103"/>
      <c r="CU18" s="103"/>
      <c r="CV18" s="103"/>
      <c r="CW18" s="103"/>
      <c r="CX18" s="103"/>
      <c r="CY18" s="103"/>
      <c r="CZ18" s="103"/>
      <c r="DA18" s="103"/>
      <c r="DB18" s="103"/>
      <c r="DC18" s="103"/>
      <c r="DD18" s="103"/>
      <c r="DE18" s="103"/>
      <c r="DF18" s="103"/>
      <c r="DG18" s="103"/>
      <c r="DH18" s="103"/>
      <c r="DI18" s="103"/>
      <c r="DJ18" s="103"/>
      <c r="DK18" s="103"/>
      <c r="DL18" s="103"/>
      <c r="DM18" s="103"/>
      <c r="DN18" s="103"/>
      <c r="DO18" s="103"/>
      <c r="DP18" s="103"/>
      <c r="DQ18" s="103"/>
      <c r="DR18" s="103"/>
      <c r="DS18" s="103"/>
      <c r="DT18" s="103"/>
      <c r="DU18" s="103"/>
      <c r="DV18" s="103"/>
      <c r="DW18" s="103"/>
      <c r="DX18" s="103"/>
      <c r="DY18" s="103"/>
      <c r="DZ18" s="103"/>
      <c r="EA18" s="103"/>
      <c r="EB18" s="103"/>
      <c r="EC18" s="103"/>
      <c r="ED18" s="103"/>
      <c r="EE18" s="103"/>
      <c r="EF18" s="103"/>
      <c r="EG18" s="103"/>
      <c r="EH18" s="103"/>
      <c r="EI18" s="103"/>
      <c r="EJ18" s="103"/>
      <c r="EK18" s="103"/>
      <c r="EL18" s="103"/>
      <c r="EM18" s="103"/>
      <c r="EN18" s="103"/>
      <c r="EO18" s="103"/>
      <c r="EP18" s="103"/>
      <c r="EQ18" s="103"/>
      <c r="ER18" s="103"/>
      <c r="ES18" s="103"/>
      <c r="ET18" s="103"/>
      <c r="EU18" s="103"/>
      <c r="EV18" s="103"/>
      <c r="EW18" s="103"/>
      <c r="EX18" s="103"/>
      <c r="EY18" s="103"/>
      <c r="EZ18" s="103"/>
      <c r="FA18" s="103"/>
      <c r="FB18" s="103"/>
      <c r="FC18" s="103"/>
      <c r="FD18" s="103"/>
      <c r="FE18" s="103"/>
      <c r="FF18" s="103"/>
      <c r="FG18" s="103"/>
      <c r="FH18" s="103"/>
      <c r="FI18" s="103"/>
      <c r="FJ18" s="103"/>
      <c r="FK18" s="103"/>
      <c r="FL18" s="103"/>
      <c r="FM18" s="103"/>
      <c r="FN18" s="103"/>
      <c r="FO18" s="103"/>
      <c r="FP18" s="103"/>
      <c r="FQ18" s="103"/>
      <c r="FR18" s="103"/>
      <c r="FS18" s="103"/>
      <c r="FT18" s="103"/>
      <c r="FU18" s="103"/>
      <c r="FV18" s="103"/>
      <c r="FW18" s="103"/>
      <c r="FX18" s="103"/>
      <c r="FY18" s="103"/>
      <c r="FZ18" s="103"/>
      <c r="GA18" s="103"/>
      <c r="GB18" s="103"/>
      <c r="GC18" s="103"/>
      <c r="GD18" s="103"/>
      <c r="GE18" s="103"/>
      <c r="GF18" s="103"/>
      <c r="GG18" s="103"/>
      <c r="GH18" s="103"/>
      <c r="GI18" s="103"/>
      <c r="GJ18" s="103"/>
      <c r="GK18" s="103"/>
      <c r="GL18" s="103"/>
      <c r="GM18" s="103"/>
      <c r="GN18" s="103"/>
      <c r="GO18" s="103"/>
      <c r="GP18" s="103"/>
      <c r="GQ18" s="103"/>
      <c r="GR18" s="103"/>
      <c r="GS18" s="103"/>
      <c r="GT18" s="103"/>
      <c r="GU18" s="103"/>
      <c r="GV18" s="103"/>
      <c r="GW18" s="103"/>
      <c r="GX18" s="103"/>
      <c r="GY18" s="103"/>
      <c r="GZ18" s="103"/>
      <c r="HA18" s="103"/>
      <c r="HB18" s="103"/>
      <c r="HC18" s="103"/>
      <c r="HD18" s="103"/>
      <c r="HE18" s="103"/>
      <c r="HF18" s="103"/>
      <c r="HG18" s="103"/>
      <c r="HH18" s="103"/>
      <c r="HI18" s="103"/>
    </row>
    <row r="30" spans="1:217">
      <c r="C30" s="158" t="s">
        <v>627</v>
      </c>
    </row>
  </sheetData>
  <mergeCells count="8">
    <mergeCell ref="K2:K3"/>
    <mergeCell ref="L2:L3"/>
    <mergeCell ref="A1:J1"/>
    <mergeCell ref="A2:A3"/>
    <mergeCell ref="C2:C3"/>
    <mergeCell ref="D2:D3"/>
    <mergeCell ref="E2:E3"/>
    <mergeCell ref="F2:J2"/>
  </mergeCells>
  <hyperlinks>
    <hyperlink ref="A2" location="Link!A1" display="TT"/>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
  <sheetViews>
    <sheetView workbookViewId="0">
      <selection activeCell="H19" sqref="H19"/>
    </sheetView>
  </sheetViews>
  <sheetFormatPr defaultRowHeight="15"/>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H150"/>
  <sheetViews>
    <sheetView zoomScale="70" zoomScaleNormal="70" workbookViewId="0">
      <pane xSplit="3" ySplit="4" topLeftCell="D41" activePane="bottomRight" state="frozen"/>
      <selection pane="topRight" activeCell="G1" sqref="G1"/>
      <selection pane="bottomLeft" activeCell="A5" sqref="A5"/>
      <selection pane="bottomRight" activeCell="E44" sqref="E44"/>
    </sheetView>
  </sheetViews>
  <sheetFormatPr defaultColWidth="9.140625" defaultRowHeight="15.75"/>
  <cols>
    <col min="1" max="1" width="7.42578125" style="110" customWidth="1"/>
    <col min="2" max="2" width="44.5703125" style="875" customWidth="1"/>
    <col min="3" max="3" width="15.28515625" style="831" customWidth="1"/>
    <col min="4" max="4" width="12.140625" style="285" customWidth="1"/>
    <col min="5" max="5" width="9.85546875" style="101" customWidth="1"/>
    <col min="6" max="6" width="7.5703125" style="101" bestFit="1" customWidth="1"/>
    <col min="7" max="7" width="8.42578125" style="101" customWidth="1"/>
    <col min="8" max="8" width="9" style="160" customWidth="1"/>
    <col min="9" max="9" width="7.7109375" style="160" bestFit="1" customWidth="1"/>
    <col min="10" max="10" width="8.28515625" style="160" customWidth="1"/>
    <col min="11" max="11" width="7.7109375" style="160" bestFit="1" customWidth="1"/>
    <col min="12" max="12" width="7.7109375" style="160" customWidth="1"/>
    <col min="13" max="14" width="8" style="160" bestFit="1" customWidth="1"/>
    <col min="15" max="15" width="8.140625" style="160" bestFit="1" customWidth="1"/>
    <col min="16" max="17" width="8.140625" style="160" customWidth="1"/>
    <col min="18" max="18" width="8" style="160" bestFit="1" customWidth="1"/>
    <col min="19" max="19" width="7.5703125" style="160" bestFit="1" customWidth="1"/>
    <col min="20" max="20" width="7.5703125" style="160" customWidth="1"/>
    <col min="21" max="21" width="8" style="160" bestFit="1" customWidth="1"/>
    <col min="22" max="23" width="8" style="160" customWidth="1"/>
    <col min="24" max="24" width="7.7109375" style="160" bestFit="1" customWidth="1"/>
    <col min="25" max="25" width="25.28515625" style="832" customWidth="1"/>
    <col min="26" max="26" width="23" style="833" customWidth="1"/>
    <col min="27" max="27" width="19.140625" style="831" customWidth="1"/>
    <col min="28" max="16384" width="9.140625" style="103"/>
  </cols>
  <sheetData>
    <row r="1" spans="1:216" ht="27.75" customHeight="1">
      <c r="A1" s="1297" t="s">
        <v>650</v>
      </c>
      <c r="B1" s="1297"/>
      <c r="E1" s="836"/>
      <c r="F1" s="836"/>
      <c r="G1" s="836"/>
      <c r="H1" s="836"/>
      <c r="I1" s="836"/>
      <c r="J1" s="836"/>
      <c r="K1" s="836"/>
      <c r="L1" s="836"/>
      <c r="M1" s="837"/>
      <c r="N1" s="837"/>
      <c r="O1" s="837"/>
      <c r="P1" s="837"/>
      <c r="Q1" s="837"/>
      <c r="R1" s="836"/>
      <c r="S1" s="836"/>
      <c r="T1" s="836"/>
      <c r="U1" s="836"/>
      <c r="V1" s="836"/>
      <c r="W1" s="836"/>
      <c r="X1" s="836"/>
      <c r="Y1" s="838"/>
    </row>
    <row r="2" spans="1:216" ht="33" customHeight="1">
      <c r="A2" s="1298" t="s">
        <v>997</v>
      </c>
      <c r="B2" s="1298"/>
      <c r="C2" s="1298"/>
      <c r="D2" s="1298"/>
      <c r="E2" s="1298"/>
      <c r="F2" s="1298"/>
      <c r="G2" s="1298"/>
      <c r="H2" s="1298"/>
      <c r="I2" s="1298"/>
      <c r="J2" s="1298"/>
      <c r="K2" s="1298"/>
      <c r="L2" s="1298"/>
      <c r="M2" s="1298"/>
      <c r="N2" s="1298"/>
      <c r="O2" s="1298"/>
      <c r="P2" s="1298"/>
      <c r="Q2" s="1298"/>
      <c r="R2" s="1298"/>
      <c r="S2" s="1298"/>
      <c r="T2" s="1298"/>
      <c r="U2" s="1298"/>
      <c r="V2" s="1298"/>
      <c r="W2" s="1298"/>
      <c r="X2" s="1298"/>
      <c r="Y2" s="1298"/>
      <c r="Z2" s="1299"/>
    </row>
    <row r="3" spans="1:216" ht="34.5" customHeight="1">
      <c r="A3" s="1300" t="s">
        <v>145</v>
      </c>
      <c r="B3" s="1300" t="s">
        <v>221</v>
      </c>
      <c r="C3" s="1302" t="s">
        <v>222</v>
      </c>
      <c r="D3" s="1303" t="s">
        <v>223</v>
      </c>
      <c r="E3" s="1305" t="s">
        <v>224</v>
      </c>
      <c r="F3" s="1305"/>
      <c r="G3" s="1305"/>
      <c r="H3" s="1305"/>
      <c r="I3" s="1305"/>
      <c r="J3" s="1305"/>
      <c r="K3" s="1305"/>
      <c r="L3" s="1305"/>
      <c r="M3" s="1305"/>
      <c r="N3" s="1305"/>
      <c r="O3" s="1305"/>
      <c r="P3" s="1305"/>
      <c r="Q3" s="1305"/>
      <c r="R3" s="1305"/>
      <c r="S3" s="1305"/>
      <c r="T3" s="1305"/>
      <c r="U3" s="1305"/>
      <c r="V3" s="1305"/>
      <c r="W3" s="1305"/>
      <c r="X3" s="1306"/>
      <c r="Y3" s="1303" t="s">
        <v>225</v>
      </c>
      <c r="Z3" s="1307" t="s">
        <v>770</v>
      </c>
      <c r="AA3" s="1307"/>
    </row>
    <row r="4" spans="1:216" s="110" customFormat="1" ht="30" customHeight="1">
      <c r="A4" s="1301"/>
      <c r="B4" s="1301"/>
      <c r="C4" s="1302"/>
      <c r="D4" s="1304"/>
      <c r="E4" s="106" t="s">
        <v>122</v>
      </c>
      <c r="F4" s="107" t="s">
        <v>206</v>
      </c>
      <c r="G4" s="107" t="s">
        <v>119</v>
      </c>
      <c r="H4" s="107" t="s">
        <v>107</v>
      </c>
      <c r="I4" s="107" t="s">
        <v>116</v>
      </c>
      <c r="J4" s="107" t="s">
        <v>110</v>
      </c>
      <c r="K4" s="107" t="s">
        <v>29</v>
      </c>
      <c r="L4" s="107" t="s">
        <v>48</v>
      </c>
      <c r="M4" s="108" t="s">
        <v>45</v>
      </c>
      <c r="N4" s="108" t="s">
        <v>42</v>
      </c>
      <c r="O4" s="108" t="s">
        <v>89</v>
      </c>
      <c r="P4" s="108" t="s">
        <v>86</v>
      </c>
      <c r="Q4" s="108" t="s">
        <v>26</v>
      </c>
      <c r="R4" s="107" t="s">
        <v>78</v>
      </c>
      <c r="S4" s="107" t="s">
        <v>76</v>
      </c>
      <c r="T4" s="106" t="s">
        <v>74</v>
      </c>
      <c r="U4" s="106" t="s">
        <v>32</v>
      </c>
      <c r="V4" s="106" t="s">
        <v>11</v>
      </c>
      <c r="W4" s="106" t="s">
        <v>14</v>
      </c>
      <c r="X4" s="109" t="s">
        <v>6</v>
      </c>
      <c r="Y4" s="1304"/>
      <c r="Z4" s="1307"/>
      <c r="AA4" s="1307"/>
      <c r="AB4" s="103"/>
      <c r="AC4" s="103"/>
      <c r="AD4" s="103"/>
      <c r="AE4" s="103"/>
      <c r="AF4" s="103"/>
      <c r="AG4" s="103"/>
      <c r="AH4" s="103"/>
      <c r="AI4" s="103"/>
      <c r="AJ4" s="103"/>
      <c r="AK4" s="103"/>
      <c r="AL4" s="103"/>
      <c r="AM4" s="103"/>
      <c r="AN4" s="103"/>
      <c r="AO4" s="103"/>
      <c r="AP4" s="103"/>
      <c r="AQ4" s="103"/>
      <c r="AR4" s="103"/>
      <c r="AS4" s="103"/>
      <c r="AT4" s="103"/>
      <c r="AU4" s="103"/>
      <c r="AV4" s="103"/>
      <c r="AW4" s="103"/>
      <c r="AX4" s="103"/>
      <c r="AY4" s="103"/>
      <c r="AZ4" s="103"/>
      <c r="BA4" s="103"/>
      <c r="BB4" s="103"/>
      <c r="BC4" s="103"/>
      <c r="BD4" s="103"/>
      <c r="BE4" s="103"/>
      <c r="BF4" s="103"/>
      <c r="BG4" s="103"/>
      <c r="BH4" s="103"/>
      <c r="BI4" s="103"/>
      <c r="BJ4" s="103"/>
      <c r="BK4" s="103"/>
      <c r="BL4" s="103"/>
      <c r="BM4" s="103"/>
      <c r="BN4" s="103"/>
      <c r="BO4" s="103"/>
      <c r="BP4" s="103"/>
      <c r="BQ4" s="103"/>
      <c r="BR4" s="103"/>
      <c r="BS4" s="103"/>
      <c r="BT4" s="103"/>
      <c r="BU4" s="103"/>
      <c r="BV4" s="103"/>
      <c r="BW4" s="103"/>
      <c r="BX4" s="103"/>
      <c r="BY4" s="103"/>
      <c r="BZ4" s="103"/>
      <c r="CA4" s="103"/>
      <c r="CB4" s="103"/>
      <c r="CC4" s="103"/>
      <c r="CD4" s="103"/>
      <c r="CE4" s="103"/>
      <c r="CF4" s="103"/>
      <c r="CG4" s="103"/>
      <c r="CH4" s="103"/>
      <c r="CI4" s="103"/>
      <c r="CJ4" s="103"/>
      <c r="CK4" s="103"/>
      <c r="CL4" s="103"/>
      <c r="CM4" s="103"/>
      <c r="CN4" s="103"/>
      <c r="CO4" s="103"/>
      <c r="CP4" s="103"/>
      <c r="CQ4" s="103"/>
      <c r="CR4" s="103"/>
      <c r="CS4" s="103"/>
      <c r="CT4" s="103"/>
      <c r="CU4" s="103"/>
      <c r="CV4" s="103"/>
      <c r="CW4" s="103"/>
      <c r="CX4" s="103"/>
      <c r="CY4" s="103"/>
      <c r="CZ4" s="103"/>
      <c r="DA4" s="103"/>
      <c r="DB4" s="103"/>
      <c r="DC4" s="103"/>
      <c r="DD4" s="103"/>
      <c r="DE4" s="103"/>
      <c r="DF4" s="103"/>
      <c r="DG4" s="103"/>
      <c r="DH4" s="103"/>
      <c r="DI4" s="103"/>
      <c r="DJ4" s="103"/>
      <c r="DK4" s="103"/>
      <c r="DL4" s="103"/>
      <c r="DM4" s="103"/>
      <c r="DN4" s="103"/>
      <c r="DO4" s="103"/>
      <c r="DP4" s="103"/>
      <c r="DQ4" s="103"/>
      <c r="DR4" s="103"/>
      <c r="DS4" s="103"/>
      <c r="DT4" s="103"/>
      <c r="DU4" s="103"/>
      <c r="DV4" s="103"/>
      <c r="DW4" s="103"/>
      <c r="DX4" s="103"/>
      <c r="DY4" s="103"/>
      <c r="DZ4" s="103"/>
      <c r="EA4" s="103"/>
      <c r="EB4" s="103"/>
      <c r="EC4" s="103"/>
      <c r="ED4" s="103"/>
      <c r="EE4" s="103"/>
      <c r="EF4" s="103"/>
      <c r="EG4" s="103"/>
      <c r="EH4" s="103"/>
      <c r="EI4" s="103"/>
      <c r="EJ4" s="103"/>
      <c r="EK4" s="103"/>
      <c r="EL4" s="103"/>
      <c r="EM4" s="103"/>
      <c r="EN4" s="103"/>
      <c r="EO4" s="103"/>
      <c r="EP4" s="103"/>
      <c r="EQ4" s="103"/>
      <c r="ER4" s="103"/>
      <c r="ES4" s="103"/>
      <c r="ET4" s="103"/>
      <c r="EU4" s="103"/>
      <c r="EV4" s="103"/>
      <c r="EW4" s="103"/>
      <c r="EX4" s="103"/>
      <c r="EY4" s="103"/>
      <c r="EZ4" s="103"/>
      <c r="FA4" s="103"/>
      <c r="FB4" s="103"/>
      <c r="FC4" s="103"/>
      <c r="FD4" s="103"/>
      <c r="FE4" s="103"/>
      <c r="FF4" s="103"/>
      <c r="FG4" s="103"/>
      <c r="FH4" s="103"/>
      <c r="FI4" s="103"/>
      <c r="FJ4" s="103"/>
      <c r="FK4" s="103"/>
      <c r="FL4" s="103"/>
      <c r="FM4" s="103"/>
      <c r="FN4" s="103"/>
      <c r="FO4" s="103"/>
      <c r="FP4" s="103"/>
      <c r="FQ4" s="103"/>
      <c r="FR4" s="103"/>
      <c r="FS4" s="103"/>
      <c r="FT4" s="103"/>
      <c r="FU4" s="103"/>
      <c r="FV4" s="103"/>
      <c r="FW4" s="103"/>
      <c r="FX4" s="103"/>
      <c r="FY4" s="103"/>
      <c r="FZ4" s="103"/>
      <c r="GA4" s="103"/>
      <c r="GB4" s="103"/>
      <c r="GC4" s="103"/>
      <c r="GD4" s="103"/>
      <c r="GE4" s="103"/>
      <c r="GF4" s="103"/>
      <c r="GG4" s="103"/>
      <c r="GH4" s="103"/>
      <c r="GI4" s="103"/>
      <c r="GJ4" s="103"/>
      <c r="GK4" s="103"/>
      <c r="GL4" s="103"/>
      <c r="GM4" s="103"/>
      <c r="GN4" s="103"/>
      <c r="GO4" s="103"/>
      <c r="GP4" s="103"/>
      <c r="GQ4" s="103"/>
      <c r="GR4" s="103"/>
      <c r="GS4" s="103"/>
      <c r="GT4" s="103"/>
      <c r="GU4" s="103"/>
      <c r="GV4" s="103"/>
      <c r="GW4" s="103"/>
      <c r="GX4" s="103"/>
      <c r="GY4" s="103"/>
      <c r="GZ4" s="103"/>
      <c r="HA4" s="103"/>
      <c r="HB4" s="103"/>
      <c r="HC4" s="103"/>
      <c r="HD4" s="103"/>
      <c r="HE4" s="103"/>
      <c r="HF4" s="103"/>
      <c r="HG4" s="103"/>
      <c r="HH4" s="103"/>
    </row>
    <row r="5" spans="1:216" s="110" customFormat="1" ht="22.15" customHeight="1">
      <c r="A5" s="163" t="s">
        <v>327</v>
      </c>
      <c r="B5" s="839" t="s">
        <v>328</v>
      </c>
      <c r="C5" s="840"/>
      <c r="D5" s="820"/>
      <c r="E5" s="820"/>
      <c r="F5" s="820"/>
      <c r="G5" s="820"/>
      <c r="H5" s="820"/>
      <c r="I5" s="820"/>
      <c r="J5" s="820"/>
      <c r="K5" s="820"/>
      <c r="L5" s="820"/>
      <c r="M5" s="820"/>
      <c r="N5" s="820"/>
      <c r="O5" s="820"/>
      <c r="P5" s="820"/>
      <c r="Q5" s="820"/>
      <c r="R5" s="820"/>
      <c r="S5" s="820"/>
      <c r="T5" s="820"/>
      <c r="U5" s="820"/>
      <c r="V5" s="820"/>
      <c r="W5" s="820"/>
      <c r="X5" s="820"/>
      <c r="Y5" s="841"/>
      <c r="Z5" s="842"/>
      <c r="AA5" s="840"/>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c r="AZ5" s="168"/>
      <c r="BA5" s="168"/>
      <c r="BB5" s="168"/>
      <c r="BC5" s="168"/>
      <c r="BD5" s="168"/>
      <c r="BE5" s="168"/>
      <c r="BF5" s="168"/>
      <c r="BG5" s="168"/>
      <c r="BH5" s="168"/>
      <c r="BI5" s="168"/>
      <c r="BJ5" s="168"/>
      <c r="BK5" s="168"/>
      <c r="BL5" s="168"/>
      <c r="BM5" s="168"/>
      <c r="BN5" s="168"/>
      <c r="BO5" s="168"/>
      <c r="BP5" s="168"/>
      <c r="BQ5" s="168"/>
      <c r="BR5" s="168"/>
      <c r="BS5" s="168"/>
      <c r="BT5" s="168"/>
      <c r="BU5" s="168"/>
      <c r="BV5" s="168"/>
      <c r="BW5" s="168"/>
      <c r="BX5" s="168"/>
      <c r="BY5" s="168"/>
      <c r="BZ5" s="168"/>
      <c r="CA5" s="168"/>
      <c r="CB5" s="168"/>
      <c r="CC5" s="168"/>
      <c r="CD5" s="168"/>
      <c r="CE5" s="168"/>
      <c r="CF5" s="168"/>
      <c r="CG5" s="168"/>
      <c r="CH5" s="168"/>
      <c r="CI5" s="168"/>
      <c r="CJ5" s="168"/>
      <c r="CK5" s="168"/>
      <c r="CL5" s="168"/>
      <c r="CM5" s="168"/>
      <c r="CN5" s="168"/>
      <c r="CO5" s="168"/>
      <c r="CP5" s="168"/>
      <c r="CQ5" s="168"/>
      <c r="CR5" s="168"/>
      <c r="CS5" s="168"/>
      <c r="CT5" s="168"/>
      <c r="CU5" s="168"/>
      <c r="CV5" s="168"/>
      <c r="CW5" s="168"/>
      <c r="CX5" s="168"/>
      <c r="CY5" s="168"/>
      <c r="CZ5" s="168"/>
      <c r="DA5" s="168"/>
      <c r="DB5" s="168"/>
      <c r="DC5" s="168"/>
      <c r="DD5" s="168"/>
      <c r="DE5" s="168"/>
      <c r="DF5" s="168"/>
      <c r="DG5" s="168"/>
      <c r="DH5" s="168"/>
      <c r="DI5" s="168"/>
      <c r="DJ5" s="168"/>
      <c r="DK5" s="168"/>
      <c r="DL5" s="168"/>
      <c r="DM5" s="168"/>
      <c r="DN5" s="168"/>
      <c r="DO5" s="168"/>
      <c r="DP5" s="168"/>
      <c r="DQ5" s="168"/>
      <c r="DR5" s="168"/>
      <c r="DS5" s="168"/>
      <c r="DT5" s="168"/>
      <c r="DU5" s="168"/>
      <c r="DV5" s="168"/>
      <c r="DW5" s="168"/>
      <c r="DX5" s="168"/>
      <c r="DY5" s="168"/>
      <c r="DZ5" s="168"/>
      <c r="EA5" s="168"/>
      <c r="EB5" s="168"/>
      <c r="EC5" s="168"/>
      <c r="ED5" s="168"/>
      <c r="EE5" s="168"/>
      <c r="EF5" s="168"/>
      <c r="EG5" s="168"/>
      <c r="EH5" s="168"/>
      <c r="EI5" s="168"/>
      <c r="EJ5" s="168"/>
      <c r="EK5" s="168"/>
      <c r="EL5" s="168"/>
      <c r="EM5" s="168"/>
      <c r="EN5" s="168"/>
      <c r="EO5" s="168"/>
      <c r="EP5" s="168"/>
      <c r="EQ5" s="168"/>
      <c r="ER5" s="168"/>
      <c r="ES5" s="168"/>
      <c r="ET5" s="168"/>
      <c r="EU5" s="168"/>
      <c r="EV5" s="168"/>
      <c r="EW5" s="168"/>
      <c r="EX5" s="168"/>
      <c r="EY5" s="168"/>
      <c r="EZ5" s="168"/>
      <c r="FA5" s="168"/>
      <c r="FB5" s="168"/>
      <c r="FC5" s="168"/>
      <c r="FD5" s="168"/>
      <c r="FE5" s="168"/>
      <c r="FF5" s="168"/>
      <c r="FG5" s="168"/>
      <c r="FH5" s="168"/>
      <c r="FI5" s="168"/>
      <c r="FJ5" s="168"/>
      <c r="FK5" s="168"/>
      <c r="FL5" s="168"/>
      <c r="FM5" s="168"/>
      <c r="FN5" s="168"/>
      <c r="FO5" s="168"/>
      <c r="FP5" s="168"/>
      <c r="FQ5" s="168"/>
      <c r="FR5" s="168"/>
      <c r="FS5" s="168"/>
      <c r="FT5" s="168"/>
      <c r="FU5" s="168"/>
      <c r="FV5" s="168"/>
      <c r="FW5" s="168"/>
      <c r="FX5" s="168"/>
      <c r="FY5" s="168"/>
      <c r="FZ5" s="168"/>
      <c r="GA5" s="168"/>
      <c r="GB5" s="168"/>
      <c r="GC5" s="168"/>
      <c r="GD5" s="168"/>
      <c r="GE5" s="168"/>
      <c r="GF5" s="168"/>
      <c r="GG5" s="168"/>
      <c r="GH5" s="168"/>
      <c r="GI5" s="168"/>
      <c r="GJ5" s="168"/>
      <c r="GK5" s="168"/>
      <c r="GL5" s="168"/>
      <c r="GM5" s="168"/>
      <c r="GN5" s="168"/>
      <c r="GO5" s="168"/>
      <c r="GP5" s="168"/>
      <c r="GQ5" s="168"/>
      <c r="GR5" s="168"/>
      <c r="GS5" s="168"/>
      <c r="GT5" s="168"/>
      <c r="GU5" s="168"/>
      <c r="GV5" s="168"/>
      <c r="GW5" s="168"/>
      <c r="GX5" s="168"/>
      <c r="GY5" s="168"/>
      <c r="GZ5" s="168"/>
      <c r="HA5" s="168"/>
      <c r="HB5" s="168"/>
      <c r="HC5" s="168"/>
      <c r="HD5" s="168"/>
      <c r="HE5" s="168"/>
      <c r="HF5" s="168"/>
      <c r="HG5" s="168"/>
      <c r="HH5" s="168"/>
    </row>
    <row r="6" spans="1:216" s="110" customFormat="1" ht="26.45" customHeight="1">
      <c r="A6" s="163">
        <v>1</v>
      </c>
      <c r="B6" s="839" t="s">
        <v>100</v>
      </c>
      <c r="C6" s="840"/>
      <c r="D6" s="820">
        <f>SUM(D7:D14)</f>
        <v>84.952400000000011</v>
      </c>
      <c r="E6" s="820"/>
      <c r="F6" s="820"/>
      <c r="G6" s="820"/>
      <c r="H6" s="820"/>
      <c r="I6" s="820"/>
      <c r="J6" s="820"/>
      <c r="K6" s="820"/>
      <c r="L6" s="820"/>
      <c r="M6" s="820"/>
      <c r="N6" s="820"/>
      <c r="O6" s="820"/>
      <c r="P6" s="820"/>
      <c r="Q6" s="820"/>
      <c r="R6" s="820"/>
      <c r="S6" s="820"/>
      <c r="T6" s="820"/>
      <c r="U6" s="820"/>
      <c r="V6" s="820"/>
      <c r="W6" s="820"/>
      <c r="X6" s="820"/>
      <c r="Y6" s="841"/>
      <c r="Z6" s="842"/>
      <c r="AA6" s="840"/>
      <c r="AB6" s="168"/>
      <c r="AC6" s="168"/>
      <c r="AD6" s="168"/>
      <c r="AE6" s="168"/>
      <c r="AF6" s="168"/>
      <c r="AG6" s="168"/>
      <c r="AH6" s="168"/>
      <c r="AI6" s="168"/>
      <c r="AJ6" s="168"/>
      <c r="AK6" s="168"/>
      <c r="AL6" s="168"/>
      <c r="AM6" s="168"/>
      <c r="AN6" s="168"/>
      <c r="AO6" s="168"/>
      <c r="AP6" s="168"/>
      <c r="AQ6" s="168"/>
      <c r="AR6" s="168"/>
      <c r="AS6" s="168"/>
      <c r="AT6" s="168"/>
      <c r="AU6" s="168"/>
      <c r="AV6" s="168"/>
      <c r="AW6" s="168"/>
      <c r="AX6" s="168"/>
      <c r="AY6" s="168"/>
      <c r="AZ6" s="168"/>
      <c r="BA6" s="168"/>
      <c r="BB6" s="168"/>
      <c r="BC6" s="168"/>
      <c r="BD6" s="168"/>
      <c r="BE6" s="168"/>
      <c r="BF6" s="168"/>
      <c r="BG6" s="168"/>
      <c r="BH6" s="168"/>
      <c r="BI6" s="168"/>
      <c r="BJ6" s="168"/>
      <c r="BK6" s="168"/>
      <c r="BL6" s="168"/>
      <c r="BM6" s="168"/>
      <c r="BN6" s="168"/>
      <c r="BO6" s="168"/>
      <c r="BP6" s="168"/>
      <c r="BQ6" s="168"/>
      <c r="BR6" s="168"/>
      <c r="BS6" s="168"/>
      <c r="BT6" s="168"/>
      <c r="BU6" s="168"/>
      <c r="BV6" s="168"/>
      <c r="BW6" s="168"/>
      <c r="BX6" s="168"/>
      <c r="BY6" s="168"/>
      <c r="BZ6" s="168"/>
      <c r="CA6" s="168"/>
      <c r="CB6" s="168"/>
      <c r="CC6" s="168"/>
      <c r="CD6" s="168"/>
      <c r="CE6" s="168"/>
      <c r="CF6" s="168"/>
      <c r="CG6" s="168"/>
      <c r="CH6" s="168"/>
      <c r="CI6" s="168"/>
      <c r="CJ6" s="168"/>
      <c r="CK6" s="168"/>
      <c r="CL6" s="168"/>
      <c r="CM6" s="168"/>
      <c r="CN6" s="168"/>
      <c r="CO6" s="168"/>
      <c r="CP6" s="168"/>
      <c r="CQ6" s="168"/>
      <c r="CR6" s="168"/>
      <c r="CS6" s="168"/>
      <c r="CT6" s="168"/>
      <c r="CU6" s="168"/>
      <c r="CV6" s="168"/>
      <c r="CW6" s="168"/>
      <c r="CX6" s="168"/>
      <c r="CY6" s="168"/>
      <c r="CZ6" s="168"/>
      <c r="DA6" s="168"/>
      <c r="DB6" s="168"/>
      <c r="DC6" s="168"/>
      <c r="DD6" s="168"/>
      <c r="DE6" s="168"/>
      <c r="DF6" s="168"/>
      <c r="DG6" s="168"/>
      <c r="DH6" s="168"/>
      <c r="DI6" s="168"/>
      <c r="DJ6" s="168"/>
      <c r="DK6" s="168"/>
      <c r="DL6" s="168"/>
      <c r="DM6" s="168"/>
      <c r="DN6" s="168"/>
      <c r="DO6" s="168"/>
      <c r="DP6" s="168"/>
      <c r="DQ6" s="168"/>
      <c r="DR6" s="168"/>
      <c r="DS6" s="168"/>
      <c r="DT6" s="168"/>
      <c r="DU6" s="168"/>
      <c r="DV6" s="168"/>
      <c r="DW6" s="168"/>
      <c r="DX6" s="168"/>
      <c r="DY6" s="168"/>
      <c r="DZ6" s="168"/>
      <c r="EA6" s="168"/>
      <c r="EB6" s="168"/>
      <c r="EC6" s="168"/>
      <c r="ED6" s="168"/>
      <c r="EE6" s="168"/>
      <c r="EF6" s="168"/>
      <c r="EG6" s="168"/>
      <c r="EH6" s="168"/>
      <c r="EI6" s="168"/>
      <c r="EJ6" s="168"/>
      <c r="EK6" s="168"/>
      <c r="EL6" s="168"/>
      <c r="EM6" s="168"/>
      <c r="EN6" s="168"/>
      <c r="EO6" s="168"/>
      <c r="EP6" s="168"/>
      <c r="EQ6" s="168"/>
      <c r="ER6" s="168"/>
      <c r="ES6" s="168"/>
      <c r="ET6" s="168"/>
      <c r="EU6" s="168"/>
      <c r="EV6" s="168"/>
      <c r="EW6" s="168"/>
      <c r="EX6" s="168"/>
      <c r="EY6" s="168"/>
      <c r="EZ6" s="168"/>
      <c r="FA6" s="168"/>
      <c r="FB6" s="168"/>
      <c r="FC6" s="168"/>
      <c r="FD6" s="168"/>
      <c r="FE6" s="168"/>
      <c r="FF6" s="168"/>
      <c r="FG6" s="168"/>
      <c r="FH6" s="168"/>
      <c r="FI6" s="168"/>
      <c r="FJ6" s="168"/>
      <c r="FK6" s="168"/>
      <c r="FL6" s="168"/>
      <c r="FM6" s="168"/>
      <c r="FN6" s="168"/>
      <c r="FO6" s="168"/>
      <c r="FP6" s="168"/>
      <c r="FQ6" s="168"/>
      <c r="FR6" s="168"/>
      <c r="FS6" s="168"/>
      <c r="FT6" s="168"/>
      <c r="FU6" s="168"/>
      <c r="FV6" s="168"/>
      <c r="FW6" s="168"/>
      <c r="FX6" s="168"/>
      <c r="FY6" s="168"/>
      <c r="FZ6" s="168"/>
      <c r="GA6" s="168"/>
      <c r="GB6" s="168"/>
      <c r="GC6" s="168"/>
      <c r="GD6" s="168"/>
      <c r="GE6" s="168"/>
      <c r="GF6" s="168"/>
      <c r="GG6" s="168"/>
      <c r="GH6" s="168"/>
      <c r="GI6" s="168"/>
      <c r="GJ6" s="168"/>
      <c r="GK6" s="168"/>
      <c r="GL6" s="168"/>
      <c r="GM6" s="168"/>
      <c r="GN6" s="168"/>
      <c r="GO6" s="168"/>
      <c r="GP6" s="168"/>
      <c r="GQ6" s="168"/>
      <c r="GR6" s="168"/>
      <c r="GS6" s="168"/>
      <c r="GT6" s="168"/>
      <c r="GU6" s="168"/>
      <c r="GV6" s="168"/>
      <c r="GW6" s="168"/>
      <c r="GX6" s="168"/>
      <c r="GY6" s="168"/>
      <c r="GZ6" s="168"/>
      <c r="HA6" s="168"/>
      <c r="HB6" s="168"/>
      <c r="HC6" s="168"/>
      <c r="HD6" s="168"/>
      <c r="HE6" s="168"/>
      <c r="HF6" s="168"/>
      <c r="HG6" s="168"/>
      <c r="HH6" s="168"/>
    </row>
    <row r="7" spans="1:216" s="110" customFormat="1" ht="55.9" customHeight="1">
      <c r="A7" s="163"/>
      <c r="B7" s="118" t="s">
        <v>1104</v>
      </c>
      <c r="C7" s="111" t="s">
        <v>140</v>
      </c>
      <c r="D7" s="170">
        <v>13</v>
      </c>
      <c r="E7" s="820"/>
      <c r="F7" s="820"/>
      <c r="G7" s="820"/>
      <c r="H7" s="820"/>
      <c r="I7" s="820"/>
      <c r="J7" s="170">
        <v>12.2</v>
      </c>
      <c r="K7" s="820"/>
      <c r="L7" s="820"/>
      <c r="M7" s="820"/>
      <c r="N7" s="820"/>
      <c r="O7" s="820"/>
      <c r="P7" s="820"/>
      <c r="Q7" s="820"/>
      <c r="R7" s="820"/>
      <c r="S7" s="820"/>
      <c r="T7" s="820"/>
      <c r="U7" s="820"/>
      <c r="V7" s="820"/>
      <c r="W7" s="820"/>
      <c r="X7" s="170">
        <v>1.8</v>
      </c>
      <c r="Y7" s="829" t="s">
        <v>1119</v>
      </c>
      <c r="Z7" s="842"/>
      <c r="AA7" s="840"/>
      <c r="AB7" s="168"/>
      <c r="AC7" s="168"/>
      <c r="AD7" s="168"/>
      <c r="AE7" s="168"/>
      <c r="AF7" s="168"/>
      <c r="AG7" s="168"/>
      <c r="AH7" s="168"/>
      <c r="AI7" s="168"/>
      <c r="AJ7" s="168"/>
      <c r="AK7" s="168"/>
      <c r="AL7" s="168"/>
      <c r="AM7" s="168"/>
      <c r="AN7" s="168"/>
      <c r="AO7" s="168"/>
      <c r="AP7" s="168"/>
      <c r="AQ7" s="168"/>
      <c r="AR7" s="168"/>
      <c r="AS7" s="168"/>
      <c r="AT7" s="168"/>
      <c r="AU7" s="168"/>
      <c r="AV7" s="168"/>
      <c r="AW7" s="168"/>
      <c r="AX7" s="168"/>
      <c r="AY7" s="168"/>
      <c r="AZ7" s="168"/>
      <c r="BA7" s="168"/>
      <c r="BB7" s="168"/>
      <c r="BC7" s="168"/>
      <c r="BD7" s="168"/>
      <c r="BE7" s="168"/>
      <c r="BF7" s="168"/>
      <c r="BG7" s="168"/>
      <c r="BH7" s="168"/>
      <c r="BI7" s="168"/>
      <c r="BJ7" s="168"/>
      <c r="BK7" s="168"/>
      <c r="BL7" s="168"/>
      <c r="BM7" s="168"/>
      <c r="BN7" s="168"/>
      <c r="BO7" s="168"/>
      <c r="BP7" s="168"/>
      <c r="BQ7" s="168"/>
      <c r="BR7" s="168"/>
      <c r="BS7" s="168"/>
      <c r="BT7" s="168"/>
      <c r="BU7" s="168"/>
      <c r="BV7" s="168"/>
      <c r="BW7" s="168"/>
      <c r="BX7" s="168"/>
      <c r="BY7" s="168"/>
      <c r="BZ7" s="168"/>
      <c r="CA7" s="168"/>
      <c r="CB7" s="168"/>
      <c r="CC7" s="168"/>
      <c r="CD7" s="168"/>
      <c r="CE7" s="168"/>
      <c r="CF7" s="168"/>
      <c r="CG7" s="168"/>
      <c r="CH7" s="168"/>
      <c r="CI7" s="168"/>
      <c r="CJ7" s="168"/>
      <c r="CK7" s="168"/>
      <c r="CL7" s="168"/>
      <c r="CM7" s="168"/>
      <c r="CN7" s="168"/>
      <c r="CO7" s="168"/>
      <c r="CP7" s="168"/>
      <c r="CQ7" s="168"/>
      <c r="CR7" s="168"/>
      <c r="CS7" s="168"/>
      <c r="CT7" s="168"/>
      <c r="CU7" s="168"/>
      <c r="CV7" s="168"/>
      <c r="CW7" s="168"/>
      <c r="CX7" s="168"/>
      <c r="CY7" s="168"/>
      <c r="CZ7" s="168"/>
      <c r="DA7" s="168"/>
      <c r="DB7" s="168"/>
      <c r="DC7" s="168"/>
      <c r="DD7" s="168"/>
      <c r="DE7" s="168"/>
      <c r="DF7" s="168"/>
      <c r="DG7" s="168"/>
      <c r="DH7" s="168"/>
      <c r="DI7" s="168"/>
      <c r="DJ7" s="168"/>
      <c r="DK7" s="168"/>
      <c r="DL7" s="168"/>
      <c r="DM7" s="168"/>
      <c r="DN7" s="168"/>
      <c r="DO7" s="168"/>
      <c r="DP7" s="168"/>
      <c r="DQ7" s="168"/>
      <c r="DR7" s="168"/>
      <c r="DS7" s="168"/>
      <c r="DT7" s="168"/>
      <c r="DU7" s="168"/>
      <c r="DV7" s="168"/>
      <c r="DW7" s="168"/>
      <c r="DX7" s="168"/>
      <c r="DY7" s="168"/>
      <c r="DZ7" s="168"/>
      <c r="EA7" s="168"/>
      <c r="EB7" s="168"/>
      <c r="EC7" s="168"/>
      <c r="ED7" s="168"/>
      <c r="EE7" s="168"/>
      <c r="EF7" s="168"/>
      <c r="EG7" s="168"/>
      <c r="EH7" s="168"/>
      <c r="EI7" s="168"/>
      <c r="EJ7" s="168"/>
      <c r="EK7" s="168"/>
      <c r="EL7" s="168"/>
      <c r="EM7" s="168"/>
      <c r="EN7" s="168"/>
      <c r="EO7" s="168"/>
      <c r="EP7" s="168"/>
      <c r="EQ7" s="168"/>
      <c r="ER7" s="168"/>
      <c r="ES7" s="168"/>
      <c r="ET7" s="168"/>
      <c r="EU7" s="168"/>
      <c r="EV7" s="168"/>
      <c r="EW7" s="168"/>
      <c r="EX7" s="168"/>
      <c r="EY7" s="168"/>
      <c r="EZ7" s="168"/>
      <c r="FA7" s="168"/>
      <c r="FB7" s="168"/>
      <c r="FC7" s="168"/>
      <c r="FD7" s="168"/>
      <c r="FE7" s="168"/>
      <c r="FF7" s="168"/>
      <c r="FG7" s="168"/>
      <c r="FH7" s="168"/>
      <c r="FI7" s="168"/>
      <c r="FJ7" s="168"/>
      <c r="FK7" s="168"/>
      <c r="FL7" s="168"/>
      <c r="FM7" s="168"/>
      <c r="FN7" s="168"/>
      <c r="FO7" s="168"/>
      <c r="FP7" s="168"/>
      <c r="FQ7" s="168"/>
      <c r="FR7" s="168"/>
      <c r="FS7" s="168"/>
      <c r="FT7" s="168"/>
      <c r="FU7" s="168"/>
      <c r="FV7" s="168"/>
      <c r="FW7" s="168"/>
      <c r="FX7" s="168"/>
      <c r="FY7" s="168"/>
      <c r="FZ7" s="168"/>
      <c r="GA7" s="168"/>
      <c r="GB7" s="168"/>
      <c r="GC7" s="168"/>
      <c r="GD7" s="168"/>
      <c r="GE7" s="168"/>
      <c r="GF7" s="168"/>
      <c r="GG7" s="168"/>
      <c r="GH7" s="168"/>
      <c r="GI7" s="168"/>
      <c r="GJ7" s="168"/>
      <c r="GK7" s="168"/>
      <c r="GL7" s="168"/>
      <c r="GM7" s="168"/>
      <c r="GN7" s="168"/>
      <c r="GO7" s="168"/>
      <c r="GP7" s="168"/>
      <c r="GQ7" s="168"/>
      <c r="GR7" s="168"/>
      <c r="GS7" s="168"/>
      <c r="GT7" s="168"/>
      <c r="GU7" s="168"/>
      <c r="GV7" s="168"/>
      <c r="GW7" s="168"/>
      <c r="GX7" s="168"/>
      <c r="GY7" s="168"/>
      <c r="GZ7" s="168"/>
      <c r="HA7" s="168"/>
      <c r="HB7" s="168"/>
      <c r="HC7" s="168"/>
      <c r="HD7" s="168"/>
      <c r="HE7" s="168"/>
      <c r="HF7" s="168"/>
      <c r="HG7" s="168"/>
      <c r="HH7" s="168"/>
    </row>
    <row r="8" spans="1:216" s="110" customFormat="1" ht="55.9" customHeight="1">
      <c r="A8" s="163"/>
      <c r="B8" s="118" t="s">
        <v>1105</v>
      </c>
      <c r="C8" s="183" t="s">
        <v>1111</v>
      </c>
      <c r="D8" s="170">
        <v>25.4</v>
      </c>
      <c r="E8" s="820"/>
      <c r="F8" s="820"/>
      <c r="G8" s="820"/>
      <c r="H8" s="820"/>
      <c r="I8" s="820"/>
      <c r="J8" s="170">
        <v>22.9</v>
      </c>
      <c r="K8" s="820"/>
      <c r="L8" s="820"/>
      <c r="M8" s="820"/>
      <c r="N8" s="820"/>
      <c r="O8" s="820"/>
      <c r="P8" s="820"/>
      <c r="Q8" s="820"/>
      <c r="R8" s="820"/>
      <c r="S8" s="820"/>
      <c r="T8" s="820"/>
      <c r="U8" s="820"/>
      <c r="V8" s="820"/>
      <c r="W8" s="820"/>
      <c r="X8" s="170">
        <v>2.5</v>
      </c>
      <c r="Y8" s="829" t="s">
        <v>1120</v>
      </c>
      <c r="Z8" s="842"/>
      <c r="AA8" s="840"/>
      <c r="AB8" s="168"/>
      <c r="AC8" s="168"/>
      <c r="AD8" s="168"/>
      <c r="AE8" s="168"/>
      <c r="AF8" s="168"/>
      <c r="AG8" s="168"/>
      <c r="AH8" s="168"/>
      <c r="AI8" s="168"/>
      <c r="AJ8" s="168"/>
      <c r="AK8" s="168"/>
      <c r="AL8" s="168"/>
      <c r="AM8" s="168"/>
      <c r="AN8" s="168"/>
      <c r="AO8" s="168"/>
      <c r="AP8" s="168"/>
      <c r="AQ8" s="168"/>
      <c r="AR8" s="168"/>
      <c r="AS8" s="168"/>
      <c r="AT8" s="168"/>
      <c r="AU8" s="168"/>
      <c r="AV8" s="168"/>
      <c r="AW8" s="168"/>
      <c r="AX8" s="168"/>
      <c r="AY8" s="168"/>
      <c r="AZ8" s="168"/>
      <c r="BA8" s="168"/>
      <c r="BB8" s="168"/>
      <c r="BC8" s="168"/>
      <c r="BD8" s="168"/>
      <c r="BE8" s="168"/>
      <c r="BF8" s="168"/>
      <c r="BG8" s="168"/>
      <c r="BH8" s="168"/>
      <c r="BI8" s="168"/>
      <c r="BJ8" s="168"/>
      <c r="BK8" s="168"/>
      <c r="BL8" s="168"/>
      <c r="BM8" s="168"/>
      <c r="BN8" s="168"/>
      <c r="BO8" s="168"/>
      <c r="BP8" s="168"/>
      <c r="BQ8" s="168"/>
      <c r="BR8" s="168"/>
      <c r="BS8" s="168"/>
      <c r="BT8" s="168"/>
      <c r="BU8" s="168"/>
      <c r="BV8" s="168"/>
      <c r="BW8" s="168"/>
      <c r="BX8" s="168"/>
      <c r="BY8" s="168"/>
      <c r="BZ8" s="168"/>
      <c r="CA8" s="168"/>
      <c r="CB8" s="168"/>
      <c r="CC8" s="168"/>
      <c r="CD8" s="168"/>
      <c r="CE8" s="168"/>
      <c r="CF8" s="168"/>
      <c r="CG8" s="168"/>
      <c r="CH8" s="168"/>
      <c r="CI8" s="168"/>
      <c r="CJ8" s="168"/>
      <c r="CK8" s="168"/>
      <c r="CL8" s="168"/>
      <c r="CM8" s="168"/>
      <c r="CN8" s="168"/>
      <c r="CO8" s="168"/>
      <c r="CP8" s="168"/>
      <c r="CQ8" s="168"/>
      <c r="CR8" s="168"/>
      <c r="CS8" s="168"/>
      <c r="CT8" s="168"/>
      <c r="CU8" s="168"/>
      <c r="CV8" s="168"/>
      <c r="CW8" s="168"/>
      <c r="CX8" s="168"/>
      <c r="CY8" s="168"/>
      <c r="CZ8" s="168"/>
      <c r="DA8" s="168"/>
      <c r="DB8" s="168"/>
      <c r="DC8" s="168"/>
      <c r="DD8" s="168"/>
      <c r="DE8" s="168"/>
      <c r="DF8" s="168"/>
      <c r="DG8" s="168"/>
      <c r="DH8" s="168"/>
      <c r="DI8" s="168"/>
      <c r="DJ8" s="168"/>
      <c r="DK8" s="168"/>
      <c r="DL8" s="168"/>
      <c r="DM8" s="168"/>
      <c r="DN8" s="168"/>
      <c r="DO8" s="168"/>
      <c r="DP8" s="168"/>
      <c r="DQ8" s="168"/>
      <c r="DR8" s="168"/>
      <c r="DS8" s="168"/>
      <c r="DT8" s="168"/>
      <c r="DU8" s="168"/>
      <c r="DV8" s="168"/>
      <c r="DW8" s="168"/>
      <c r="DX8" s="168"/>
      <c r="DY8" s="168"/>
      <c r="DZ8" s="168"/>
      <c r="EA8" s="168"/>
      <c r="EB8" s="168"/>
      <c r="EC8" s="168"/>
      <c r="ED8" s="168"/>
      <c r="EE8" s="168"/>
      <c r="EF8" s="168"/>
      <c r="EG8" s="168"/>
      <c r="EH8" s="168"/>
      <c r="EI8" s="168"/>
      <c r="EJ8" s="168"/>
      <c r="EK8" s="168"/>
      <c r="EL8" s="168"/>
      <c r="EM8" s="168"/>
      <c r="EN8" s="168"/>
      <c r="EO8" s="168"/>
      <c r="EP8" s="168"/>
      <c r="EQ8" s="168"/>
      <c r="ER8" s="168"/>
      <c r="ES8" s="168"/>
      <c r="ET8" s="168"/>
      <c r="EU8" s="168"/>
      <c r="EV8" s="168"/>
      <c r="EW8" s="168"/>
      <c r="EX8" s="168"/>
      <c r="EY8" s="168"/>
      <c r="EZ8" s="168"/>
      <c r="FA8" s="168"/>
      <c r="FB8" s="168"/>
      <c r="FC8" s="168"/>
      <c r="FD8" s="168"/>
      <c r="FE8" s="168"/>
      <c r="FF8" s="168"/>
      <c r="FG8" s="168"/>
      <c r="FH8" s="168"/>
      <c r="FI8" s="168"/>
      <c r="FJ8" s="168"/>
      <c r="FK8" s="168"/>
      <c r="FL8" s="168"/>
      <c r="FM8" s="168"/>
      <c r="FN8" s="168"/>
      <c r="FO8" s="168"/>
      <c r="FP8" s="168"/>
      <c r="FQ8" s="168"/>
      <c r="FR8" s="168"/>
      <c r="FS8" s="168"/>
      <c r="FT8" s="168"/>
      <c r="FU8" s="168"/>
      <c r="FV8" s="168"/>
      <c r="FW8" s="168"/>
      <c r="FX8" s="168"/>
      <c r="FY8" s="168"/>
      <c r="FZ8" s="168"/>
      <c r="GA8" s="168"/>
      <c r="GB8" s="168"/>
      <c r="GC8" s="168"/>
      <c r="GD8" s="168"/>
      <c r="GE8" s="168"/>
      <c r="GF8" s="168"/>
      <c r="GG8" s="168"/>
      <c r="GH8" s="168"/>
      <c r="GI8" s="168"/>
      <c r="GJ8" s="168"/>
      <c r="GK8" s="168"/>
      <c r="GL8" s="168"/>
      <c r="GM8" s="168"/>
      <c r="GN8" s="168"/>
      <c r="GO8" s="168"/>
      <c r="GP8" s="168"/>
      <c r="GQ8" s="168"/>
      <c r="GR8" s="168"/>
      <c r="GS8" s="168"/>
      <c r="GT8" s="168"/>
      <c r="GU8" s="168"/>
      <c r="GV8" s="168"/>
      <c r="GW8" s="168"/>
      <c r="GX8" s="168"/>
      <c r="GY8" s="168"/>
      <c r="GZ8" s="168"/>
      <c r="HA8" s="168"/>
      <c r="HB8" s="168"/>
      <c r="HC8" s="168"/>
      <c r="HD8" s="168"/>
      <c r="HE8" s="168"/>
      <c r="HF8" s="168"/>
      <c r="HG8" s="168"/>
      <c r="HH8" s="168"/>
    </row>
    <row r="9" spans="1:216" s="110" customFormat="1" ht="55.9" customHeight="1">
      <c r="A9" s="163"/>
      <c r="B9" s="118" t="s">
        <v>1106</v>
      </c>
      <c r="C9" s="111" t="s">
        <v>140</v>
      </c>
      <c r="D9" s="170">
        <v>43.5</v>
      </c>
      <c r="E9" s="820"/>
      <c r="F9" s="820"/>
      <c r="G9" s="820"/>
      <c r="H9" s="820"/>
      <c r="I9" s="820"/>
      <c r="J9" s="170">
        <v>39.700000000000003</v>
      </c>
      <c r="K9" s="820"/>
      <c r="L9" s="820"/>
      <c r="M9" s="820"/>
      <c r="N9" s="820"/>
      <c r="O9" s="820"/>
      <c r="P9" s="820"/>
      <c r="Q9" s="820"/>
      <c r="R9" s="820"/>
      <c r="S9" s="820"/>
      <c r="T9" s="820"/>
      <c r="U9" s="820"/>
      <c r="V9" s="820"/>
      <c r="W9" s="820"/>
      <c r="X9" s="170">
        <v>3.8</v>
      </c>
      <c r="Y9" s="829" t="s">
        <v>281</v>
      </c>
      <c r="Z9" s="842"/>
      <c r="AA9" s="840"/>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68"/>
      <c r="BH9" s="168"/>
      <c r="BI9" s="168"/>
      <c r="BJ9" s="168"/>
      <c r="BK9" s="168"/>
      <c r="BL9" s="168"/>
      <c r="BM9" s="168"/>
      <c r="BN9" s="168"/>
      <c r="BO9" s="168"/>
      <c r="BP9" s="168"/>
      <c r="BQ9" s="168"/>
      <c r="BR9" s="168"/>
      <c r="BS9" s="168"/>
      <c r="BT9" s="168"/>
      <c r="BU9" s="168"/>
      <c r="BV9" s="168"/>
      <c r="BW9" s="168"/>
      <c r="BX9" s="168"/>
      <c r="BY9" s="168"/>
      <c r="BZ9" s="168"/>
      <c r="CA9" s="168"/>
      <c r="CB9" s="168"/>
      <c r="CC9" s="168"/>
      <c r="CD9" s="168"/>
      <c r="CE9" s="168"/>
      <c r="CF9" s="168"/>
      <c r="CG9" s="168"/>
      <c r="CH9" s="168"/>
      <c r="CI9" s="168"/>
      <c r="CJ9" s="168"/>
      <c r="CK9" s="168"/>
      <c r="CL9" s="168"/>
      <c r="CM9" s="168"/>
      <c r="CN9" s="168"/>
      <c r="CO9" s="168"/>
      <c r="CP9" s="168"/>
      <c r="CQ9" s="168"/>
      <c r="CR9" s="168"/>
      <c r="CS9" s="168"/>
      <c r="CT9" s="168"/>
      <c r="CU9" s="168"/>
      <c r="CV9" s="168"/>
      <c r="CW9" s="168"/>
      <c r="CX9" s="168"/>
      <c r="CY9" s="168"/>
      <c r="CZ9" s="168"/>
      <c r="DA9" s="168"/>
      <c r="DB9" s="168"/>
      <c r="DC9" s="168"/>
      <c r="DD9" s="168"/>
      <c r="DE9" s="168"/>
      <c r="DF9" s="168"/>
      <c r="DG9" s="168"/>
      <c r="DH9" s="168"/>
      <c r="DI9" s="168"/>
      <c r="DJ9" s="168"/>
      <c r="DK9" s="168"/>
      <c r="DL9" s="168"/>
      <c r="DM9" s="168"/>
      <c r="DN9" s="168"/>
      <c r="DO9" s="168"/>
      <c r="DP9" s="168"/>
      <c r="DQ9" s="168"/>
      <c r="DR9" s="168"/>
      <c r="DS9" s="168"/>
      <c r="DT9" s="168"/>
      <c r="DU9" s="168"/>
      <c r="DV9" s="168"/>
      <c r="DW9" s="168"/>
      <c r="DX9" s="168"/>
      <c r="DY9" s="168"/>
      <c r="DZ9" s="168"/>
      <c r="EA9" s="168"/>
      <c r="EB9" s="168"/>
      <c r="EC9" s="168"/>
      <c r="ED9" s="168"/>
      <c r="EE9" s="168"/>
      <c r="EF9" s="168"/>
      <c r="EG9" s="168"/>
      <c r="EH9" s="168"/>
      <c r="EI9" s="168"/>
      <c r="EJ9" s="168"/>
      <c r="EK9" s="168"/>
      <c r="EL9" s="168"/>
      <c r="EM9" s="168"/>
      <c r="EN9" s="168"/>
      <c r="EO9" s="168"/>
      <c r="EP9" s="168"/>
      <c r="EQ9" s="168"/>
      <c r="ER9" s="168"/>
      <c r="ES9" s="168"/>
      <c r="ET9" s="168"/>
      <c r="EU9" s="168"/>
      <c r="EV9" s="168"/>
      <c r="EW9" s="168"/>
      <c r="EX9" s="168"/>
      <c r="EY9" s="168"/>
      <c r="EZ9" s="168"/>
      <c r="FA9" s="168"/>
      <c r="FB9" s="168"/>
      <c r="FC9" s="168"/>
      <c r="FD9" s="168"/>
      <c r="FE9" s="168"/>
      <c r="FF9" s="168"/>
      <c r="FG9" s="168"/>
      <c r="FH9" s="168"/>
      <c r="FI9" s="168"/>
      <c r="FJ9" s="168"/>
      <c r="FK9" s="168"/>
      <c r="FL9" s="168"/>
      <c r="FM9" s="168"/>
      <c r="FN9" s="168"/>
      <c r="FO9" s="168"/>
      <c r="FP9" s="168"/>
      <c r="FQ9" s="168"/>
      <c r="FR9" s="168"/>
      <c r="FS9" s="168"/>
      <c r="FT9" s="168"/>
      <c r="FU9" s="168"/>
      <c r="FV9" s="168"/>
      <c r="FW9" s="168"/>
      <c r="FX9" s="168"/>
      <c r="FY9" s="168"/>
      <c r="FZ9" s="168"/>
      <c r="GA9" s="168"/>
      <c r="GB9" s="168"/>
      <c r="GC9" s="168"/>
      <c r="GD9" s="168"/>
      <c r="GE9" s="168"/>
      <c r="GF9" s="168"/>
      <c r="GG9" s="168"/>
      <c r="GH9" s="168"/>
      <c r="GI9" s="168"/>
      <c r="GJ9" s="168"/>
      <c r="GK9" s="168"/>
      <c r="GL9" s="168"/>
      <c r="GM9" s="168"/>
      <c r="GN9" s="168"/>
      <c r="GO9" s="168"/>
      <c r="GP9" s="168"/>
      <c r="GQ9" s="168"/>
      <c r="GR9" s="168"/>
      <c r="GS9" s="168"/>
      <c r="GT9" s="168"/>
      <c r="GU9" s="168"/>
      <c r="GV9" s="168"/>
      <c r="GW9" s="168"/>
      <c r="GX9" s="168"/>
      <c r="GY9" s="168"/>
      <c r="GZ9" s="168"/>
      <c r="HA9" s="168"/>
      <c r="HB9" s="168"/>
      <c r="HC9" s="168"/>
      <c r="HD9" s="168"/>
      <c r="HE9" s="168"/>
      <c r="HF9" s="168"/>
      <c r="HG9" s="168"/>
      <c r="HH9" s="168"/>
    </row>
    <row r="10" spans="1:216" ht="57.75" customHeight="1">
      <c r="A10" s="111"/>
      <c r="B10" s="135" t="s">
        <v>329</v>
      </c>
      <c r="C10" s="111" t="s">
        <v>140</v>
      </c>
      <c r="D10" s="248">
        <v>0.4</v>
      </c>
      <c r="E10" s="170"/>
      <c r="F10" s="170"/>
      <c r="G10" s="170"/>
      <c r="H10" s="170"/>
      <c r="I10" s="170">
        <v>0.4</v>
      </c>
      <c r="J10" s="170"/>
      <c r="K10" s="170"/>
      <c r="L10" s="170"/>
      <c r="M10" s="170"/>
      <c r="N10" s="170"/>
      <c r="O10" s="170"/>
      <c r="P10" s="170"/>
      <c r="Q10" s="170"/>
      <c r="R10" s="170"/>
      <c r="S10" s="170"/>
      <c r="T10" s="170"/>
      <c r="U10" s="170"/>
      <c r="V10" s="170"/>
      <c r="W10" s="170"/>
      <c r="X10" s="170"/>
      <c r="Y10" s="183" t="s">
        <v>799</v>
      </c>
      <c r="Z10" s="843"/>
      <c r="AA10" s="183" t="s">
        <v>771</v>
      </c>
    </row>
    <row r="11" spans="1:216">
      <c r="A11" s="111"/>
      <c r="B11" s="118" t="s">
        <v>1107</v>
      </c>
      <c r="C11" s="111" t="s">
        <v>136</v>
      </c>
      <c r="D11" s="248">
        <v>1.0324</v>
      </c>
      <c r="E11" s="170"/>
      <c r="F11" s="170"/>
      <c r="G11" s="170"/>
      <c r="H11" s="170"/>
      <c r="I11" s="170"/>
      <c r="J11" s="170"/>
      <c r="K11" s="170"/>
      <c r="L11" s="170"/>
      <c r="M11" s="170"/>
      <c r="N11" s="170"/>
      <c r="O11" s="170"/>
      <c r="P11" s="170"/>
      <c r="Q11" s="170"/>
      <c r="R11" s="170"/>
      <c r="S11" s="170"/>
      <c r="T11" s="170"/>
      <c r="U11" s="170"/>
      <c r="V11" s="170"/>
      <c r="W11" s="170"/>
      <c r="X11" s="170">
        <v>1.03</v>
      </c>
      <c r="Y11" s="183" t="s">
        <v>1121</v>
      </c>
      <c r="Z11" s="843"/>
      <c r="AA11" s="183"/>
    </row>
    <row r="12" spans="1:216">
      <c r="A12" s="111"/>
      <c r="B12" s="118" t="s">
        <v>1108</v>
      </c>
      <c r="C12" s="111" t="s">
        <v>133</v>
      </c>
      <c r="D12" s="248">
        <v>0.95</v>
      </c>
      <c r="E12" s="248">
        <v>0.95</v>
      </c>
      <c r="F12" s="170"/>
      <c r="G12" s="170"/>
      <c r="H12" s="170"/>
      <c r="I12" s="170"/>
      <c r="J12" s="170"/>
      <c r="K12" s="170"/>
      <c r="L12" s="170"/>
      <c r="M12" s="170"/>
      <c r="N12" s="170"/>
      <c r="O12" s="170"/>
      <c r="P12" s="170"/>
      <c r="Q12" s="170"/>
      <c r="R12" s="170"/>
      <c r="S12" s="170"/>
      <c r="T12" s="170"/>
      <c r="U12" s="170"/>
      <c r="V12" s="170"/>
      <c r="W12" s="170"/>
      <c r="X12" s="170"/>
      <c r="Y12" s="183"/>
      <c r="Z12" s="843"/>
      <c r="AA12" s="183"/>
    </row>
    <row r="13" spans="1:216">
      <c r="A13" s="111"/>
      <c r="B13" s="118" t="s">
        <v>1109</v>
      </c>
      <c r="C13" s="111" t="s">
        <v>134</v>
      </c>
      <c r="D13" s="248">
        <v>0.3</v>
      </c>
      <c r="E13" s="170"/>
      <c r="F13" s="170"/>
      <c r="G13" s="170"/>
      <c r="H13" s="170"/>
      <c r="I13" s="170"/>
      <c r="J13" s="170"/>
      <c r="K13" s="170"/>
      <c r="L13" s="170"/>
      <c r="M13" s="170"/>
      <c r="N13" s="170"/>
      <c r="O13" s="170"/>
      <c r="P13" s="170"/>
      <c r="Q13" s="170"/>
      <c r="R13" s="170"/>
      <c r="S13" s="170"/>
      <c r="T13" s="170"/>
      <c r="U13" s="170">
        <v>0.3</v>
      </c>
      <c r="V13" s="170"/>
      <c r="W13" s="170"/>
      <c r="X13" s="170"/>
      <c r="Y13" s="183"/>
      <c r="Z13" s="843"/>
      <c r="AA13" s="183"/>
    </row>
    <row r="14" spans="1:216">
      <c r="A14" s="111"/>
      <c r="B14" s="118" t="s">
        <v>1110</v>
      </c>
      <c r="C14" s="111" t="s">
        <v>131</v>
      </c>
      <c r="D14" s="248">
        <v>0.37</v>
      </c>
      <c r="E14" s="170"/>
      <c r="F14" s="170"/>
      <c r="G14" s="170"/>
      <c r="H14" s="170"/>
      <c r="I14" s="170"/>
      <c r="J14" s="170"/>
      <c r="K14" s="170"/>
      <c r="L14" s="170"/>
      <c r="M14" s="170"/>
      <c r="N14" s="170"/>
      <c r="O14" s="170"/>
      <c r="P14" s="170"/>
      <c r="Q14" s="170"/>
      <c r="R14" s="170"/>
      <c r="S14" s="170"/>
      <c r="T14" s="170"/>
      <c r="U14" s="170"/>
      <c r="V14" s="170"/>
      <c r="W14" s="170"/>
      <c r="X14" s="170">
        <v>0.37</v>
      </c>
      <c r="Y14" s="183" t="s">
        <v>1122</v>
      </c>
      <c r="Z14" s="843"/>
      <c r="AA14" s="183"/>
    </row>
    <row r="15" spans="1:216" s="168" customFormat="1" ht="24" customHeight="1">
      <c r="A15" s="163">
        <v>2</v>
      </c>
      <c r="B15" s="844" t="s">
        <v>97</v>
      </c>
      <c r="C15" s="841"/>
      <c r="D15" s="184">
        <f>SUM(D16:D19)</f>
        <v>1</v>
      </c>
      <c r="E15" s="820"/>
      <c r="F15" s="820"/>
      <c r="G15" s="820"/>
      <c r="H15" s="820"/>
      <c r="I15" s="820"/>
      <c r="J15" s="820"/>
      <c r="K15" s="820"/>
      <c r="L15" s="820"/>
      <c r="M15" s="820"/>
      <c r="N15" s="820"/>
      <c r="O15" s="820"/>
      <c r="P15" s="820"/>
      <c r="Q15" s="820"/>
      <c r="R15" s="820"/>
      <c r="S15" s="820"/>
      <c r="T15" s="820"/>
      <c r="U15" s="820"/>
      <c r="V15" s="820"/>
      <c r="W15" s="820"/>
      <c r="X15" s="820"/>
      <c r="Y15" s="841"/>
      <c r="Z15" s="842"/>
      <c r="AA15" s="840"/>
    </row>
    <row r="16" spans="1:216" ht="73.900000000000006" customHeight="1">
      <c r="A16" s="111"/>
      <c r="B16" s="113" t="s">
        <v>331</v>
      </c>
      <c r="C16" s="183" t="s">
        <v>332</v>
      </c>
      <c r="D16" s="170">
        <v>0.25</v>
      </c>
      <c r="E16" s="170">
        <v>0.25</v>
      </c>
      <c r="F16" s="170"/>
      <c r="G16" s="170"/>
      <c r="H16" s="170"/>
      <c r="I16" s="170"/>
      <c r="J16" s="170"/>
      <c r="K16" s="170"/>
      <c r="L16" s="170"/>
      <c r="M16" s="170"/>
      <c r="N16" s="170"/>
      <c r="O16" s="170"/>
      <c r="P16" s="170"/>
      <c r="Q16" s="170"/>
      <c r="R16" s="170"/>
      <c r="S16" s="170"/>
      <c r="T16" s="170"/>
      <c r="U16" s="170"/>
      <c r="V16" s="170"/>
      <c r="W16" s="170"/>
      <c r="X16" s="170"/>
      <c r="Y16" s="183" t="s">
        <v>798</v>
      </c>
      <c r="Z16" s="843" t="s">
        <v>1090</v>
      </c>
      <c r="AA16" s="845" t="s">
        <v>767</v>
      </c>
    </row>
    <row r="17" spans="1:27" ht="36.75" customHeight="1">
      <c r="A17" s="111"/>
      <c r="B17" s="113" t="s">
        <v>1112</v>
      </c>
      <c r="C17" s="183" t="s">
        <v>134</v>
      </c>
      <c r="D17" s="248">
        <v>0.25</v>
      </c>
      <c r="E17" s="248">
        <v>0.25</v>
      </c>
      <c r="F17" s="170"/>
      <c r="G17" s="170"/>
      <c r="H17" s="170"/>
      <c r="I17" s="170"/>
      <c r="J17" s="170"/>
      <c r="K17" s="170"/>
      <c r="L17" s="170"/>
      <c r="M17" s="170"/>
      <c r="N17" s="170"/>
      <c r="O17" s="170"/>
      <c r="P17" s="170"/>
      <c r="Q17" s="170"/>
      <c r="R17" s="170"/>
      <c r="S17" s="170"/>
      <c r="T17" s="170"/>
      <c r="U17" s="170"/>
      <c r="V17" s="170"/>
      <c r="W17" s="170"/>
      <c r="X17" s="170"/>
      <c r="Y17" s="183" t="s">
        <v>1165</v>
      </c>
      <c r="Z17" s="843"/>
      <c r="AA17" s="846"/>
    </row>
    <row r="18" spans="1:27" ht="36.75" customHeight="1">
      <c r="A18" s="111"/>
      <c r="B18" s="113" t="s">
        <v>1112</v>
      </c>
      <c r="C18" s="183" t="s">
        <v>136</v>
      </c>
      <c r="D18" s="248">
        <v>0.25</v>
      </c>
      <c r="E18" s="248">
        <v>0.15</v>
      </c>
      <c r="F18" s="248"/>
      <c r="G18" s="248"/>
      <c r="H18" s="248">
        <v>0.1</v>
      </c>
      <c r="I18" s="170"/>
      <c r="J18" s="170"/>
      <c r="K18" s="170"/>
      <c r="L18" s="170"/>
      <c r="M18" s="170"/>
      <c r="N18" s="170"/>
      <c r="O18" s="170"/>
      <c r="P18" s="170"/>
      <c r="Q18" s="170"/>
      <c r="R18" s="170"/>
      <c r="S18" s="170"/>
      <c r="T18" s="170"/>
      <c r="U18" s="170"/>
      <c r="V18" s="170"/>
      <c r="W18" s="170"/>
      <c r="X18" s="170"/>
      <c r="Y18" s="183" t="s">
        <v>1123</v>
      </c>
      <c r="Z18" s="843"/>
      <c r="AA18" s="846"/>
    </row>
    <row r="19" spans="1:27" ht="36.75" customHeight="1">
      <c r="A19" s="111"/>
      <c r="B19" s="113" t="s">
        <v>1112</v>
      </c>
      <c r="C19" s="183" t="s">
        <v>1007</v>
      </c>
      <c r="D19" s="248">
        <v>0.25</v>
      </c>
      <c r="E19" s="170">
        <v>0.23</v>
      </c>
      <c r="F19" s="170"/>
      <c r="G19" s="170"/>
      <c r="H19" s="170"/>
      <c r="I19" s="170"/>
      <c r="J19" s="170"/>
      <c r="K19" s="170"/>
      <c r="L19" s="170"/>
      <c r="M19" s="170"/>
      <c r="N19" s="170"/>
      <c r="O19" s="170"/>
      <c r="P19" s="170"/>
      <c r="Q19" s="170"/>
      <c r="R19" s="170">
        <v>0.01</v>
      </c>
      <c r="S19" s="170">
        <v>0.01</v>
      </c>
      <c r="T19" s="170"/>
      <c r="U19" s="170"/>
      <c r="V19" s="170"/>
      <c r="W19" s="170"/>
      <c r="X19" s="170"/>
      <c r="Y19" s="183" t="s">
        <v>1124</v>
      </c>
      <c r="Z19" s="843"/>
      <c r="AA19" s="846"/>
    </row>
    <row r="20" spans="1:27" ht="30" customHeight="1">
      <c r="A20" s="111">
        <v>3</v>
      </c>
      <c r="B20" s="839" t="s">
        <v>93</v>
      </c>
      <c r="C20" s="183"/>
      <c r="D20" s="184">
        <f>D21</f>
        <v>5.3699999999999992</v>
      </c>
      <c r="E20" s="170"/>
      <c r="F20" s="170"/>
      <c r="G20" s="170"/>
      <c r="H20" s="170"/>
      <c r="I20" s="170"/>
      <c r="J20" s="170"/>
      <c r="K20" s="170"/>
      <c r="L20" s="170"/>
      <c r="M20" s="170"/>
      <c r="N20" s="170"/>
      <c r="O20" s="170"/>
      <c r="P20" s="170"/>
      <c r="Q20" s="170"/>
      <c r="R20" s="170"/>
      <c r="S20" s="170"/>
      <c r="T20" s="170"/>
      <c r="U20" s="170"/>
      <c r="V20" s="170"/>
      <c r="W20" s="170"/>
      <c r="X20" s="170"/>
      <c r="Y20" s="183"/>
      <c r="Z20" s="843"/>
      <c r="AA20" s="846"/>
    </row>
    <row r="21" spans="1:27" ht="102.75" customHeight="1">
      <c r="A21" s="111"/>
      <c r="B21" s="835" t="s">
        <v>629</v>
      </c>
      <c r="C21" s="183" t="s">
        <v>135</v>
      </c>
      <c r="D21" s="248">
        <v>5.3699999999999992</v>
      </c>
      <c r="E21" s="248">
        <v>5.07</v>
      </c>
      <c r="F21" s="248"/>
      <c r="G21" s="248">
        <v>0.01</v>
      </c>
      <c r="H21" s="248"/>
      <c r="I21" s="248"/>
      <c r="J21" s="248"/>
      <c r="K21" s="248"/>
      <c r="L21" s="248"/>
      <c r="M21" s="248"/>
      <c r="N21" s="248"/>
      <c r="O21" s="248"/>
      <c r="P21" s="248"/>
      <c r="Q21" s="248"/>
      <c r="R21" s="248">
        <v>0.22</v>
      </c>
      <c r="S21" s="248">
        <v>0.05</v>
      </c>
      <c r="T21" s="248"/>
      <c r="U21" s="248"/>
      <c r="V21" s="248"/>
      <c r="W21" s="248"/>
      <c r="X21" s="248">
        <v>0.02</v>
      </c>
      <c r="Y21" s="829" t="s">
        <v>828</v>
      </c>
      <c r="Z21" s="843" t="s">
        <v>1091</v>
      </c>
      <c r="AA21" s="183" t="s">
        <v>771</v>
      </c>
    </row>
    <row r="22" spans="1:27" s="168" customFormat="1" ht="24.6" customHeight="1">
      <c r="A22" s="163">
        <v>4</v>
      </c>
      <c r="B22" s="847" t="s">
        <v>334</v>
      </c>
      <c r="C22" s="841"/>
      <c r="D22" s="184">
        <f>SUM(D23:D25)</f>
        <v>12.129999999999999</v>
      </c>
      <c r="E22" s="184"/>
      <c r="F22" s="184"/>
      <c r="G22" s="184"/>
      <c r="H22" s="184"/>
      <c r="I22" s="184"/>
      <c r="J22" s="184"/>
      <c r="K22" s="184"/>
      <c r="L22" s="184"/>
      <c r="M22" s="184"/>
      <c r="N22" s="184"/>
      <c r="O22" s="184"/>
      <c r="P22" s="184"/>
      <c r="Q22" s="184"/>
      <c r="R22" s="184"/>
      <c r="S22" s="184"/>
      <c r="T22" s="184"/>
      <c r="U22" s="184"/>
      <c r="V22" s="184"/>
      <c r="W22" s="184"/>
      <c r="X22" s="184"/>
      <c r="Y22" s="841"/>
      <c r="Z22" s="842"/>
      <c r="AA22" s="840"/>
    </row>
    <row r="23" spans="1:27" ht="82.5" customHeight="1">
      <c r="A23" s="185"/>
      <c r="B23" s="195" t="s">
        <v>800</v>
      </c>
      <c r="C23" s="183" t="s">
        <v>140</v>
      </c>
      <c r="D23" s="248">
        <v>0.9</v>
      </c>
      <c r="E23" s="170"/>
      <c r="F23" s="170"/>
      <c r="G23" s="170">
        <v>0.1</v>
      </c>
      <c r="H23" s="170">
        <v>0.2</v>
      </c>
      <c r="I23" s="170">
        <v>0.2</v>
      </c>
      <c r="J23" s="170"/>
      <c r="K23" s="170"/>
      <c r="L23" s="170"/>
      <c r="M23" s="170">
        <v>0.4</v>
      </c>
      <c r="N23" s="170"/>
      <c r="O23" s="170"/>
      <c r="P23" s="170"/>
      <c r="Q23" s="170"/>
      <c r="R23" s="170"/>
      <c r="S23" s="170"/>
      <c r="T23" s="170"/>
      <c r="U23" s="170"/>
      <c r="V23" s="170"/>
      <c r="W23" s="170"/>
      <c r="X23" s="170"/>
      <c r="Y23" s="183" t="s">
        <v>832</v>
      </c>
      <c r="Z23" s="848" t="s">
        <v>1092</v>
      </c>
      <c r="AA23" s="183" t="s">
        <v>1125</v>
      </c>
    </row>
    <row r="24" spans="1:27" ht="82.15" customHeight="1">
      <c r="A24" s="185"/>
      <c r="B24" s="135" t="s">
        <v>234</v>
      </c>
      <c r="C24" s="183" t="s">
        <v>131</v>
      </c>
      <c r="D24" s="248">
        <v>0.06</v>
      </c>
      <c r="E24" s="170"/>
      <c r="F24" s="170"/>
      <c r="G24" s="170"/>
      <c r="H24" s="170"/>
      <c r="I24" s="170"/>
      <c r="J24" s="170"/>
      <c r="K24" s="170"/>
      <c r="L24" s="170"/>
      <c r="M24" s="170">
        <v>0.06</v>
      </c>
      <c r="N24" s="170"/>
      <c r="O24" s="170"/>
      <c r="P24" s="170"/>
      <c r="Q24" s="170"/>
      <c r="R24" s="170"/>
      <c r="S24" s="170"/>
      <c r="T24" s="170"/>
      <c r="U24" s="170"/>
      <c r="V24" s="170"/>
      <c r="W24" s="170"/>
      <c r="X24" s="170"/>
      <c r="Y24" s="183" t="s">
        <v>235</v>
      </c>
      <c r="Z24" s="848" t="s">
        <v>778</v>
      </c>
      <c r="AA24" s="183" t="s">
        <v>762</v>
      </c>
    </row>
    <row r="25" spans="1:27" ht="70.900000000000006" customHeight="1">
      <c r="A25" s="849"/>
      <c r="B25" s="253" t="s">
        <v>648</v>
      </c>
      <c r="C25" s="848" t="s">
        <v>135</v>
      </c>
      <c r="D25" s="248">
        <f>SUM(E25:X25)</f>
        <v>11.17</v>
      </c>
      <c r="E25" s="111">
        <v>4.5</v>
      </c>
      <c r="F25" s="111">
        <v>0.43</v>
      </c>
      <c r="G25" s="170"/>
      <c r="H25" s="170">
        <v>1.02</v>
      </c>
      <c r="I25" s="170">
        <v>0.88</v>
      </c>
      <c r="J25" s="170"/>
      <c r="K25" s="170">
        <v>0.01</v>
      </c>
      <c r="L25" s="170"/>
      <c r="M25" s="170">
        <v>0.95</v>
      </c>
      <c r="N25" s="170"/>
      <c r="O25" s="170"/>
      <c r="P25" s="170"/>
      <c r="Q25" s="170"/>
      <c r="R25" s="170">
        <v>0.9</v>
      </c>
      <c r="S25" s="170">
        <v>0.21</v>
      </c>
      <c r="T25" s="170">
        <v>0.01</v>
      </c>
      <c r="U25" s="170"/>
      <c r="V25" s="170"/>
      <c r="W25" s="170">
        <v>0.48</v>
      </c>
      <c r="X25" s="170">
        <v>1.78</v>
      </c>
      <c r="Y25" s="183" t="s">
        <v>636</v>
      </c>
      <c r="Z25" s="843"/>
      <c r="AA25" s="183" t="s">
        <v>739</v>
      </c>
    </row>
    <row r="26" spans="1:27" s="168" customFormat="1" ht="42" customHeight="1">
      <c r="A26" s="823">
        <v>5</v>
      </c>
      <c r="B26" s="850" t="s">
        <v>769</v>
      </c>
      <c r="C26" s="840"/>
      <c r="D26" s="820">
        <f>D27</f>
        <v>1.34</v>
      </c>
      <c r="E26" s="851"/>
      <c r="F26" s="820"/>
      <c r="G26" s="820"/>
      <c r="H26" s="820"/>
      <c r="I26" s="820"/>
      <c r="J26" s="820"/>
      <c r="K26" s="820"/>
      <c r="L26" s="820"/>
      <c r="M26" s="820"/>
      <c r="N26" s="820"/>
      <c r="O26" s="820"/>
      <c r="P26" s="820"/>
      <c r="Q26" s="820"/>
      <c r="R26" s="820"/>
      <c r="S26" s="820"/>
      <c r="T26" s="820"/>
      <c r="U26" s="820"/>
      <c r="V26" s="820"/>
      <c r="W26" s="820"/>
      <c r="X26" s="820"/>
      <c r="Y26" s="840"/>
      <c r="Z26" s="844"/>
      <c r="AA26" s="840"/>
    </row>
    <row r="27" spans="1:27" s="834" customFormat="1" ht="73.5" customHeight="1">
      <c r="A27" s="852"/>
      <c r="B27" s="118" t="s">
        <v>243</v>
      </c>
      <c r="C27" s="183" t="s">
        <v>133</v>
      </c>
      <c r="D27" s="248">
        <f>SUM(E27:X27)</f>
        <v>1.34</v>
      </c>
      <c r="E27" s="170">
        <v>1.28</v>
      </c>
      <c r="F27" s="170"/>
      <c r="G27" s="170"/>
      <c r="H27" s="170"/>
      <c r="I27" s="170"/>
      <c r="J27" s="170"/>
      <c r="K27" s="170"/>
      <c r="L27" s="170"/>
      <c r="M27" s="170"/>
      <c r="N27" s="170"/>
      <c r="O27" s="170"/>
      <c r="P27" s="170"/>
      <c r="Q27" s="170"/>
      <c r="R27" s="248">
        <v>0.04</v>
      </c>
      <c r="S27" s="248">
        <v>0.02</v>
      </c>
      <c r="T27" s="170"/>
      <c r="U27" s="170"/>
      <c r="V27" s="170"/>
      <c r="W27" s="170"/>
      <c r="X27" s="170"/>
      <c r="Y27" s="853" t="s">
        <v>831</v>
      </c>
      <c r="Z27" s="854" t="s">
        <v>1093</v>
      </c>
      <c r="AA27" s="853" t="s">
        <v>830</v>
      </c>
    </row>
    <row r="28" spans="1:27" s="168" customFormat="1" ht="40.5" customHeight="1">
      <c r="A28" s="163" t="s">
        <v>346</v>
      </c>
      <c r="B28" s="844" t="s">
        <v>347</v>
      </c>
      <c r="C28" s="840"/>
      <c r="D28" s="820"/>
      <c r="E28" s="820"/>
      <c r="F28" s="820"/>
      <c r="G28" s="820"/>
      <c r="H28" s="820"/>
      <c r="I28" s="820"/>
      <c r="J28" s="820"/>
      <c r="K28" s="820"/>
      <c r="L28" s="820"/>
      <c r="M28" s="820"/>
      <c r="N28" s="820"/>
      <c r="O28" s="820"/>
      <c r="P28" s="820"/>
      <c r="Q28" s="820"/>
      <c r="R28" s="820"/>
      <c r="S28" s="820"/>
      <c r="T28" s="820"/>
      <c r="U28" s="820"/>
      <c r="V28" s="820"/>
      <c r="W28" s="820"/>
      <c r="X28" s="820"/>
      <c r="Y28" s="841"/>
      <c r="Z28" s="163"/>
      <c r="AA28" s="840"/>
    </row>
    <row r="29" spans="1:27" s="168" customFormat="1" ht="24" customHeight="1">
      <c r="A29" s="163">
        <v>1</v>
      </c>
      <c r="B29" s="839" t="s">
        <v>348</v>
      </c>
      <c r="C29" s="840"/>
      <c r="D29" s="184">
        <f>SUM(D30:D50)</f>
        <v>35.634999999999998</v>
      </c>
      <c r="E29" s="184"/>
      <c r="F29" s="184"/>
      <c r="G29" s="184"/>
      <c r="H29" s="184"/>
      <c r="I29" s="184"/>
      <c r="J29" s="184"/>
      <c r="K29" s="184"/>
      <c r="L29" s="184"/>
      <c r="M29" s="184"/>
      <c r="N29" s="184"/>
      <c r="O29" s="184"/>
      <c r="P29" s="184"/>
      <c r="Q29" s="184"/>
      <c r="R29" s="184"/>
      <c r="S29" s="184"/>
      <c r="T29" s="184"/>
      <c r="U29" s="184"/>
      <c r="V29" s="184"/>
      <c r="W29" s="184"/>
      <c r="X29" s="184"/>
      <c r="Y29" s="841"/>
      <c r="Z29" s="163"/>
      <c r="AA29" s="840"/>
    </row>
    <row r="30" spans="1:27" ht="63" customHeight="1">
      <c r="A30" s="111"/>
      <c r="B30" s="135" t="s">
        <v>777</v>
      </c>
      <c r="C30" s="183" t="s">
        <v>130</v>
      </c>
      <c r="D30" s="248">
        <v>0.06</v>
      </c>
      <c r="E30" s="170"/>
      <c r="F30" s="170"/>
      <c r="G30" s="170"/>
      <c r="H30" s="170"/>
      <c r="I30" s="170"/>
      <c r="J30" s="170"/>
      <c r="K30" s="170"/>
      <c r="L30" s="170"/>
      <c r="M30" s="170"/>
      <c r="N30" s="170">
        <v>0.06</v>
      </c>
      <c r="O30" s="170"/>
      <c r="P30" s="170"/>
      <c r="Q30" s="170"/>
      <c r="R30" s="170"/>
      <c r="S30" s="170"/>
      <c r="T30" s="170"/>
      <c r="U30" s="170"/>
      <c r="V30" s="170"/>
      <c r="W30" s="170"/>
      <c r="X30" s="170"/>
      <c r="Y30" s="183" t="s">
        <v>290</v>
      </c>
      <c r="Z30" s="843" t="s">
        <v>1094</v>
      </c>
      <c r="AA30" s="183" t="s">
        <v>765</v>
      </c>
    </row>
    <row r="31" spans="1:27" ht="75" customHeight="1">
      <c r="A31" s="111"/>
      <c r="B31" s="135" t="s">
        <v>652</v>
      </c>
      <c r="C31" s="183" t="s">
        <v>276</v>
      </c>
      <c r="D31" s="248">
        <v>0.13</v>
      </c>
      <c r="E31" s="170"/>
      <c r="F31" s="170"/>
      <c r="G31" s="170"/>
      <c r="H31" s="855">
        <v>0.03</v>
      </c>
      <c r="I31" s="170"/>
      <c r="J31" s="170"/>
      <c r="K31" s="170"/>
      <c r="L31" s="170"/>
      <c r="M31" s="111">
        <v>0.03</v>
      </c>
      <c r="N31" s="170"/>
      <c r="O31" s="111">
        <v>7.0000000000000007E-2</v>
      </c>
      <c r="P31" s="111"/>
      <c r="Q31" s="111"/>
      <c r="R31" s="170"/>
      <c r="S31" s="170"/>
      <c r="T31" s="170"/>
      <c r="U31" s="170"/>
      <c r="V31" s="170"/>
      <c r="W31" s="170"/>
      <c r="X31" s="170"/>
      <c r="Y31" s="183" t="s">
        <v>827</v>
      </c>
      <c r="Z31" s="183" t="s">
        <v>779</v>
      </c>
      <c r="AA31" s="183" t="s">
        <v>760</v>
      </c>
    </row>
    <row r="32" spans="1:27" ht="102.75" customHeight="1">
      <c r="A32" s="111"/>
      <c r="B32" s="113" t="s">
        <v>653</v>
      </c>
      <c r="C32" s="183" t="s">
        <v>132</v>
      </c>
      <c r="D32" s="248">
        <v>0.09</v>
      </c>
      <c r="E32" s="170"/>
      <c r="F32" s="170"/>
      <c r="G32" s="170"/>
      <c r="H32" s="855">
        <v>0.01</v>
      </c>
      <c r="I32" s="855">
        <v>0.03</v>
      </c>
      <c r="J32" s="855"/>
      <c r="K32" s="170"/>
      <c r="L32" s="170"/>
      <c r="M32" s="111">
        <v>0.04</v>
      </c>
      <c r="N32" s="170"/>
      <c r="O32" s="170"/>
      <c r="P32" s="170"/>
      <c r="Q32" s="170"/>
      <c r="R32" s="170"/>
      <c r="S32" s="170"/>
      <c r="T32" s="170"/>
      <c r="U32" s="170"/>
      <c r="V32" s="170"/>
      <c r="W32" s="170"/>
      <c r="X32" s="111">
        <v>0.01</v>
      </c>
      <c r="Y32" s="183" t="s">
        <v>826</v>
      </c>
      <c r="Z32" s="183" t="s">
        <v>780</v>
      </c>
      <c r="AA32" s="183" t="s">
        <v>755</v>
      </c>
    </row>
    <row r="33" spans="1:27" ht="157.5" customHeight="1">
      <c r="A33" s="111"/>
      <c r="B33" s="135" t="s">
        <v>654</v>
      </c>
      <c r="C33" s="183" t="s">
        <v>350</v>
      </c>
      <c r="D33" s="248">
        <v>0.1</v>
      </c>
      <c r="E33" s="855">
        <v>0.1</v>
      </c>
      <c r="F33" s="170"/>
      <c r="G33" s="170"/>
      <c r="H33" s="170"/>
      <c r="I33" s="170"/>
      <c r="J33" s="170"/>
      <c r="K33" s="170"/>
      <c r="L33" s="170"/>
      <c r="M33" s="170"/>
      <c r="N33" s="170"/>
      <c r="O33" s="170"/>
      <c r="P33" s="170"/>
      <c r="Q33" s="170"/>
      <c r="R33" s="170"/>
      <c r="S33" s="170"/>
      <c r="T33" s="170"/>
      <c r="U33" s="170"/>
      <c r="V33" s="170"/>
      <c r="W33" s="170"/>
      <c r="X33" s="170"/>
      <c r="Y33" s="183" t="s">
        <v>655</v>
      </c>
      <c r="Z33" s="183" t="s">
        <v>781</v>
      </c>
      <c r="AA33" s="183" t="s">
        <v>749</v>
      </c>
    </row>
    <row r="34" spans="1:27" ht="141" customHeight="1">
      <c r="A34" s="111"/>
      <c r="B34" s="135" t="s">
        <v>581</v>
      </c>
      <c r="C34" s="183" t="s">
        <v>136</v>
      </c>
      <c r="D34" s="248">
        <v>1.3</v>
      </c>
      <c r="E34" s="170">
        <v>1</v>
      </c>
      <c r="F34" s="170"/>
      <c r="G34" s="170">
        <v>0.3</v>
      </c>
      <c r="H34" s="170"/>
      <c r="I34" s="170"/>
      <c r="J34" s="170"/>
      <c r="K34" s="170"/>
      <c r="L34" s="170"/>
      <c r="M34" s="170"/>
      <c r="N34" s="170"/>
      <c r="O34" s="170"/>
      <c r="P34" s="170"/>
      <c r="Q34" s="170"/>
      <c r="R34" s="170"/>
      <c r="S34" s="170"/>
      <c r="T34" s="170"/>
      <c r="U34" s="170"/>
      <c r="V34" s="170"/>
      <c r="W34" s="170"/>
      <c r="X34" s="170"/>
      <c r="Y34" s="829" t="s">
        <v>582</v>
      </c>
      <c r="Z34" s="843" t="s">
        <v>783</v>
      </c>
      <c r="AA34" s="183" t="s">
        <v>742</v>
      </c>
    </row>
    <row r="35" spans="1:27" ht="140.25" customHeight="1">
      <c r="A35" s="111"/>
      <c r="B35" s="135" t="s">
        <v>865</v>
      </c>
      <c r="C35" s="183" t="s">
        <v>342</v>
      </c>
      <c r="D35" s="248">
        <f>SUM(E35:X35)</f>
        <v>0.39</v>
      </c>
      <c r="E35" s="856">
        <v>0.39</v>
      </c>
      <c r="F35" s="248"/>
      <c r="G35" s="248"/>
      <c r="H35" s="248"/>
      <c r="I35" s="248"/>
      <c r="J35" s="248"/>
      <c r="K35" s="248"/>
      <c r="L35" s="248"/>
      <c r="M35" s="248"/>
      <c r="N35" s="248"/>
      <c r="O35" s="248"/>
      <c r="P35" s="248"/>
      <c r="Q35" s="248"/>
      <c r="R35" s="248"/>
      <c r="S35" s="248"/>
      <c r="T35" s="248"/>
      <c r="U35" s="248"/>
      <c r="V35" s="248"/>
      <c r="W35" s="248"/>
      <c r="X35" s="248"/>
      <c r="Y35" s="183" t="s">
        <v>307</v>
      </c>
      <c r="Z35" s="848"/>
      <c r="AA35" s="183" t="s">
        <v>867</v>
      </c>
    </row>
    <row r="36" spans="1:27" ht="121.5" customHeight="1">
      <c r="A36" s="111"/>
      <c r="B36" s="135" t="s">
        <v>868</v>
      </c>
      <c r="C36" s="183" t="s">
        <v>342</v>
      </c>
      <c r="D36" s="248">
        <f>SUM(E36:X36)</f>
        <v>0.45</v>
      </c>
      <c r="E36" s="857">
        <v>0.45</v>
      </c>
      <c r="F36" s="248"/>
      <c r="G36" s="248"/>
      <c r="H36" s="248"/>
      <c r="I36" s="248"/>
      <c r="J36" s="248"/>
      <c r="K36" s="248"/>
      <c r="L36" s="248"/>
      <c r="M36" s="248"/>
      <c r="N36" s="248"/>
      <c r="O36" s="248"/>
      <c r="P36" s="248"/>
      <c r="Q36" s="248"/>
      <c r="R36" s="248"/>
      <c r="S36" s="248"/>
      <c r="T36" s="248"/>
      <c r="U36" s="248"/>
      <c r="V36" s="248"/>
      <c r="W36" s="248"/>
      <c r="X36" s="248"/>
      <c r="Y36" s="183" t="s">
        <v>1079</v>
      </c>
      <c r="Z36" s="848"/>
      <c r="AA36" s="183" t="s">
        <v>869</v>
      </c>
    </row>
    <row r="37" spans="1:27" ht="121.5" customHeight="1">
      <c r="A37" s="111"/>
      <c r="B37" s="135" t="s">
        <v>870</v>
      </c>
      <c r="C37" s="183" t="s">
        <v>135</v>
      </c>
      <c r="D37" s="248">
        <v>3.32</v>
      </c>
      <c r="E37" s="857">
        <v>1.5</v>
      </c>
      <c r="F37" s="248"/>
      <c r="G37" s="248">
        <v>0.2</v>
      </c>
      <c r="H37" s="248">
        <v>0.1</v>
      </c>
      <c r="I37" s="248">
        <v>0.2</v>
      </c>
      <c r="J37" s="248"/>
      <c r="K37" s="248"/>
      <c r="L37" s="248"/>
      <c r="M37" s="248">
        <v>0.1</v>
      </c>
      <c r="N37" s="248"/>
      <c r="O37" s="248"/>
      <c r="P37" s="248"/>
      <c r="Q37" s="248"/>
      <c r="R37" s="248">
        <v>0.31</v>
      </c>
      <c r="S37" s="248">
        <v>0.62</v>
      </c>
      <c r="T37" s="248"/>
      <c r="U37" s="248"/>
      <c r="V37" s="248"/>
      <c r="W37" s="248">
        <v>0.09</v>
      </c>
      <c r="X37" s="248">
        <v>0.2</v>
      </c>
      <c r="Y37" s="183" t="s">
        <v>1080</v>
      </c>
      <c r="Z37" s="848"/>
      <c r="AA37" s="183" t="s">
        <v>871</v>
      </c>
    </row>
    <row r="38" spans="1:27" ht="117" customHeight="1">
      <c r="A38" s="111"/>
      <c r="B38" s="835" t="s">
        <v>872</v>
      </c>
      <c r="C38" s="183" t="s">
        <v>135</v>
      </c>
      <c r="D38" s="248">
        <f>SUM(E38:X38)</f>
        <v>3.8</v>
      </c>
      <c r="E38" s="857">
        <v>0.8</v>
      </c>
      <c r="F38" s="248"/>
      <c r="G38" s="248"/>
      <c r="H38" s="248">
        <v>1</v>
      </c>
      <c r="I38" s="248">
        <v>1.2</v>
      </c>
      <c r="J38" s="248"/>
      <c r="K38" s="248"/>
      <c r="L38" s="248"/>
      <c r="M38" s="248">
        <v>0.8</v>
      </c>
      <c r="N38" s="248"/>
      <c r="O38" s="248"/>
      <c r="P38" s="248"/>
      <c r="Q38" s="248"/>
      <c r="R38" s="248"/>
      <c r="S38" s="248"/>
      <c r="T38" s="248"/>
      <c r="U38" s="248"/>
      <c r="V38" s="248"/>
      <c r="W38" s="248"/>
      <c r="X38" s="248"/>
      <c r="Y38" s="183" t="s">
        <v>1035</v>
      </c>
      <c r="Z38" s="848"/>
      <c r="AA38" s="135" t="s">
        <v>873</v>
      </c>
    </row>
    <row r="39" spans="1:27" ht="126" customHeight="1">
      <c r="A39" s="111"/>
      <c r="B39" s="135" t="s">
        <v>874</v>
      </c>
      <c r="C39" s="183" t="s">
        <v>139</v>
      </c>
      <c r="D39" s="248">
        <v>0.45</v>
      </c>
      <c r="E39" s="857">
        <v>0.15</v>
      </c>
      <c r="F39" s="248"/>
      <c r="G39" s="248"/>
      <c r="H39" s="248"/>
      <c r="I39" s="248"/>
      <c r="J39" s="248"/>
      <c r="K39" s="248"/>
      <c r="L39" s="248"/>
      <c r="M39" s="248"/>
      <c r="N39" s="248"/>
      <c r="O39" s="248"/>
      <c r="P39" s="248"/>
      <c r="Q39" s="248"/>
      <c r="R39" s="248">
        <v>0.15</v>
      </c>
      <c r="S39" s="248">
        <v>0.15</v>
      </c>
      <c r="T39" s="248"/>
      <c r="U39" s="248"/>
      <c r="V39" s="248"/>
      <c r="W39" s="248"/>
      <c r="X39" s="248"/>
      <c r="Y39" s="183" t="s">
        <v>1081</v>
      </c>
      <c r="Z39" s="848"/>
      <c r="AA39" s="183" t="s">
        <v>875</v>
      </c>
    </row>
    <row r="40" spans="1:27" s="189" customFormat="1" ht="198.75" customHeight="1">
      <c r="A40" s="185"/>
      <c r="B40" s="135" t="s">
        <v>372</v>
      </c>
      <c r="C40" s="183" t="s">
        <v>342</v>
      </c>
      <c r="D40" s="248">
        <v>1.2</v>
      </c>
      <c r="E40" s="248">
        <v>1.2</v>
      </c>
      <c r="F40" s="248"/>
      <c r="G40" s="248"/>
      <c r="H40" s="248"/>
      <c r="I40" s="248"/>
      <c r="J40" s="248"/>
      <c r="K40" s="248"/>
      <c r="L40" s="248"/>
      <c r="M40" s="248"/>
      <c r="N40" s="248"/>
      <c r="O40" s="248"/>
      <c r="P40" s="248"/>
      <c r="Q40" s="248"/>
      <c r="R40" s="248"/>
      <c r="S40" s="248"/>
      <c r="T40" s="248"/>
      <c r="U40" s="248"/>
      <c r="V40" s="248"/>
      <c r="W40" s="248"/>
      <c r="X40" s="248"/>
      <c r="Y40" s="183" t="s">
        <v>250</v>
      </c>
      <c r="Z40" s="843" t="s">
        <v>1095</v>
      </c>
      <c r="AA40" s="183" t="s">
        <v>766</v>
      </c>
    </row>
    <row r="41" spans="1:27" ht="79.5" customHeight="1">
      <c r="A41" s="1294"/>
      <c r="B41" s="1284" t="s">
        <v>876</v>
      </c>
      <c r="C41" s="183" t="s">
        <v>137</v>
      </c>
      <c r="D41" s="248">
        <f>SUM(E41:X41)</f>
        <v>1.0900000000000001</v>
      </c>
      <c r="E41" s="857">
        <v>0.83</v>
      </c>
      <c r="F41" s="248"/>
      <c r="G41" s="248"/>
      <c r="H41" s="248"/>
      <c r="I41" s="248">
        <v>0.14000000000000001</v>
      </c>
      <c r="J41" s="248"/>
      <c r="K41" s="248"/>
      <c r="L41" s="248"/>
      <c r="M41" s="248">
        <v>0.06</v>
      </c>
      <c r="N41" s="248"/>
      <c r="O41" s="248"/>
      <c r="P41" s="248"/>
      <c r="Q41" s="248"/>
      <c r="R41" s="248">
        <v>0.03</v>
      </c>
      <c r="S41" s="248"/>
      <c r="T41" s="248"/>
      <c r="U41" s="248"/>
      <c r="V41" s="248"/>
      <c r="W41" s="248">
        <v>0.03</v>
      </c>
      <c r="X41" s="248"/>
      <c r="Y41" s="183" t="s">
        <v>1126</v>
      </c>
      <c r="Z41" s="848"/>
      <c r="AA41" s="1287" t="s">
        <v>878</v>
      </c>
    </row>
    <row r="42" spans="1:27" ht="79.5" customHeight="1">
      <c r="A42" s="1293"/>
      <c r="B42" s="1286"/>
      <c r="C42" s="183" t="s">
        <v>135</v>
      </c>
      <c r="D42" s="248">
        <f>SUM(E42:X42)</f>
        <v>0.85500000000000009</v>
      </c>
      <c r="E42" s="857">
        <v>0.66</v>
      </c>
      <c r="F42" s="248"/>
      <c r="G42" s="248"/>
      <c r="H42" s="248"/>
      <c r="I42" s="248"/>
      <c r="J42" s="248"/>
      <c r="K42" s="248"/>
      <c r="L42" s="248"/>
      <c r="M42" s="248"/>
      <c r="N42" s="248"/>
      <c r="O42" s="248"/>
      <c r="P42" s="248"/>
      <c r="Q42" s="248"/>
      <c r="R42" s="248">
        <v>0.16</v>
      </c>
      <c r="S42" s="248"/>
      <c r="T42" s="248"/>
      <c r="U42" s="248"/>
      <c r="V42" s="248"/>
      <c r="W42" s="248">
        <v>3.5000000000000003E-2</v>
      </c>
      <c r="X42" s="248"/>
      <c r="Y42" s="183" t="s">
        <v>1127</v>
      </c>
      <c r="Z42" s="848"/>
      <c r="AA42" s="1289"/>
    </row>
    <row r="43" spans="1:27" ht="249.75" customHeight="1">
      <c r="A43" s="111"/>
      <c r="B43" s="135" t="s">
        <v>879</v>
      </c>
      <c r="C43" s="183" t="s">
        <v>140</v>
      </c>
      <c r="D43" s="248">
        <f>SUM(E43:X43)</f>
        <v>0.3</v>
      </c>
      <c r="E43" s="857">
        <v>0.3</v>
      </c>
      <c r="F43" s="248"/>
      <c r="G43" s="248"/>
      <c r="H43" s="248"/>
      <c r="I43" s="248"/>
      <c r="J43" s="248"/>
      <c r="K43" s="248"/>
      <c r="L43" s="248"/>
      <c r="M43" s="248"/>
      <c r="N43" s="248"/>
      <c r="O43" s="248"/>
      <c r="P43" s="248"/>
      <c r="Q43" s="248"/>
      <c r="R43" s="248"/>
      <c r="S43" s="248"/>
      <c r="T43" s="248"/>
      <c r="U43" s="248"/>
      <c r="V43" s="248"/>
      <c r="W43" s="248"/>
      <c r="X43" s="248"/>
      <c r="Y43" s="183" t="s">
        <v>1083</v>
      </c>
      <c r="Z43" s="848"/>
      <c r="AA43" s="183" t="s">
        <v>881</v>
      </c>
    </row>
    <row r="44" spans="1:27" ht="229.5" customHeight="1">
      <c r="A44" s="1294"/>
      <c r="B44" s="1290" t="s">
        <v>369</v>
      </c>
      <c r="C44" s="183" t="s">
        <v>136</v>
      </c>
      <c r="D44" s="248">
        <f>SUM(E44:X44)</f>
        <v>5.6400000000000006</v>
      </c>
      <c r="E44" s="857">
        <v>3.86</v>
      </c>
      <c r="F44" s="248"/>
      <c r="G44" s="248"/>
      <c r="H44" s="248">
        <v>0.04</v>
      </c>
      <c r="I44" s="248">
        <v>0.01</v>
      </c>
      <c r="J44" s="248"/>
      <c r="K44" s="248"/>
      <c r="L44" s="248"/>
      <c r="M44" s="248"/>
      <c r="N44" s="248"/>
      <c r="O44" s="248"/>
      <c r="P44" s="248"/>
      <c r="Q44" s="248"/>
      <c r="R44" s="248">
        <v>0.3</v>
      </c>
      <c r="S44" s="248">
        <v>0.66</v>
      </c>
      <c r="T44" s="248"/>
      <c r="U44" s="248"/>
      <c r="V44" s="248"/>
      <c r="W44" s="248">
        <v>0.37</v>
      </c>
      <c r="X44" s="248">
        <v>0.4</v>
      </c>
      <c r="Y44" s="183" t="s">
        <v>1128</v>
      </c>
      <c r="Z44" s="1287"/>
      <c r="AA44" s="1287"/>
    </row>
    <row r="45" spans="1:27" ht="75" customHeight="1">
      <c r="A45" s="1293"/>
      <c r="B45" s="1291"/>
      <c r="C45" s="183" t="s">
        <v>957</v>
      </c>
      <c r="D45" s="248">
        <f>SUM(E45:X45)</f>
        <v>0.98999999999999988</v>
      </c>
      <c r="E45" s="857">
        <v>0.7</v>
      </c>
      <c r="F45" s="248"/>
      <c r="G45" s="248"/>
      <c r="H45" s="248">
        <v>0.01</v>
      </c>
      <c r="I45" s="248"/>
      <c r="J45" s="248"/>
      <c r="K45" s="248"/>
      <c r="L45" s="248"/>
      <c r="M45" s="248"/>
      <c r="N45" s="248"/>
      <c r="O45" s="248"/>
      <c r="P45" s="248"/>
      <c r="Q45" s="248"/>
      <c r="R45" s="248">
        <v>0.1</v>
      </c>
      <c r="S45" s="248">
        <v>0.08</v>
      </c>
      <c r="T45" s="248"/>
      <c r="U45" s="248"/>
      <c r="V45" s="248"/>
      <c r="W45" s="248"/>
      <c r="X45" s="248">
        <v>0.1</v>
      </c>
      <c r="Y45" s="135" t="s">
        <v>1129</v>
      </c>
      <c r="Z45" s="1289"/>
      <c r="AA45" s="1289"/>
    </row>
    <row r="46" spans="1:27" ht="124.5" customHeight="1">
      <c r="A46" s="822"/>
      <c r="B46" s="873" t="s">
        <v>956</v>
      </c>
      <c r="C46" s="183" t="s">
        <v>957</v>
      </c>
      <c r="D46" s="248">
        <v>0.01</v>
      </c>
      <c r="E46" s="857"/>
      <c r="F46" s="248"/>
      <c r="G46" s="248"/>
      <c r="H46" s="248"/>
      <c r="I46" s="248"/>
      <c r="J46" s="248"/>
      <c r="K46" s="248"/>
      <c r="L46" s="248"/>
      <c r="M46" s="248"/>
      <c r="N46" s="248">
        <v>0.01</v>
      </c>
      <c r="O46" s="248"/>
      <c r="P46" s="248"/>
      <c r="Q46" s="248"/>
      <c r="R46" s="248"/>
      <c r="S46" s="248"/>
      <c r="T46" s="248"/>
      <c r="U46" s="248"/>
      <c r="V46" s="248"/>
      <c r="W46" s="248"/>
      <c r="X46" s="248"/>
      <c r="Y46" s="825" t="s">
        <v>1130</v>
      </c>
      <c r="Z46" s="848"/>
      <c r="AA46" s="183"/>
    </row>
    <row r="47" spans="1:27" ht="106.5" customHeight="1">
      <c r="A47" s="111"/>
      <c r="B47" s="1290" t="s">
        <v>646</v>
      </c>
      <c r="C47" s="183" t="s">
        <v>134</v>
      </c>
      <c r="D47" s="248">
        <f>SUM(E47:X47)</f>
        <v>3.4499999999999997</v>
      </c>
      <c r="E47" s="858">
        <v>2.85</v>
      </c>
      <c r="F47" s="248"/>
      <c r="G47" s="248"/>
      <c r="H47" s="248"/>
      <c r="I47" s="248"/>
      <c r="J47" s="248"/>
      <c r="K47" s="248"/>
      <c r="L47" s="248"/>
      <c r="M47" s="248"/>
      <c r="N47" s="248"/>
      <c r="O47" s="248"/>
      <c r="P47" s="248"/>
      <c r="Q47" s="248"/>
      <c r="R47" s="248">
        <v>0.3</v>
      </c>
      <c r="S47" s="248">
        <v>0.3</v>
      </c>
      <c r="T47" s="248"/>
      <c r="U47" s="248"/>
      <c r="V47" s="248"/>
      <c r="W47" s="248"/>
      <c r="X47" s="248"/>
      <c r="Y47" s="183" t="s">
        <v>357</v>
      </c>
      <c r="Z47" s="848"/>
      <c r="AA47" s="1287" t="s">
        <v>885</v>
      </c>
    </row>
    <row r="48" spans="1:27" ht="123" customHeight="1">
      <c r="A48" s="111"/>
      <c r="B48" s="1291"/>
      <c r="C48" s="183" t="s">
        <v>136</v>
      </c>
      <c r="D48" s="248">
        <f>SUM(E48:X48)</f>
        <v>7.72</v>
      </c>
      <c r="E48" s="858">
        <v>4.25</v>
      </c>
      <c r="F48" s="248"/>
      <c r="G48" s="248"/>
      <c r="H48" s="248">
        <v>0.92</v>
      </c>
      <c r="I48" s="248">
        <v>0.74</v>
      </c>
      <c r="J48" s="248"/>
      <c r="K48" s="248"/>
      <c r="L48" s="248"/>
      <c r="M48" s="248">
        <v>1.75</v>
      </c>
      <c r="N48" s="248"/>
      <c r="O48" s="248"/>
      <c r="P48" s="248"/>
      <c r="Q48" s="248"/>
      <c r="R48" s="248"/>
      <c r="S48" s="248"/>
      <c r="T48" s="248"/>
      <c r="U48" s="248"/>
      <c r="V48" s="248"/>
      <c r="W48" s="248"/>
      <c r="X48" s="248">
        <v>0.06</v>
      </c>
      <c r="Y48" s="183" t="s">
        <v>1118</v>
      </c>
      <c r="Z48" s="848"/>
      <c r="AA48" s="1289"/>
    </row>
    <row r="49" spans="1:27" ht="240" customHeight="1">
      <c r="A49" s="111"/>
      <c r="B49" s="135" t="s">
        <v>373</v>
      </c>
      <c r="C49" s="183" t="s">
        <v>1006</v>
      </c>
      <c r="D49" s="248">
        <f>SUM(E49:X49)</f>
        <v>4.26</v>
      </c>
      <c r="E49" s="103"/>
      <c r="F49" s="857">
        <v>2.5299999999999998</v>
      </c>
      <c r="G49" s="248"/>
      <c r="H49" s="248"/>
      <c r="I49" s="248"/>
      <c r="J49" s="248"/>
      <c r="K49" s="248">
        <v>0.03</v>
      </c>
      <c r="L49" s="248"/>
      <c r="M49" s="248"/>
      <c r="N49" s="248"/>
      <c r="O49" s="248"/>
      <c r="P49" s="248">
        <v>0.02</v>
      </c>
      <c r="Q49" s="248"/>
      <c r="R49" s="248">
        <v>0.03</v>
      </c>
      <c r="S49" s="248">
        <v>0.03</v>
      </c>
      <c r="T49" s="248"/>
      <c r="U49" s="248"/>
      <c r="V49" s="248"/>
      <c r="W49" s="248"/>
      <c r="X49" s="248">
        <v>1.62</v>
      </c>
      <c r="Y49" s="183" t="s">
        <v>1074</v>
      </c>
      <c r="Z49" s="848"/>
      <c r="AA49" s="183" t="s">
        <v>886</v>
      </c>
    </row>
    <row r="50" spans="1:27" ht="246.75" customHeight="1">
      <c r="A50" s="111"/>
      <c r="B50" s="135" t="s">
        <v>1011</v>
      </c>
      <c r="C50" s="183" t="s">
        <v>133</v>
      </c>
      <c r="D50" s="248">
        <v>0.03</v>
      </c>
      <c r="E50" s="857"/>
      <c r="F50" s="248"/>
      <c r="G50" s="248"/>
      <c r="H50" s="248"/>
      <c r="I50" s="248"/>
      <c r="J50" s="248"/>
      <c r="K50" s="248"/>
      <c r="L50" s="248"/>
      <c r="M50" s="248">
        <v>0.03</v>
      </c>
      <c r="N50" s="248"/>
      <c r="O50" s="248"/>
      <c r="P50" s="248"/>
      <c r="Q50" s="248"/>
      <c r="R50" s="248"/>
      <c r="S50" s="248"/>
      <c r="T50" s="248"/>
      <c r="U50" s="248"/>
      <c r="V50" s="248"/>
      <c r="W50" s="248"/>
      <c r="X50" s="248"/>
      <c r="Y50" s="183" t="s">
        <v>1062</v>
      </c>
      <c r="Z50" s="848"/>
      <c r="AA50" s="135" t="s">
        <v>966</v>
      </c>
    </row>
    <row r="51" spans="1:27" s="179" customFormat="1" ht="23.45" customHeight="1">
      <c r="A51" s="163">
        <v>2</v>
      </c>
      <c r="B51" s="839" t="s">
        <v>375</v>
      </c>
      <c r="C51" s="840"/>
      <c r="D51" s="184">
        <f>SUM(D52:D66)</f>
        <v>21.580000000000002</v>
      </c>
      <c r="E51" s="857"/>
      <c r="F51" s="184"/>
      <c r="G51" s="184"/>
      <c r="H51" s="184"/>
      <c r="I51" s="184"/>
      <c r="J51" s="184"/>
      <c r="K51" s="184"/>
      <c r="L51" s="184"/>
      <c r="M51" s="184"/>
      <c r="N51" s="184"/>
      <c r="O51" s="184"/>
      <c r="P51" s="184"/>
      <c r="Q51" s="184"/>
      <c r="R51" s="184"/>
      <c r="S51" s="184"/>
      <c r="T51" s="184"/>
      <c r="U51" s="184"/>
      <c r="V51" s="184"/>
      <c r="W51" s="184"/>
      <c r="X51" s="184"/>
      <c r="Y51" s="859"/>
      <c r="Z51" s="163"/>
      <c r="AA51" s="860"/>
    </row>
    <row r="52" spans="1:27" s="179" customFormat="1" ht="106.5" customHeight="1">
      <c r="A52" s="111"/>
      <c r="B52" s="135" t="s">
        <v>656</v>
      </c>
      <c r="C52" s="183" t="s">
        <v>138</v>
      </c>
      <c r="D52" s="248">
        <v>0.2</v>
      </c>
      <c r="E52" s="855"/>
      <c r="F52" s="184"/>
      <c r="G52" s="184"/>
      <c r="H52" s="855">
        <v>0.2</v>
      </c>
      <c r="I52" s="184"/>
      <c r="J52" s="184"/>
      <c r="K52" s="184"/>
      <c r="L52" s="184"/>
      <c r="M52" s="184"/>
      <c r="N52" s="184"/>
      <c r="O52" s="184"/>
      <c r="P52" s="184"/>
      <c r="Q52" s="184"/>
      <c r="R52" s="184"/>
      <c r="S52" s="184"/>
      <c r="T52" s="184"/>
      <c r="U52" s="184"/>
      <c r="V52" s="184"/>
      <c r="W52" s="184"/>
      <c r="X52" s="184"/>
      <c r="Y52" s="183" t="s">
        <v>825</v>
      </c>
      <c r="Z52" s="183" t="s">
        <v>780</v>
      </c>
      <c r="AA52" s="183" t="s">
        <v>756</v>
      </c>
    </row>
    <row r="53" spans="1:27" s="179" customFormat="1" ht="127.5" customHeight="1">
      <c r="A53" s="111"/>
      <c r="B53" s="135" t="s">
        <v>657</v>
      </c>
      <c r="C53" s="183" t="s">
        <v>350</v>
      </c>
      <c r="D53" s="248">
        <v>0.65000000000000013</v>
      </c>
      <c r="E53" s="183">
        <v>0.39</v>
      </c>
      <c r="F53" s="184"/>
      <c r="G53" s="184"/>
      <c r="H53" s="183"/>
      <c r="I53" s="184"/>
      <c r="J53" s="184"/>
      <c r="K53" s="184"/>
      <c r="L53" s="184"/>
      <c r="M53" s="184"/>
      <c r="N53" s="184"/>
      <c r="O53" s="184"/>
      <c r="P53" s="184"/>
      <c r="Q53" s="184"/>
      <c r="R53" s="183">
        <v>0.03</v>
      </c>
      <c r="S53" s="183">
        <v>0.03</v>
      </c>
      <c r="T53" s="183"/>
      <c r="U53" s="183"/>
      <c r="V53" s="183"/>
      <c r="W53" s="183"/>
      <c r="X53" s="183">
        <v>0.2</v>
      </c>
      <c r="Y53" s="183" t="s">
        <v>824</v>
      </c>
      <c r="Z53" s="183" t="s">
        <v>1096</v>
      </c>
      <c r="AA53" s="183" t="s">
        <v>757</v>
      </c>
    </row>
    <row r="54" spans="1:27" s="179" customFormat="1" ht="147" customHeight="1">
      <c r="A54" s="111"/>
      <c r="B54" s="135" t="s">
        <v>511</v>
      </c>
      <c r="C54" s="183" t="s">
        <v>135</v>
      </c>
      <c r="D54" s="248">
        <v>0.11</v>
      </c>
      <c r="E54" s="170">
        <v>0.11</v>
      </c>
      <c r="F54" s="170"/>
      <c r="G54" s="170"/>
      <c r="H54" s="170"/>
      <c r="I54" s="170"/>
      <c r="J54" s="170"/>
      <c r="K54" s="170"/>
      <c r="L54" s="170"/>
      <c r="M54" s="170"/>
      <c r="N54" s="170"/>
      <c r="O54" s="170"/>
      <c r="P54" s="170"/>
      <c r="Q54" s="170"/>
      <c r="R54" s="170"/>
      <c r="S54" s="170"/>
      <c r="T54" s="170"/>
      <c r="U54" s="170"/>
      <c r="V54" s="170"/>
      <c r="W54" s="170"/>
      <c r="X54" s="170"/>
      <c r="Y54" s="183" t="s">
        <v>250</v>
      </c>
      <c r="Z54" s="843" t="s">
        <v>834</v>
      </c>
      <c r="AA54" s="183" t="s">
        <v>754</v>
      </c>
    </row>
    <row r="55" spans="1:27" s="179" customFormat="1" ht="162.75" customHeight="1">
      <c r="A55" s="111"/>
      <c r="B55" s="135" t="s">
        <v>251</v>
      </c>
      <c r="C55" s="183" t="s">
        <v>138</v>
      </c>
      <c r="D55" s="248">
        <f>SUM(E55:X55)</f>
        <v>0.8600000000000001</v>
      </c>
      <c r="E55" s="170">
        <v>0.35</v>
      </c>
      <c r="F55" s="170"/>
      <c r="G55" s="170">
        <v>0.2</v>
      </c>
      <c r="H55" s="170">
        <v>0.11</v>
      </c>
      <c r="I55" s="170">
        <v>0.1</v>
      </c>
      <c r="J55" s="170"/>
      <c r="K55" s="170"/>
      <c r="L55" s="170"/>
      <c r="M55" s="170"/>
      <c r="N55" s="170"/>
      <c r="O55" s="170"/>
      <c r="P55" s="170"/>
      <c r="Q55" s="170"/>
      <c r="R55" s="170">
        <v>0.05</v>
      </c>
      <c r="S55" s="170">
        <v>0.05</v>
      </c>
      <c r="T55" s="170"/>
      <c r="U55" s="170"/>
      <c r="V55" s="170"/>
      <c r="W55" s="170"/>
      <c r="X55" s="170"/>
      <c r="Y55" s="183" t="s">
        <v>252</v>
      </c>
      <c r="Z55" s="843" t="s">
        <v>1097</v>
      </c>
      <c r="AA55" s="183" t="s">
        <v>782</v>
      </c>
    </row>
    <row r="56" spans="1:27" s="189" customFormat="1" ht="136.5" customHeight="1">
      <c r="A56" s="185"/>
      <c r="B56" s="195" t="s">
        <v>506</v>
      </c>
      <c r="C56" s="187" t="s">
        <v>432</v>
      </c>
      <c r="D56" s="248">
        <v>0.16</v>
      </c>
      <c r="E56" s="248">
        <v>0.16</v>
      </c>
      <c r="F56" s="248"/>
      <c r="G56" s="248"/>
      <c r="H56" s="187"/>
      <c r="I56" s="248"/>
      <c r="J56" s="248"/>
      <c r="K56" s="248"/>
      <c r="L56" s="248"/>
      <c r="M56" s="248"/>
      <c r="N56" s="248"/>
      <c r="O56" s="248"/>
      <c r="P56" s="248"/>
      <c r="Q56" s="248"/>
      <c r="R56" s="248"/>
      <c r="S56" s="248"/>
      <c r="T56" s="248"/>
      <c r="U56" s="248"/>
      <c r="V56" s="248"/>
      <c r="W56" s="248"/>
      <c r="X56" s="248"/>
      <c r="Y56" s="183" t="s">
        <v>823</v>
      </c>
      <c r="Z56" s="843" t="s">
        <v>783</v>
      </c>
      <c r="AA56" s="183" t="s">
        <v>744</v>
      </c>
    </row>
    <row r="57" spans="1:27" s="189" customFormat="1" ht="151.5" customHeight="1">
      <c r="A57" s="185"/>
      <c r="B57" s="135" t="s">
        <v>888</v>
      </c>
      <c r="C57" s="183" t="s">
        <v>135</v>
      </c>
      <c r="D57" s="248">
        <v>3.6</v>
      </c>
      <c r="E57" s="857">
        <v>2.6</v>
      </c>
      <c r="F57" s="248"/>
      <c r="G57" s="248">
        <v>0.5</v>
      </c>
      <c r="H57" s="187"/>
      <c r="I57" s="248"/>
      <c r="J57" s="248"/>
      <c r="K57" s="248"/>
      <c r="L57" s="248"/>
      <c r="M57" s="248"/>
      <c r="N57" s="248"/>
      <c r="O57" s="248"/>
      <c r="P57" s="248"/>
      <c r="Q57" s="248"/>
      <c r="R57" s="248"/>
      <c r="S57" s="248"/>
      <c r="T57" s="248"/>
      <c r="U57" s="248"/>
      <c r="V57" s="248"/>
      <c r="W57" s="248"/>
      <c r="X57" s="248">
        <v>0.5</v>
      </c>
      <c r="Y57" s="183" t="s">
        <v>1084</v>
      </c>
      <c r="Z57" s="843"/>
      <c r="AA57" s="183" t="s">
        <v>889</v>
      </c>
    </row>
    <row r="58" spans="1:27" s="189" customFormat="1" ht="119.25" customHeight="1">
      <c r="A58" s="185"/>
      <c r="B58" s="135" t="s">
        <v>890</v>
      </c>
      <c r="C58" s="183" t="s">
        <v>135</v>
      </c>
      <c r="D58" s="248">
        <v>1.58</v>
      </c>
      <c r="E58" s="857">
        <v>1.45</v>
      </c>
      <c r="F58" s="248"/>
      <c r="G58" s="248"/>
      <c r="H58" s="187"/>
      <c r="I58" s="248"/>
      <c r="J58" s="248"/>
      <c r="K58" s="248"/>
      <c r="L58" s="248"/>
      <c r="M58" s="248"/>
      <c r="N58" s="248"/>
      <c r="O58" s="248"/>
      <c r="P58" s="248"/>
      <c r="Q58" s="248"/>
      <c r="R58" s="248">
        <v>7.0000000000000007E-2</v>
      </c>
      <c r="S58" s="248">
        <v>0.06</v>
      </c>
      <c r="T58" s="248"/>
      <c r="U58" s="248"/>
      <c r="V58" s="248"/>
      <c r="W58" s="248"/>
      <c r="X58" s="248"/>
      <c r="Y58" s="183" t="s">
        <v>1085</v>
      </c>
      <c r="Z58" s="843"/>
      <c r="AA58" s="183" t="s">
        <v>891</v>
      </c>
    </row>
    <row r="59" spans="1:27" s="189" customFormat="1" ht="145.5" customHeight="1">
      <c r="A59" s="185"/>
      <c r="B59" s="135" t="s">
        <v>892</v>
      </c>
      <c r="C59" s="183" t="s">
        <v>137</v>
      </c>
      <c r="D59" s="248">
        <v>6.6</v>
      </c>
      <c r="E59" s="248">
        <v>2.5</v>
      </c>
      <c r="F59" s="248">
        <v>2.2000000000000002</v>
      </c>
      <c r="G59" s="248"/>
      <c r="H59" s="187"/>
      <c r="I59" s="248"/>
      <c r="J59" s="248"/>
      <c r="K59" s="248"/>
      <c r="L59" s="248"/>
      <c r="M59" s="248"/>
      <c r="N59" s="248"/>
      <c r="O59" s="248"/>
      <c r="P59" s="248"/>
      <c r="Q59" s="248"/>
      <c r="R59" s="248"/>
      <c r="S59" s="248"/>
      <c r="T59" s="248"/>
      <c r="U59" s="248"/>
      <c r="V59" s="248"/>
      <c r="W59" s="248"/>
      <c r="X59" s="248">
        <v>1.9</v>
      </c>
      <c r="Y59" s="183" t="s">
        <v>1086</v>
      </c>
      <c r="Z59" s="843"/>
      <c r="AA59" s="183" t="s">
        <v>893</v>
      </c>
    </row>
    <row r="60" spans="1:27" s="189" customFormat="1" ht="147" customHeight="1">
      <c r="A60" s="185"/>
      <c r="B60" s="835" t="s">
        <v>971</v>
      </c>
      <c r="C60" s="183" t="s">
        <v>1007</v>
      </c>
      <c r="D60" s="248">
        <v>0.3</v>
      </c>
      <c r="E60" s="248"/>
      <c r="F60" s="248"/>
      <c r="G60" s="248"/>
      <c r="H60" s="187"/>
      <c r="I60" s="248"/>
      <c r="J60" s="248"/>
      <c r="K60" s="248"/>
      <c r="L60" s="248"/>
      <c r="M60" s="248"/>
      <c r="N60" s="248"/>
      <c r="O60" s="248"/>
      <c r="P60" s="248"/>
      <c r="Q60" s="248"/>
      <c r="R60" s="248"/>
      <c r="S60" s="248">
        <v>0.25</v>
      </c>
      <c r="T60" s="248"/>
      <c r="U60" s="248"/>
      <c r="V60" s="248"/>
      <c r="W60" s="248"/>
      <c r="X60" s="248">
        <v>0.05</v>
      </c>
      <c r="Y60" s="183"/>
      <c r="Z60" s="843"/>
      <c r="AA60" s="135" t="s">
        <v>972</v>
      </c>
    </row>
    <row r="61" spans="1:27" s="189" customFormat="1" ht="116.25" customHeight="1">
      <c r="A61" s="185"/>
      <c r="B61" s="1287" t="s">
        <v>894</v>
      </c>
      <c r="C61" s="183" t="s">
        <v>1007</v>
      </c>
      <c r="D61" s="248">
        <f>SUM(E61:X61)</f>
        <v>0.05</v>
      </c>
      <c r="E61" s="857">
        <v>0.05</v>
      </c>
      <c r="F61" s="248"/>
      <c r="G61" s="248"/>
      <c r="H61" s="187"/>
      <c r="I61" s="248"/>
      <c r="J61" s="248"/>
      <c r="K61" s="248"/>
      <c r="L61" s="248"/>
      <c r="M61" s="248"/>
      <c r="N61" s="248"/>
      <c r="O61" s="248"/>
      <c r="P61" s="248"/>
      <c r="Q61" s="248"/>
      <c r="R61" s="248"/>
      <c r="S61" s="248"/>
      <c r="T61" s="248"/>
      <c r="U61" s="248"/>
      <c r="V61" s="248"/>
      <c r="W61" s="248"/>
      <c r="X61" s="248"/>
      <c r="Y61" s="183" t="s">
        <v>1150</v>
      </c>
      <c r="Z61" s="843"/>
      <c r="AA61" s="1287" t="s">
        <v>896</v>
      </c>
    </row>
    <row r="62" spans="1:27" s="189" customFormat="1" ht="129.75" customHeight="1">
      <c r="A62" s="185"/>
      <c r="B62" s="1289"/>
      <c r="C62" s="183" t="s">
        <v>140</v>
      </c>
      <c r="D62" s="248">
        <f>SUM(E62:X62)</f>
        <v>0.04</v>
      </c>
      <c r="E62" s="857">
        <v>0.04</v>
      </c>
      <c r="F62" s="248"/>
      <c r="G62" s="248"/>
      <c r="H62" s="187"/>
      <c r="I62" s="248"/>
      <c r="J62" s="248"/>
      <c r="K62" s="248"/>
      <c r="L62" s="248"/>
      <c r="M62" s="248"/>
      <c r="N62" s="248"/>
      <c r="O62" s="248"/>
      <c r="P62" s="248"/>
      <c r="Q62" s="248"/>
      <c r="R62" s="248"/>
      <c r="S62" s="248"/>
      <c r="T62" s="248"/>
      <c r="U62" s="248"/>
      <c r="V62" s="248"/>
      <c r="W62" s="248"/>
      <c r="X62" s="248"/>
      <c r="Y62" s="183" t="s">
        <v>1149</v>
      </c>
      <c r="Z62" s="843"/>
      <c r="AA62" s="1289"/>
    </row>
    <row r="63" spans="1:27" s="189" customFormat="1" ht="137.25" customHeight="1">
      <c r="A63" s="185"/>
      <c r="B63" s="135" t="s">
        <v>897</v>
      </c>
      <c r="C63" s="183" t="s">
        <v>138</v>
      </c>
      <c r="D63" s="248">
        <f>SUM(E63:X63)</f>
        <v>0.04</v>
      </c>
      <c r="E63" s="857">
        <v>0.04</v>
      </c>
      <c r="F63" s="248"/>
      <c r="G63" s="248"/>
      <c r="H63" s="187"/>
      <c r="I63" s="248"/>
      <c r="J63" s="248"/>
      <c r="K63" s="248"/>
      <c r="L63" s="248"/>
      <c r="M63" s="248"/>
      <c r="N63" s="248"/>
      <c r="O63" s="248"/>
      <c r="P63" s="248"/>
      <c r="Q63" s="248"/>
      <c r="R63" s="248"/>
      <c r="S63" s="248"/>
      <c r="T63" s="248"/>
      <c r="U63" s="248"/>
      <c r="V63" s="248"/>
      <c r="W63" s="248"/>
      <c r="X63" s="248"/>
      <c r="Y63" s="183" t="s">
        <v>1088</v>
      </c>
      <c r="Z63" s="843"/>
      <c r="AA63" s="183" t="s">
        <v>898</v>
      </c>
    </row>
    <row r="64" spans="1:27" s="189" customFormat="1" ht="130.5" customHeight="1">
      <c r="A64" s="185" t="s">
        <v>73</v>
      </c>
      <c r="B64" s="835" t="s">
        <v>899</v>
      </c>
      <c r="C64" s="183" t="s">
        <v>140</v>
      </c>
      <c r="D64" s="248">
        <f>SUM(E64:X64)</f>
        <v>2.1</v>
      </c>
      <c r="E64" s="857"/>
      <c r="F64" s="248">
        <v>0.17</v>
      </c>
      <c r="G64" s="248">
        <v>0.1</v>
      </c>
      <c r="H64" s="187">
        <v>0.15</v>
      </c>
      <c r="I64" s="248">
        <v>0.3</v>
      </c>
      <c r="J64" s="248"/>
      <c r="K64" s="248">
        <v>0.3</v>
      </c>
      <c r="L64" s="248"/>
      <c r="M64" s="248">
        <v>0.19</v>
      </c>
      <c r="N64" s="248"/>
      <c r="O64" s="248"/>
      <c r="P64" s="248"/>
      <c r="Q64" s="248"/>
      <c r="R64" s="248">
        <v>0.3</v>
      </c>
      <c r="S64" s="248">
        <v>0.1</v>
      </c>
      <c r="T64" s="248"/>
      <c r="U64" s="248"/>
      <c r="V64" s="248">
        <v>0.13</v>
      </c>
      <c r="W64" s="248"/>
      <c r="X64" s="248">
        <v>0.36</v>
      </c>
      <c r="Y64" s="861" t="s">
        <v>1131</v>
      </c>
      <c r="Z64" s="843"/>
      <c r="AA64" s="868" t="s">
        <v>901</v>
      </c>
    </row>
    <row r="65" spans="1:27" s="189" customFormat="1" ht="82.5" customHeight="1">
      <c r="A65" s="1308"/>
      <c r="B65" s="1295" t="s">
        <v>1057</v>
      </c>
      <c r="C65" s="183" t="s">
        <v>140</v>
      </c>
      <c r="D65" s="170">
        <v>1.94</v>
      </c>
      <c r="E65" s="248"/>
      <c r="F65" s="248"/>
      <c r="G65" s="248"/>
      <c r="H65" s="187"/>
      <c r="I65" s="248"/>
      <c r="J65" s="248"/>
      <c r="K65" s="248"/>
      <c r="L65" s="248"/>
      <c r="M65" s="248"/>
      <c r="N65" s="248"/>
      <c r="O65" s="248"/>
      <c r="P65" s="134">
        <v>1.1399999999999999</v>
      </c>
      <c r="Q65" s="248"/>
      <c r="R65" s="134">
        <v>0.15</v>
      </c>
      <c r="S65" s="134">
        <v>0.05</v>
      </c>
      <c r="T65" s="248"/>
      <c r="U65" s="248"/>
      <c r="V65" s="248"/>
      <c r="W65" s="248"/>
      <c r="X65" s="829">
        <v>0.6</v>
      </c>
      <c r="Y65" s="183" t="s">
        <v>1059</v>
      </c>
      <c r="Z65" s="843"/>
      <c r="AA65" s="876"/>
    </row>
    <row r="66" spans="1:27" s="189" customFormat="1" ht="82.5" customHeight="1">
      <c r="A66" s="1309"/>
      <c r="B66" s="1296"/>
      <c r="C66" s="183" t="s">
        <v>134</v>
      </c>
      <c r="D66" s="170">
        <v>3.35</v>
      </c>
      <c r="E66" s="248"/>
      <c r="F66" s="248"/>
      <c r="G66" s="248"/>
      <c r="H66" s="187"/>
      <c r="I66" s="248"/>
      <c r="J66" s="248"/>
      <c r="K66" s="248"/>
      <c r="L66" s="248"/>
      <c r="M66" s="248"/>
      <c r="N66" s="248"/>
      <c r="O66" s="248"/>
      <c r="P66" s="248"/>
      <c r="Q66" s="248">
        <v>3.35</v>
      </c>
      <c r="R66" s="248"/>
      <c r="S66" s="248"/>
      <c r="T66" s="248"/>
      <c r="U66" s="248"/>
      <c r="V66" s="248"/>
      <c r="W66" s="248"/>
      <c r="X66" s="248"/>
      <c r="Y66" s="183" t="s">
        <v>1060</v>
      </c>
      <c r="Z66" s="843"/>
      <c r="AA66" s="877"/>
    </row>
    <row r="67" spans="1:27" s="189" customFormat="1" ht="18" customHeight="1">
      <c r="A67" s="862">
        <v>3</v>
      </c>
      <c r="B67" s="863" t="s">
        <v>939</v>
      </c>
      <c r="C67" s="187"/>
      <c r="D67" s="248"/>
      <c r="E67" s="248"/>
      <c r="F67" s="248"/>
      <c r="G67" s="248"/>
      <c r="H67" s="187"/>
      <c r="I67" s="248"/>
      <c r="J67" s="248"/>
      <c r="K67" s="248"/>
      <c r="L67" s="248"/>
      <c r="M67" s="248"/>
      <c r="N67" s="248"/>
      <c r="O67" s="248"/>
      <c r="P67" s="248"/>
      <c r="Q67" s="248"/>
      <c r="R67" s="248"/>
      <c r="S67" s="248"/>
      <c r="T67" s="248"/>
      <c r="U67" s="248"/>
      <c r="V67" s="248"/>
      <c r="W67" s="248"/>
      <c r="X67" s="248"/>
      <c r="Y67" s="183"/>
      <c r="Z67" s="843"/>
      <c r="AA67" s="183"/>
    </row>
    <row r="68" spans="1:27" s="189" customFormat="1" ht="170.25" customHeight="1">
      <c r="A68" s="862"/>
      <c r="B68" s="135" t="s">
        <v>919</v>
      </c>
      <c r="C68" s="183" t="s">
        <v>138</v>
      </c>
      <c r="D68" s="248">
        <f>SUM(E68:X68)</f>
        <v>0.04</v>
      </c>
      <c r="E68" s="857">
        <v>0.04</v>
      </c>
      <c r="F68" s="248"/>
      <c r="G68" s="248"/>
      <c r="H68" s="187"/>
      <c r="I68" s="248"/>
      <c r="J68" s="248"/>
      <c r="K68" s="248"/>
      <c r="L68" s="248"/>
      <c r="M68" s="248"/>
      <c r="N68" s="248"/>
      <c r="O68" s="248"/>
      <c r="P68" s="248"/>
      <c r="Q68" s="248"/>
      <c r="R68" s="248"/>
      <c r="S68" s="248"/>
      <c r="T68" s="248"/>
      <c r="U68" s="248"/>
      <c r="V68" s="248"/>
      <c r="W68" s="248"/>
      <c r="X68" s="248"/>
      <c r="Y68" s="183" t="s">
        <v>1132</v>
      </c>
      <c r="Z68" s="843"/>
      <c r="AA68" s="183" t="s">
        <v>920</v>
      </c>
    </row>
    <row r="69" spans="1:27" s="189" customFormat="1" ht="65.25" customHeight="1">
      <c r="A69" s="1308"/>
      <c r="B69" s="1284" t="s">
        <v>916</v>
      </c>
      <c r="C69" s="183" t="s">
        <v>135</v>
      </c>
      <c r="D69" s="248">
        <f>SUM(E69:X69)</f>
        <v>0.04</v>
      </c>
      <c r="E69" s="857">
        <v>0.03</v>
      </c>
      <c r="F69" s="248"/>
      <c r="G69" s="248"/>
      <c r="H69" s="187"/>
      <c r="I69" s="248"/>
      <c r="J69" s="248"/>
      <c r="K69" s="248"/>
      <c r="L69" s="248"/>
      <c r="M69" s="248"/>
      <c r="N69" s="248"/>
      <c r="O69" s="248"/>
      <c r="P69" s="248"/>
      <c r="Q69" s="248"/>
      <c r="R69" s="248">
        <v>0.01</v>
      </c>
      <c r="S69" s="248"/>
      <c r="T69" s="248"/>
      <c r="U69" s="248"/>
      <c r="V69" s="248"/>
      <c r="W69" s="248"/>
      <c r="X69" s="248"/>
      <c r="Y69" s="183" t="s">
        <v>1133</v>
      </c>
      <c r="Z69" s="843"/>
      <c r="AA69" s="183"/>
    </row>
    <row r="70" spans="1:27" s="189" customFormat="1" ht="105.75" customHeight="1">
      <c r="A70" s="1309"/>
      <c r="B70" s="1286"/>
      <c r="C70" s="183" t="s">
        <v>139</v>
      </c>
      <c r="D70" s="248">
        <f>SUM(E70:X70)</f>
        <v>0.14000000000000001</v>
      </c>
      <c r="E70" s="857">
        <v>0.11</v>
      </c>
      <c r="F70" s="248"/>
      <c r="G70" s="248"/>
      <c r="H70" s="187">
        <v>0.01</v>
      </c>
      <c r="I70" s="248">
        <v>0.01</v>
      </c>
      <c r="J70" s="248"/>
      <c r="K70" s="248"/>
      <c r="L70" s="248"/>
      <c r="M70" s="248"/>
      <c r="N70" s="248"/>
      <c r="O70" s="248"/>
      <c r="P70" s="248"/>
      <c r="Q70" s="248"/>
      <c r="R70" s="248">
        <v>0.01</v>
      </c>
      <c r="S70" s="248"/>
      <c r="T70" s="248"/>
      <c r="U70" s="248"/>
      <c r="V70" s="248"/>
      <c r="W70" s="248"/>
      <c r="X70" s="248"/>
      <c r="Y70" s="183" t="s">
        <v>1134</v>
      </c>
      <c r="Z70" s="843"/>
      <c r="AA70" s="183"/>
    </row>
    <row r="71" spans="1:27" s="189" customFormat="1" ht="408.75" customHeight="1">
      <c r="A71" s="862"/>
      <c r="B71" s="819" t="s">
        <v>924</v>
      </c>
      <c r="C71" s="183" t="s">
        <v>342</v>
      </c>
      <c r="D71" s="248">
        <f>SUM(E71:X71)</f>
        <v>0.51</v>
      </c>
      <c r="E71" s="829">
        <v>0.49</v>
      </c>
      <c r="F71" s="248"/>
      <c r="G71" s="248"/>
      <c r="H71" s="187"/>
      <c r="I71" s="248"/>
      <c r="J71" s="248"/>
      <c r="K71" s="248"/>
      <c r="L71" s="248"/>
      <c r="M71" s="248"/>
      <c r="N71" s="248"/>
      <c r="O71" s="248"/>
      <c r="P71" s="248"/>
      <c r="Q71" s="248" t="s">
        <v>73</v>
      </c>
      <c r="R71" s="248">
        <v>0.01</v>
      </c>
      <c r="S71" s="248"/>
      <c r="T71" s="248"/>
      <c r="U71" s="248"/>
      <c r="V71" s="248"/>
      <c r="W71" s="248"/>
      <c r="X71" s="248">
        <v>0.01</v>
      </c>
      <c r="Y71" s="183" t="s">
        <v>1038</v>
      </c>
      <c r="Z71" s="843"/>
      <c r="AA71" s="135" t="s">
        <v>1135</v>
      </c>
    </row>
    <row r="72" spans="1:27" s="168" customFormat="1" ht="22.15" customHeight="1">
      <c r="A72" s="163">
        <v>3</v>
      </c>
      <c r="B72" s="844" t="s">
        <v>587</v>
      </c>
      <c r="C72" s="840"/>
      <c r="D72" s="184">
        <v>0.2</v>
      </c>
      <c r="E72" s="820"/>
      <c r="F72" s="820"/>
      <c r="G72" s="820"/>
      <c r="H72" s="820"/>
      <c r="I72" s="820"/>
      <c r="J72" s="820"/>
      <c r="K72" s="820"/>
      <c r="L72" s="820"/>
      <c r="M72" s="820"/>
      <c r="N72" s="820"/>
      <c r="O72" s="820"/>
      <c r="P72" s="820"/>
      <c r="Q72" s="820"/>
      <c r="R72" s="820"/>
      <c r="S72" s="820"/>
      <c r="T72" s="820"/>
      <c r="U72" s="820"/>
      <c r="V72" s="820"/>
      <c r="W72" s="820"/>
      <c r="X72" s="820"/>
      <c r="Y72" s="840"/>
      <c r="Z72" s="842"/>
      <c r="AA72" s="840"/>
    </row>
    <row r="73" spans="1:27" ht="163.5" customHeight="1">
      <c r="A73" s="111"/>
      <c r="B73" s="135" t="s">
        <v>588</v>
      </c>
      <c r="C73" s="183" t="s">
        <v>134</v>
      </c>
      <c r="D73" s="248">
        <v>0.2</v>
      </c>
      <c r="E73" s="170">
        <v>0.2</v>
      </c>
      <c r="F73" s="170"/>
      <c r="G73" s="170"/>
      <c r="H73" s="170"/>
      <c r="I73" s="170"/>
      <c r="J73" s="170"/>
      <c r="K73" s="170"/>
      <c r="L73" s="170"/>
      <c r="M73" s="170"/>
      <c r="N73" s="170"/>
      <c r="O73" s="170"/>
      <c r="P73" s="170"/>
      <c r="Q73" s="170"/>
      <c r="R73" s="170"/>
      <c r="S73" s="170"/>
      <c r="T73" s="170"/>
      <c r="U73" s="170"/>
      <c r="V73" s="170"/>
      <c r="W73" s="170"/>
      <c r="X73" s="170"/>
      <c r="Y73" s="183" t="s">
        <v>801</v>
      </c>
      <c r="Z73" s="843" t="s">
        <v>1098</v>
      </c>
      <c r="AA73" s="183" t="s">
        <v>1160</v>
      </c>
    </row>
    <row r="74" spans="1:27" s="179" customFormat="1" ht="26.25" customHeight="1">
      <c r="A74" s="163">
        <v>6</v>
      </c>
      <c r="B74" s="839" t="s">
        <v>402</v>
      </c>
      <c r="C74" s="840"/>
      <c r="D74" s="184">
        <f>SUM(D75:D112)</f>
        <v>179.48</v>
      </c>
      <c r="E74" s="820"/>
      <c r="F74" s="820"/>
      <c r="G74" s="820"/>
      <c r="H74" s="820"/>
      <c r="I74" s="820"/>
      <c r="J74" s="820"/>
      <c r="K74" s="820"/>
      <c r="L74" s="820"/>
      <c r="M74" s="820"/>
      <c r="N74" s="820"/>
      <c r="O74" s="820"/>
      <c r="P74" s="820"/>
      <c r="Q74" s="820"/>
      <c r="R74" s="820"/>
      <c r="S74" s="820"/>
      <c r="T74" s="820"/>
      <c r="U74" s="820"/>
      <c r="V74" s="820"/>
      <c r="W74" s="820"/>
      <c r="X74" s="820"/>
      <c r="Y74" s="841"/>
      <c r="Z74" s="184"/>
      <c r="AA74" s="860"/>
    </row>
    <row r="75" spans="1:27" s="179" customFormat="1" ht="168.75" customHeight="1">
      <c r="A75" s="163"/>
      <c r="B75" s="113" t="s">
        <v>658</v>
      </c>
      <c r="C75" s="183" t="s">
        <v>276</v>
      </c>
      <c r="D75" s="248">
        <v>6</v>
      </c>
      <c r="E75" s="855">
        <v>5.37</v>
      </c>
      <c r="F75" s="820"/>
      <c r="G75" s="855"/>
      <c r="H75" s="855">
        <v>0.13</v>
      </c>
      <c r="I75" s="820"/>
      <c r="J75" s="820"/>
      <c r="K75" s="820"/>
      <c r="L75" s="820"/>
      <c r="M75" s="820"/>
      <c r="N75" s="820"/>
      <c r="O75" s="111"/>
      <c r="P75" s="111"/>
      <c r="Q75" s="111"/>
      <c r="R75" s="111">
        <v>0.35</v>
      </c>
      <c r="S75" s="111">
        <v>0.15</v>
      </c>
      <c r="T75" s="111"/>
      <c r="U75" s="111"/>
      <c r="V75" s="111"/>
      <c r="W75" s="111"/>
      <c r="X75" s="111"/>
      <c r="Y75" s="183" t="s">
        <v>803</v>
      </c>
      <c r="Z75" s="183" t="s">
        <v>784</v>
      </c>
      <c r="AA75" s="183" t="s">
        <v>751</v>
      </c>
    </row>
    <row r="76" spans="1:27" s="179" customFormat="1" ht="111" customHeight="1">
      <c r="A76" s="163"/>
      <c r="B76" s="135" t="s">
        <v>659</v>
      </c>
      <c r="C76" s="183" t="s">
        <v>276</v>
      </c>
      <c r="D76" s="248">
        <v>0.05</v>
      </c>
      <c r="E76" s="855"/>
      <c r="F76" s="820"/>
      <c r="G76" s="855"/>
      <c r="H76" s="855"/>
      <c r="I76" s="820"/>
      <c r="J76" s="820"/>
      <c r="K76" s="820"/>
      <c r="L76" s="820"/>
      <c r="M76" s="820"/>
      <c r="N76" s="820"/>
      <c r="O76" s="111">
        <v>0.05</v>
      </c>
      <c r="P76" s="111"/>
      <c r="Q76" s="111"/>
      <c r="R76" s="111"/>
      <c r="S76" s="111"/>
      <c r="T76" s="111"/>
      <c r="U76" s="111"/>
      <c r="V76" s="111"/>
      <c r="W76" s="111"/>
      <c r="X76" s="111"/>
      <c r="Y76" s="183" t="s">
        <v>802</v>
      </c>
      <c r="Z76" s="183" t="s">
        <v>785</v>
      </c>
      <c r="AA76" s="183" t="s">
        <v>759</v>
      </c>
    </row>
    <row r="77" spans="1:27" s="179" customFormat="1" ht="125.25" customHeight="1">
      <c r="A77" s="163"/>
      <c r="B77" s="118" t="s">
        <v>660</v>
      </c>
      <c r="C77" s="183" t="s">
        <v>136</v>
      </c>
      <c r="D77" s="248">
        <f>SUM(E77:X77)</f>
        <v>3.51</v>
      </c>
      <c r="E77" s="864">
        <v>2.9</v>
      </c>
      <c r="F77" s="820"/>
      <c r="G77" s="865">
        <v>0.14000000000000001</v>
      </c>
      <c r="H77" s="865">
        <v>0.42</v>
      </c>
      <c r="I77" s="820"/>
      <c r="J77" s="820"/>
      <c r="K77" s="820"/>
      <c r="L77" s="820"/>
      <c r="M77" s="820"/>
      <c r="N77" s="820"/>
      <c r="O77" s="183"/>
      <c r="P77" s="183"/>
      <c r="Q77" s="183"/>
      <c r="R77" s="183"/>
      <c r="S77" s="183"/>
      <c r="T77" s="183"/>
      <c r="U77" s="183"/>
      <c r="V77" s="183"/>
      <c r="W77" s="183"/>
      <c r="X77" s="183">
        <v>0.05</v>
      </c>
      <c r="Y77" s="183" t="s">
        <v>804</v>
      </c>
      <c r="Z77" s="183" t="s">
        <v>1096</v>
      </c>
      <c r="AA77" s="183" t="s">
        <v>758</v>
      </c>
    </row>
    <row r="78" spans="1:27" s="179" customFormat="1" ht="132" customHeight="1">
      <c r="A78" s="839"/>
      <c r="B78" s="195" t="s">
        <v>661</v>
      </c>
      <c r="C78" s="183" t="s">
        <v>276</v>
      </c>
      <c r="D78" s="170">
        <f>SUM(E78:X78)</f>
        <v>1.55</v>
      </c>
      <c r="E78" s="170">
        <v>1.45</v>
      </c>
      <c r="F78" s="820"/>
      <c r="G78" s="865"/>
      <c r="H78" s="865"/>
      <c r="I78" s="820"/>
      <c r="J78" s="820"/>
      <c r="K78" s="820"/>
      <c r="L78" s="820"/>
      <c r="M78" s="820"/>
      <c r="N78" s="820"/>
      <c r="O78" s="183"/>
      <c r="P78" s="183"/>
      <c r="Q78" s="183"/>
      <c r="R78" s="183">
        <v>0.03</v>
      </c>
      <c r="S78" s="183">
        <v>0.03</v>
      </c>
      <c r="T78" s="183"/>
      <c r="U78" s="183"/>
      <c r="V78" s="183"/>
      <c r="W78" s="183"/>
      <c r="X78" s="183">
        <v>0.04</v>
      </c>
      <c r="Y78" s="866" t="s">
        <v>806</v>
      </c>
      <c r="Z78" s="843" t="s">
        <v>1099</v>
      </c>
      <c r="AA78" s="183" t="s">
        <v>773</v>
      </c>
    </row>
    <row r="79" spans="1:27" s="179" customFormat="1" ht="105.75" customHeight="1">
      <c r="A79" s="839"/>
      <c r="B79" s="195" t="s">
        <v>661</v>
      </c>
      <c r="C79" s="183" t="s">
        <v>276</v>
      </c>
      <c r="D79" s="248">
        <f>SUM(R79:X79)</f>
        <v>0.35</v>
      </c>
      <c r="E79" s="855"/>
      <c r="F79" s="820"/>
      <c r="G79" s="820"/>
      <c r="H79" s="820"/>
      <c r="I79" s="820"/>
      <c r="J79" s="820"/>
      <c r="K79" s="820"/>
      <c r="L79" s="820"/>
      <c r="M79" s="820"/>
      <c r="N79" s="820"/>
      <c r="O79" s="820"/>
      <c r="P79" s="820"/>
      <c r="Q79" s="820"/>
      <c r="R79" s="111">
        <f>0.1</f>
        <v>0.1</v>
      </c>
      <c r="S79" s="111">
        <f>0.1</f>
        <v>0.1</v>
      </c>
      <c r="T79" s="111"/>
      <c r="U79" s="111"/>
      <c r="V79" s="111"/>
      <c r="W79" s="111"/>
      <c r="X79" s="111">
        <f>0.15</f>
        <v>0.15</v>
      </c>
      <c r="Y79" s="866" t="s">
        <v>806</v>
      </c>
      <c r="Z79" s="183" t="s">
        <v>786</v>
      </c>
      <c r="AA79" s="183" t="s">
        <v>740</v>
      </c>
    </row>
    <row r="80" spans="1:27" ht="105" customHeight="1">
      <c r="A80" s="111"/>
      <c r="B80" s="135" t="s">
        <v>619</v>
      </c>
      <c r="C80" s="183" t="s">
        <v>140</v>
      </c>
      <c r="D80" s="248">
        <v>1</v>
      </c>
      <c r="E80" s="170"/>
      <c r="F80" s="170"/>
      <c r="G80" s="170"/>
      <c r="H80" s="170">
        <v>0.2</v>
      </c>
      <c r="I80" s="170">
        <v>0.8</v>
      </c>
      <c r="J80" s="170"/>
      <c r="K80" s="170"/>
      <c r="L80" s="170"/>
      <c r="M80" s="170"/>
      <c r="N80" s="170"/>
      <c r="O80" s="170"/>
      <c r="P80" s="170"/>
      <c r="Q80" s="170"/>
      <c r="R80" s="170"/>
      <c r="S80" s="170"/>
      <c r="T80" s="170"/>
      <c r="U80" s="170"/>
      <c r="V80" s="170"/>
      <c r="W80" s="170"/>
      <c r="X80" s="170"/>
      <c r="Y80" s="183" t="s">
        <v>805</v>
      </c>
      <c r="Z80" s="848" t="s">
        <v>787</v>
      </c>
      <c r="AA80" s="183" t="s">
        <v>741</v>
      </c>
    </row>
    <row r="81" spans="1:29" ht="175.5" customHeight="1">
      <c r="A81" s="111"/>
      <c r="B81" s="113" t="s">
        <v>427</v>
      </c>
      <c r="C81" s="183" t="s">
        <v>342</v>
      </c>
      <c r="D81" s="248">
        <v>4.1999999999999993</v>
      </c>
      <c r="E81" s="170">
        <v>3.64</v>
      </c>
      <c r="F81" s="170"/>
      <c r="G81" s="170">
        <v>0.37</v>
      </c>
      <c r="H81" s="170"/>
      <c r="I81" s="170"/>
      <c r="J81" s="170"/>
      <c r="K81" s="170"/>
      <c r="L81" s="170"/>
      <c r="M81" s="170"/>
      <c r="N81" s="170"/>
      <c r="O81" s="170"/>
      <c r="P81" s="170"/>
      <c r="Q81" s="170"/>
      <c r="R81" s="170">
        <v>0.06</v>
      </c>
      <c r="S81" s="170">
        <v>0.12</v>
      </c>
      <c r="T81" s="170"/>
      <c r="U81" s="170"/>
      <c r="V81" s="170"/>
      <c r="W81" s="170"/>
      <c r="X81" s="170">
        <v>0.01</v>
      </c>
      <c r="Y81" s="183" t="s">
        <v>1161</v>
      </c>
      <c r="Z81" s="843" t="s">
        <v>791</v>
      </c>
      <c r="AA81" s="183" t="s">
        <v>743</v>
      </c>
    </row>
    <row r="82" spans="1:29" ht="116.45" customHeight="1">
      <c r="A82" s="111"/>
      <c r="B82" s="867" t="s">
        <v>280</v>
      </c>
      <c r="C82" s="187" t="s">
        <v>276</v>
      </c>
      <c r="D82" s="170">
        <f>SUM(E82:X82)</f>
        <v>4.3100000000000005</v>
      </c>
      <c r="E82" s="170">
        <v>4.16</v>
      </c>
      <c r="F82" s="170"/>
      <c r="G82" s="170"/>
      <c r="H82" s="170"/>
      <c r="I82" s="170"/>
      <c r="J82" s="170"/>
      <c r="K82" s="170"/>
      <c r="L82" s="170"/>
      <c r="M82" s="170"/>
      <c r="N82" s="170"/>
      <c r="O82" s="170"/>
      <c r="P82" s="170"/>
      <c r="Q82" s="170"/>
      <c r="R82" s="170">
        <v>7.0000000000000007E-2</v>
      </c>
      <c r="S82" s="170">
        <v>0.08</v>
      </c>
      <c r="T82" s="170"/>
      <c r="U82" s="170"/>
      <c r="V82" s="170"/>
      <c r="W82" s="170"/>
      <c r="X82" s="170"/>
      <c r="Y82" s="866" t="s">
        <v>993</v>
      </c>
      <c r="Z82" s="183" t="s">
        <v>792</v>
      </c>
      <c r="AA82" s="183" t="s">
        <v>736</v>
      </c>
    </row>
    <row r="83" spans="1:29" s="189" customFormat="1" ht="149.25" customHeight="1">
      <c r="A83" s="111"/>
      <c r="B83" s="113" t="s">
        <v>445</v>
      </c>
      <c r="C83" s="183" t="s">
        <v>130</v>
      </c>
      <c r="D83" s="170">
        <v>3.8</v>
      </c>
      <c r="E83" s="111">
        <v>3</v>
      </c>
      <c r="F83" s="111"/>
      <c r="G83" s="111"/>
      <c r="H83" s="111">
        <v>0.3</v>
      </c>
      <c r="I83" s="111"/>
      <c r="J83" s="111"/>
      <c r="K83" s="111">
        <v>0.24</v>
      </c>
      <c r="L83" s="111"/>
      <c r="M83" s="111"/>
      <c r="N83" s="111"/>
      <c r="O83" s="111"/>
      <c r="P83" s="111"/>
      <c r="Q83" s="111"/>
      <c r="R83" s="111">
        <v>0.15</v>
      </c>
      <c r="S83" s="111">
        <v>0.11</v>
      </c>
      <c r="T83" s="111"/>
      <c r="U83" s="111"/>
      <c r="V83" s="111"/>
      <c r="W83" s="111"/>
      <c r="X83" s="111"/>
      <c r="Y83" s="183" t="s">
        <v>807</v>
      </c>
      <c r="Z83" s="183" t="s">
        <v>792</v>
      </c>
      <c r="AA83" s="183" t="s">
        <v>735</v>
      </c>
      <c r="AC83" s="274"/>
    </row>
    <row r="84" spans="1:29" ht="134.25" customHeight="1">
      <c r="A84" s="821"/>
      <c r="B84" s="195" t="s">
        <v>616</v>
      </c>
      <c r="C84" s="868" t="s">
        <v>134</v>
      </c>
      <c r="D84" s="826">
        <f>SUM(E84:X84)</f>
        <v>15.969999999999999</v>
      </c>
      <c r="E84" s="826">
        <v>15.06</v>
      </c>
      <c r="F84" s="170"/>
      <c r="G84" s="170"/>
      <c r="H84" s="170"/>
      <c r="I84" s="170"/>
      <c r="J84" s="170"/>
      <c r="K84" s="170"/>
      <c r="L84" s="170"/>
      <c r="M84" s="170"/>
      <c r="N84" s="170"/>
      <c r="O84" s="170"/>
      <c r="P84" s="170"/>
      <c r="Q84" s="170"/>
      <c r="R84" s="134">
        <v>0.35</v>
      </c>
      <c r="S84" s="134">
        <v>0.27</v>
      </c>
      <c r="T84" s="170"/>
      <c r="U84" s="170"/>
      <c r="V84" s="170"/>
      <c r="W84" s="170"/>
      <c r="X84" s="170">
        <v>0.28999999999999998</v>
      </c>
      <c r="Y84" s="868" t="s">
        <v>809</v>
      </c>
      <c r="Z84" s="843" t="s">
        <v>1136</v>
      </c>
      <c r="AA84" s="868" t="s">
        <v>771</v>
      </c>
    </row>
    <row r="85" spans="1:29" ht="105" customHeight="1">
      <c r="A85" s="111"/>
      <c r="B85" s="135" t="s">
        <v>620</v>
      </c>
      <c r="C85" s="183" t="s">
        <v>132</v>
      </c>
      <c r="D85" s="248">
        <f>SUM(E85:X85)</f>
        <v>3.31</v>
      </c>
      <c r="E85" s="824">
        <v>0.1</v>
      </c>
      <c r="F85" s="170"/>
      <c r="G85" s="170"/>
      <c r="H85" s="170">
        <v>0.21</v>
      </c>
      <c r="I85" s="170"/>
      <c r="J85" s="170"/>
      <c r="K85" s="170"/>
      <c r="L85" s="170"/>
      <c r="M85" s="170"/>
      <c r="N85" s="170"/>
      <c r="O85" s="170"/>
      <c r="P85" s="170"/>
      <c r="Q85" s="170"/>
      <c r="R85" s="170"/>
      <c r="S85" s="170"/>
      <c r="T85" s="170"/>
      <c r="U85" s="170"/>
      <c r="V85" s="170"/>
      <c r="W85" s="170"/>
      <c r="X85" s="824">
        <v>3</v>
      </c>
      <c r="Y85" s="829" t="s">
        <v>808</v>
      </c>
      <c r="Z85" s="843" t="s">
        <v>1101</v>
      </c>
      <c r="AA85" s="183" t="s">
        <v>771</v>
      </c>
    </row>
    <row r="86" spans="1:29" s="189" customFormat="1" ht="99" customHeight="1">
      <c r="A86" s="111"/>
      <c r="B86" s="135" t="s">
        <v>645</v>
      </c>
      <c r="C86" s="183" t="s">
        <v>130</v>
      </c>
      <c r="D86" s="170">
        <v>0.32</v>
      </c>
      <c r="E86" s="170">
        <v>0.28000000000000003</v>
      </c>
      <c r="F86" s="170"/>
      <c r="G86" s="170"/>
      <c r="H86" s="170"/>
      <c r="I86" s="170"/>
      <c r="J86" s="170"/>
      <c r="K86" s="170"/>
      <c r="L86" s="170"/>
      <c r="M86" s="170"/>
      <c r="N86" s="170"/>
      <c r="O86" s="170"/>
      <c r="P86" s="170"/>
      <c r="Q86" s="170"/>
      <c r="R86" s="170">
        <v>0.02</v>
      </c>
      <c r="S86" s="170">
        <v>0.02</v>
      </c>
      <c r="T86" s="170"/>
      <c r="U86" s="170"/>
      <c r="V86" s="170"/>
      <c r="W86" s="170"/>
      <c r="X86" s="170"/>
      <c r="Y86" s="829" t="s">
        <v>810</v>
      </c>
      <c r="Z86" s="848" t="s">
        <v>1102</v>
      </c>
      <c r="AA86" s="183" t="s">
        <v>771</v>
      </c>
    </row>
    <row r="87" spans="1:29" s="189" customFormat="1" ht="99" customHeight="1">
      <c r="A87" s="111"/>
      <c r="B87" s="135" t="s">
        <v>1001</v>
      </c>
      <c r="C87" s="183" t="s">
        <v>133</v>
      </c>
      <c r="D87" s="170">
        <f>SUM(E87:X87)</f>
        <v>7.1999999999999993</v>
      </c>
      <c r="E87" s="170">
        <v>6.45</v>
      </c>
      <c r="F87" s="170"/>
      <c r="G87" s="170"/>
      <c r="H87" s="170"/>
      <c r="I87" s="170"/>
      <c r="J87" s="170"/>
      <c r="K87" s="170"/>
      <c r="L87" s="170"/>
      <c r="M87" s="170"/>
      <c r="N87" s="170"/>
      <c r="O87" s="170"/>
      <c r="P87" s="170"/>
      <c r="Q87" s="170"/>
      <c r="R87" s="170">
        <v>0.3</v>
      </c>
      <c r="S87" s="170">
        <v>0.35</v>
      </c>
      <c r="T87" s="170"/>
      <c r="U87" s="170"/>
      <c r="V87" s="170"/>
      <c r="W87" s="170"/>
      <c r="X87" s="170">
        <v>0.1</v>
      </c>
      <c r="Y87" s="829" t="s">
        <v>1005</v>
      </c>
      <c r="Z87" s="848"/>
      <c r="AA87" s="183" t="s">
        <v>902</v>
      </c>
    </row>
    <row r="88" spans="1:29" s="189" customFormat="1" ht="87" customHeight="1">
      <c r="A88" s="1294"/>
      <c r="B88" s="1287" t="s">
        <v>903</v>
      </c>
      <c r="C88" s="183" t="s">
        <v>133</v>
      </c>
      <c r="D88" s="170">
        <f>SUM(E88:X88)</f>
        <v>2.5499999999999998</v>
      </c>
      <c r="E88" s="857">
        <v>2.2200000000000002</v>
      </c>
      <c r="F88" s="170"/>
      <c r="G88" s="170"/>
      <c r="H88" s="170"/>
      <c r="I88" s="170"/>
      <c r="J88" s="170"/>
      <c r="K88" s="170"/>
      <c r="L88" s="170"/>
      <c r="M88" s="170"/>
      <c r="N88" s="170"/>
      <c r="O88" s="170"/>
      <c r="P88" s="170"/>
      <c r="Q88" s="170"/>
      <c r="R88" s="170">
        <v>0.28000000000000003</v>
      </c>
      <c r="S88" s="170">
        <v>0.04</v>
      </c>
      <c r="T88" s="170"/>
      <c r="U88" s="170"/>
      <c r="V88" s="170"/>
      <c r="W88" s="170"/>
      <c r="X88" s="170">
        <v>0.01</v>
      </c>
      <c r="Y88" s="829" t="s">
        <v>1137</v>
      </c>
      <c r="Z88" s="848"/>
      <c r="AA88" s="1287" t="s">
        <v>905</v>
      </c>
    </row>
    <row r="89" spans="1:29" s="189" customFormat="1" ht="110.45" customHeight="1">
      <c r="A89" s="1293"/>
      <c r="B89" s="1289"/>
      <c r="C89" s="183" t="s">
        <v>1007</v>
      </c>
      <c r="D89" s="170">
        <f>SUM(E89:X89)</f>
        <v>6.6999999999999993</v>
      </c>
      <c r="E89" s="857">
        <v>5.88</v>
      </c>
      <c r="F89" s="170"/>
      <c r="G89" s="170"/>
      <c r="H89" s="170">
        <v>0.1</v>
      </c>
      <c r="I89" s="170"/>
      <c r="J89" s="170"/>
      <c r="K89" s="170"/>
      <c r="L89" s="170"/>
      <c r="M89" s="170">
        <v>0.08</v>
      </c>
      <c r="N89" s="170"/>
      <c r="O89" s="170"/>
      <c r="P89" s="170"/>
      <c r="Q89" s="170"/>
      <c r="R89" s="170">
        <v>0.44</v>
      </c>
      <c r="S89" s="170">
        <v>0.1</v>
      </c>
      <c r="T89" s="170"/>
      <c r="U89" s="170"/>
      <c r="V89" s="170">
        <v>0.01</v>
      </c>
      <c r="W89" s="170"/>
      <c r="X89" s="170">
        <v>0.09</v>
      </c>
      <c r="Y89" s="829" t="s">
        <v>1162</v>
      </c>
      <c r="Z89" s="848"/>
      <c r="AA89" s="1289"/>
    </row>
    <row r="90" spans="1:29" s="189" customFormat="1" ht="253.5" customHeight="1">
      <c r="A90" s="111"/>
      <c r="B90" s="135" t="s">
        <v>906</v>
      </c>
      <c r="C90" s="183" t="s">
        <v>139</v>
      </c>
      <c r="D90" s="170">
        <f>SUM(E90:X90)</f>
        <v>11.249999999999998</v>
      </c>
      <c r="E90" s="857">
        <v>9.6</v>
      </c>
      <c r="F90" s="170">
        <v>0.08</v>
      </c>
      <c r="G90" s="170"/>
      <c r="H90" s="170"/>
      <c r="I90" s="170"/>
      <c r="J90" s="170"/>
      <c r="K90" s="170">
        <v>0.04</v>
      </c>
      <c r="L90" s="170"/>
      <c r="M90" s="170"/>
      <c r="N90" s="170"/>
      <c r="O90" s="170"/>
      <c r="P90" s="170"/>
      <c r="Q90" s="170"/>
      <c r="R90" s="170">
        <v>1.2</v>
      </c>
      <c r="S90" s="170">
        <v>0.3</v>
      </c>
      <c r="T90" s="170"/>
      <c r="U90" s="170"/>
      <c r="V90" s="170"/>
      <c r="W90" s="170"/>
      <c r="X90" s="170">
        <v>0.03</v>
      </c>
      <c r="Y90" s="829" t="s">
        <v>1013</v>
      </c>
      <c r="Z90" s="848"/>
      <c r="AA90" s="183" t="s">
        <v>907</v>
      </c>
    </row>
    <row r="91" spans="1:29" s="189" customFormat="1" ht="343.5" customHeight="1">
      <c r="A91" s="111"/>
      <c r="B91" s="135" t="s">
        <v>908</v>
      </c>
      <c r="C91" s="183" t="s">
        <v>134</v>
      </c>
      <c r="D91" s="170">
        <v>8.94</v>
      </c>
      <c r="E91" s="857">
        <v>6.76</v>
      </c>
      <c r="F91" s="170">
        <v>0.1</v>
      </c>
      <c r="G91" s="170"/>
      <c r="H91" s="170"/>
      <c r="I91" s="170">
        <v>0.8</v>
      </c>
      <c r="J91" s="170"/>
      <c r="K91" s="170"/>
      <c r="L91" s="170"/>
      <c r="M91" s="170">
        <v>0.16</v>
      </c>
      <c r="N91" s="170"/>
      <c r="O91" s="170"/>
      <c r="P91" s="170"/>
      <c r="Q91" s="170"/>
      <c r="R91" s="170">
        <v>0.62</v>
      </c>
      <c r="S91" s="170">
        <v>0.4</v>
      </c>
      <c r="T91" s="170"/>
      <c r="U91" s="170"/>
      <c r="V91" s="170"/>
      <c r="W91" s="170"/>
      <c r="X91" s="170">
        <v>0.1</v>
      </c>
      <c r="Y91" s="829" t="s">
        <v>1163</v>
      </c>
      <c r="Z91" s="848"/>
      <c r="AA91" s="183" t="s">
        <v>910</v>
      </c>
    </row>
    <row r="92" spans="1:29" s="189" customFormat="1" ht="78.75" customHeight="1">
      <c r="A92" s="1292"/>
      <c r="B92" s="1284" t="s">
        <v>988</v>
      </c>
      <c r="C92" s="183" t="s">
        <v>136</v>
      </c>
      <c r="D92" s="170">
        <f t="shared" ref="D92:D98" si="0">SUM(E92:X92)</f>
        <v>2.44</v>
      </c>
      <c r="E92" s="857">
        <v>1.89</v>
      </c>
      <c r="F92" s="170"/>
      <c r="G92" s="170"/>
      <c r="H92" s="170"/>
      <c r="I92" s="170"/>
      <c r="J92" s="170"/>
      <c r="K92" s="170"/>
      <c r="L92" s="170"/>
      <c r="M92" s="170"/>
      <c r="N92" s="170"/>
      <c r="O92" s="170"/>
      <c r="P92" s="170"/>
      <c r="Q92" s="170"/>
      <c r="R92" s="170">
        <v>0.33</v>
      </c>
      <c r="S92" s="170">
        <v>0.22</v>
      </c>
      <c r="T92" s="170"/>
      <c r="U92" s="170"/>
      <c r="V92" s="170"/>
      <c r="W92" s="170"/>
      <c r="X92" s="170"/>
      <c r="Y92" s="829" t="s">
        <v>1138</v>
      </c>
      <c r="Z92" s="848"/>
      <c r="AA92" s="1287" t="s">
        <v>1159</v>
      </c>
    </row>
    <row r="93" spans="1:29" s="189" customFormat="1" ht="134.25" customHeight="1">
      <c r="A93" s="1294"/>
      <c r="B93" s="1285"/>
      <c r="C93" s="183" t="s">
        <v>134</v>
      </c>
      <c r="D93" s="170">
        <f t="shared" si="0"/>
        <v>21.560000000000002</v>
      </c>
      <c r="E93" s="857">
        <v>17.899999999999999</v>
      </c>
      <c r="F93" s="170"/>
      <c r="G93" s="170">
        <v>0.05</v>
      </c>
      <c r="H93" s="170">
        <v>0.95</v>
      </c>
      <c r="I93" s="170">
        <v>0.1</v>
      </c>
      <c r="J93" s="170"/>
      <c r="K93" s="170"/>
      <c r="L93" s="170"/>
      <c r="M93" s="170">
        <v>0.2</v>
      </c>
      <c r="N93" s="170"/>
      <c r="O93" s="170"/>
      <c r="P93" s="170"/>
      <c r="Q93" s="170"/>
      <c r="R93" s="170">
        <v>0.8</v>
      </c>
      <c r="S93" s="170">
        <v>1.46</v>
      </c>
      <c r="T93" s="170"/>
      <c r="U93" s="170"/>
      <c r="V93" s="170"/>
      <c r="W93" s="170"/>
      <c r="X93" s="170">
        <v>0.1</v>
      </c>
      <c r="Y93" s="829" t="s">
        <v>1139</v>
      </c>
      <c r="Z93" s="848"/>
      <c r="AA93" s="1288"/>
    </row>
    <row r="94" spans="1:29" s="189" customFormat="1" ht="163.5" customHeight="1">
      <c r="A94" s="1293"/>
      <c r="B94" s="1286"/>
      <c r="C94" s="183" t="s">
        <v>666</v>
      </c>
      <c r="D94" s="170">
        <f t="shared" si="0"/>
        <v>19.04</v>
      </c>
      <c r="E94" s="857">
        <v>9.8000000000000007</v>
      </c>
      <c r="F94" s="170"/>
      <c r="G94" s="170"/>
      <c r="H94" s="170">
        <v>0.5</v>
      </c>
      <c r="I94" s="170"/>
      <c r="J94" s="170"/>
      <c r="K94" s="170"/>
      <c r="L94" s="170"/>
      <c r="M94" s="170"/>
      <c r="N94" s="170">
        <v>0.02</v>
      </c>
      <c r="O94" s="170"/>
      <c r="P94" s="170">
        <v>4.2699999999999996</v>
      </c>
      <c r="Q94" s="170"/>
      <c r="R94" s="170">
        <v>2.86</v>
      </c>
      <c r="S94" s="170">
        <v>0.99</v>
      </c>
      <c r="T94" s="170"/>
      <c r="U94" s="170"/>
      <c r="V94" s="170"/>
      <c r="W94" s="170"/>
      <c r="X94" s="170">
        <v>0.6</v>
      </c>
      <c r="Y94" s="829" t="s">
        <v>1140</v>
      </c>
      <c r="Z94" s="848"/>
      <c r="AA94" s="1289"/>
    </row>
    <row r="95" spans="1:29" s="189" customFormat="1" ht="81.75" customHeight="1">
      <c r="A95" s="1292"/>
      <c r="B95" s="1290" t="s">
        <v>911</v>
      </c>
      <c r="C95" s="183" t="s">
        <v>1008</v>
      </c>
      <c r="D95" s="827">
        <f t="shared" si="0"/>
        <v>5.4899999999999993</v>
      </c>
      <c r="E95" s="170">
        <v>4.88</v>
      </c>
      <c r="F95" s="170"/>
      <c r="G95" s="170"/>
      <c r="H95" s="170"/>
      <c r="I95" s="170"/>
      <c r="J95" s="170"/>
      <c r="K95" s="170"/>
      <c r="L95" s="170"/>
      <c r="M95" s="170"/>
      <c r="N95" s="170"/>
      <c r="O95" s="170"/>
      <c r="P95" s="170"/>
      <c r="Q95" s="170"/>
      <c r="R95" s="170">
        <v>0.3</v>
      </c>
      <c r="S95" s="170">
        <v>0.31</v>
      </c>
      <c r="T95" s="170"/>
      <c r="U95" s="170"/>
      <c r="V95" s="170"/>
      <c r="W95" s="170"/>
      <c r="X95" s="170"/>
      <c r="Y95" s="829" t="s">
        <v>1075</v>
      </c>
      <c r="Z95" s="848"/>
      <c r="AA95" s="1287" t="s">
        <v>913</v>
      </c>
    </row>
    <row r="96" spans="1:29" s="189" customFormat="1" ht="40.15" customHeight="1">
      <c r="A96" s="1293"/>
      <c r="B96" s="1291"/>
      <c r="C96" s="183" t="s">
        <v>1007</v>
      </c>
      <c r="D96" s="170">
        <f t="shared" si="0"/>
        <v>2.8900000000000006</v>
      </c>
      <c r="E96" s="857">
        <f>0.37+0.87+1.25</f>
        <v>2.4900000000000002</v>
      </c>
      <c r="F96" s="170"/>
      <c r="G96" s="170"/>
      <c r="H96" s="170"/>
      <c r="I96" s="170"/>
      <c r="J96" s="170"/>
      <c r="K96" s="170"/>
      <c r="L96" s="170"/>
      <c r="M96" s="170"/>
      <c r="N96" s="170"/>
      <c r="O96" s="170"/>
      <c r="P96" s="170"/>
      <c r="Q96" s="170"/>
      <c r="R96" s="170">
        <v>0.2</v>
      </c>
      <c r="S96" s="170">
        <v>0.2</v>
      </c>
      <c r="T96" s="170"/>
      <c r="U96" s="170"/>
      <c r="V96" s="170"/>
      <c r="W96" s="170"/>
      <c r="X96" s="170"/>
      <c r="Y96" s="829" t="s">
        <v>1141</v>
      </c>
      <c r="Z96" s="848"/>
      <c r="AA96" s="1289"/>
    </row>
    <row r="97" spans="1:36" s="110" customFormat="1" ht="261.75" customHeight="1">
      <c r="A97" s="821"/>
      <c r="B97" s="1295" t="s">
        <v>1113</v>
      </c>
      <c r="C97" s="183" t="s">
        <v>666</v>
      </c>
      <c r="D97" s="829">
        <f t="shared" si="0"/>
        <v>20.81</v>
      </c>
      <c r="E97" s="111">
        <v>13.3</v>
      </c>
      <c r="F97" s="170">
        <v>0.2</v>
      </c>
      <c r="G97" s="170"/>
      <c r="H97" s="170">
        <v>4</v>
      </c>
      <c r="I97" s="170"/>
      <c r="J97" s="170"/>
      <c r="K97" s="170">
        <v>0.3</v>
      </c>
      <c r="L97" s="170">
        <v>0.2</v>
      </c>
      <c r="N97" s="170">
        <v>0.06</v>
      </c>
      <c r="O97" s="170"/>
      <c r="P97" s="170"/>
      <c r="Q97" s="170"/>
      <c r="R97" s="170">
        <v>1.5</v>
      </c>
      <c r="S97" s="170">
        <v>1.2</v>
      </c>
      <c r="T97" s="170"/>
      <c r="U97" s="170"/>
      <c r="V97" s="170"/>
      <c r="W97" s="170"/>
      <c r="X97" s="170">
        <v>0.05</v>
      </c>
      <c r="Y97" s="829" t="s">
        <v>1142</v>
      </c>
      <c r="Z97" s="1287"/>
      <c r="AA97" s="1287" t="s">
        <v>1077</v>
      </c>
    </row>
    <row r="98" spans="1:36" s="110" customFormat="1" ht="94.5" customHeight="1">
      <c r="A98" s="821"/>
      <c r="B98" s="1296"/>
      <c r="C98" s="183" t="s">
        <v>134</v>
      </c>
      <c r="D98" s="829">
        <f t="shared" si="0"/>
        <v>17.59</v>
      </c>
      <c r="E98" s="111">
        <v>15.12</v>
      </c>
      <c r="F98" s="170"/>
      <c r="G98" s="170"/>
      <c r="H98" s="170">
        <v>0.1</v>
      </c>
      <c r="I98" s="170"/>
      <c r="J98" s="170"/>
      <c r="K98" s="170"/>
      <c r="L98" s="170"/>
      <c r="M98" s="170"/>
      <c r="N98" s="170"/>
      <c r="O98" s="170"/>
      <c r="P98" s="170"/>
      <c r="Q98" s="170"/>
      <c r="R98" s="170">
        <v>1.07</v>
      </c>
      <c r="S98" s="170">
        <v>1.3</v>
      </c>
      <c r="T98" s="170"/>
      <c r="U98" s="170"/>
      <c r="V98" s="170"/>
      <c r="W98" s="170"/>
      <c r="X98" s="170"/>
      <c r="Y98" s="829" t="s">
        <v>1143</v>
      </c>
      <c r="Z98" s="1289"/>
      <c r="AA98" s="1289"/>
    </row>
    <row r="99" spans="1:36" ht="120.75" customHeight="1">
      <c r="A99" s="111"/>
      <c r="B99" s="828" t="s">
        <v>1041</v>
      </c>
      <c r="C99" s="183" t="s">
        <v>136</v>
      </c>
      <c r="D99" s="248">
        <v>0.15</v>
      </c>
      <c r="E99" s="203"/>
      <c r="F99" s="203"/>
      <c r="G99" s="203"/>
      <c r="H99" s="134"/>
      <c r="I99" s="134"/>
      <c r="J99" s="134"/>
      <c r="K99" s="134"/>
      <c r="L99" s="134"/>
      <c r="M99" s="134">
        <v>0.15</v>
      </c>
      <c r="N99" s="134"/>
      <c r="O99" s="134"/>
      <c r="P99" s="134"/>
      <c r="Q99" s="134"/>
      <c r="R99" s="134"/>
      <c r="S99" s="134"/>
      <c r="T99" s="134"/>
      <c r="U99" s="134"/>
      <c r="V99" s="134"/>
      <c r="W99" s="134"/>
      <c r="X99" s="134"/>
      <c r="Y99" s="829" t="s">
        <v>1054</v>
      </c>
      <c r="Z99" s="843" t="s">
        <v>1055</v>
      </c>
      <c r="AA99" s="183" t="s">
        <v>1050</v>
      </c>
    </row>
    <row r="100" spans="1:36" s="189" customFormat="1" ht="157.5" customHeight="1">
      <c r="A100" s="1292"/>
      <c r="B100" s="195" t="s">
        <v>622</v>
      </c>
      <c r="C100" s="183" t="s">
        <v>136</v>
      </c>
      <c r="D100" s="170">
        <v>0.5</v>
      </c>
      <c r="E100" s="857"/>
      <c r="F100" s="170"/>
      <c r="G100" s="170"/>
      <c r="H100" s="170">
        <v>0.25</v>
      </c>
      <c r="I100" s="170">
        <v>0.25</v>
      </c>
      <c r="J100" s="170"/>
      <c r="K100" s="170"/>
      <c r="L100" s="170"/>
      <c r="M100" s="170"/>
      <c r="N100" s="170"/>
      <c r="O100" s="170"/>
      <c r="P100" s="170"/>
      <c r="Q100" s="170"/>
      <c r="R100" s="170"/>
      <c r="S100" s="170"/>
      <c r="T100" s="170"/>
      <c r="U100" s="170"/>
      <c r="V100" s="170"/>
      <c r="W100" s="170"/>
      <c r="X100" s="170"/>
      <c r="Y100" s="829" t="s">
        <v>1152</v>
      </c>
      <c r="Z100" s="848"/>
      <c r="AA100" s="1287" t="s">
        <v>915</v>
      </c>
    </row>
    <row r="101" spans="1:36" s="189" customFormat="1" ht="168" customHeight="1">
      <c r="A101" s="1294"/>
      <c r="B101" s="195" t="s">
        <v>622</v>
      </c>
      <c r="C101" s="183" t="s">
        <v>276</v>
      </c>
      <c r="D101" s="170">
        <f>H101+I101</f>
        <v>0.9</v>
      </c>
      <c r="E101" s="857"/>
      <c r="F101" s="170"/>
      <c r="G101" s="170"/>
      <c r="H101" s="170">
        <v>0.8</v>
      </c>
      <c r="I101" s="170">
        <v>0.1</v>
      </c>
      <c r="J101" s="170"/>
      <c r="K101" s="170"/>
      <c r="L101" s="170"/>
      <c r="M101" s="170"/>
      <c r="N101" s="170"/>
      <c r="O101" s="170"/>
      <c r="P101" s="170"/>
      <c r="Q101" s="170"/>
      <c r="R101" s="170"/>
      <c r="S101" s="170"/>
      <c r="T101" s="170"/>
      <c r="U101" s="170"/>
      <c r="V101" s="170"/>
      <c r="W101" s="170"/>
      <c r="X101" s="170"/>
      <c r="Y101" s="829" t="s">
        <v>1153</v>
      </c>
      <c r="Z101" s="848"/>
      <c r="AA101" s="1288"/>
    </row>
    <row r="102" spans="1:36" s="189" customFormat="1" ht="281.25" customHeight="1">
      <c r="A102" s="1294"/>
      <c r="B102" s="195" t="s">
        <v>622</v>
      </c>
      <c r="C102" s="183" t="s">
        <v>1007</v>
      </c>
      <c r="D102" s="170">
        <f t="shared" ref="D102:D110" si="1">SUM(E102:X102)</f>
        <v>1</v>
      </c>
      <c r="E102" s="858">
        <v>0.2</v>
      </c>
      <c r="F102" s="170"/>
      <c r="G102" s="170"/>
      <c r="H102" s="170">
        <v>0.5</v>
      </c>
      <c r="I102" s="170">
        <v>0.3</v>
      </c>
      <c r="J102" s="170"/>
      <c r="K102" s="170"/>
      <c r="L102" s="170"/>
      <c r="M102" s="170"/>
      <c r="N102" s="170"/>
      <c r="O102" s="170"/>
      <c r="P102" s="170"/>
      <c r="Q102" s="170"/>
      <c r="R102" s="170"/>
      <c r="S102" s="170"/>
      <c r="T102" s="170"/>
      <c r="U102" s="170"/>
      <c r="V102" s="170"/>
      <c r="W102" s="170"/>
      <c r="X102" s="170"/>
      <c r="Y102" s="829" t="s">
        <v>1154</v>
      </c>
      <c r="Z102" s="848"/>
      <c r="AA102" s="1288"/>
    </row>
    <row r="103" spans="1:36" s="189" customFormat="1" ht="189" customHeight="1">
      <c r="A103" s="1294"/>
      <c r="B103" s="195" t="s">
        <v>622</v>
      </c>
      <c r="C103" s="183" t="s">
        <v>139</v>
      </c>
      <c r="D103" s="170">
        <f t="shared" si="1"/>
        <v>1</v>
      </c>
      <c r="E103" s="857">
        <f>0.2</f>
        <v>0.2</v>
      </c>
      <c r="F103" s="170"/>
      <c r="G103" s="170"/>
      <c r="H103" s="170">
        <v>0.4</v>
      </c>
      <c r="I103" s="170">
        <v>0.4</v>
      </c>
      <c r="J103" s="170"/>
      <c r="K103" s="170"/>
      <c r="L103" s="170"/>
      <c r="M103" s="170"/>
      <c r="N103" s="170"/>
      <c r="O103" s="170"/>
      <c r="P103" s="170"/>
      <c r="Q103" s="170"/>
      <c r="R103" s="170"/>
      <c r="S103" s="170"/>
      <c r="T103" s="170"/>
      <c r="U103" s="170"/>
      <c r="V103" s="170"/>
      <c r="W103" s="170"/>
      <c r="X103" s="170"/>
      <c r="Y103" s="829" t="s">
        <v>1020</v>
      </c>
      <c r="Z103" s="848"/>
      <c r="AA103" s="1288"/>
    </row>
    <row r="104" spans="1:36" s="189" customFormat="1" ht="197.25" customHeight="1">
      <c r="A104" s="1294"/>
      <c r="B104" s="195" t="s">
        <v>622</v>
      </c>
      <c r="C104" s="183" t="s">
        <v>137</v>
      </c>
      <c r="D104" s="170">
        <f t="shared" si="1"/>
        <v>1.1000000000000001</v>
      </c>
      <c r="E104" s="858">
        <v>0.2</v>
      </c>
      <c r="F104" s="170"/>
      <c r="G104" s="170"/>
      <c r="H104" s="170">
        <v>0.5</v>
      </c>
      <c r="I104" s="170">
        <v>0.4</v>
      </c>
      <c r="J104" s="170"/>
      <c r="K104" s="170"/>
      <c r="L104" s="170"/>
      <c r="M104" s="170"/>
      <c r="N104" s="170"/>
      <c r="O104" s="170"/>
      <c r="P104" s="170"/>
      <c r="Q104" s="170"/>
      <c r="R104" s="170"/>
      <c r="S104" s="170"/>
      <c r="T104" s="170"/>
      <c r="U104" s="170"/>
      <c r="V104" s="170"/>
      <c r="W104" s="170"/>
      <c r="X104" s="170"/>
      <c r="Y104" s="829" t="s">
        <v>1156</v>
      </c>
      <c r="Z104" s="848"/>
      <c r="AA104" s="1288"/>
    </row>
    <row r="105" spans="1:36" s="189" customFormat="1" ht="81.75" customHeight="1">
      <c r="A105" s="1294"/>
      <c r="B105" s="195" t="s">
        <v>622</v>
      </c>
      <c r="C105" s="183" t="s">
        <v>130</v>
      </c>
      <c r="D105" s="170">
        <f t="shared" si="1"/>
        <v>0.5</v>
      </c>
      <c r="E105" s="858"/>
      <c r="F105" s="170"/>
      <c r="G105" s="170"/>
      <c r="H105" s="170">
        <v>0.1</v>
      </c>
      <c r="I105" s="170">
        <v>0.4</v>
      </c>
      <c r="J105" s="170"/>
      <c r="K105" s="170"/>
      <c r="L105" s="170"/>
      <c r="M105" s="170"/>
      <c r="N105" s="170"/>
      <c r="O105" s="170"/>
      <c r="P105" s="170"/>
      <c r="Q105" s="170"/>
      <c r="R105" s="170"/>
      <c r="S105" s="170"/>
      <c r="T105" s="170"/>
      <c r="U105" s="170"/>
      <c r="V105" s="170"/>
      <c r="W105" s="170"/>
      <c r="X105" s="170"/>
      <c r="Y105" s="829" t="s">
        <v>1021</v>
      </c>
      <c r="Z105" s="848"/>
      <c r="AA105" s="1288"/>
    </row>
    <row r="106" spans="1:36" s="189" customFormat="1" ht="126.75" customHeight="1">
      <c r="A106" s="1294"/>
      <c r="B106" s="195" t="s">
        <v>622</v>
      </c>
      <c r="C106" s="183" t="s">
        <v>138</v>
      </c>
      <c r="D106" s="170">
        <f t="shared" si="1"/>
        <v>0.7</v>
      </c>
      <c r="E106" s="858"/>
      <c r="F106" s="170"/>
      <c r="G106" s="170"/>
      <c r="H106" s="170">
        <v>0.4</v>
      </c>
      <c r="I106" s="170">
        <v>0.3</v>
      </c>
      <c r="J106" s="170"/>
      <c r="K106" s="170"/>
      <c r="L106" s="170"/>
      <c r="M106" s="170"/>
      <c r="N106" s="170"/>
      <c r="O106" s="170"/>
      <c r="P106" s="170"/>
      <c r="Q106" s="170"/>
      <c r="R106" s="170"/>
      <c r="S106" s="170"/>
      <c r="T106" s="170"/>
      <c r="U106" s="170"/>
      <c r="V106" s="170"/>
      <c r="W106" s="170"/>
      <c r="X106" s="170"/>
      <c r="Y106" s="829" t="s">
        <v>1022</v>
      </c>
      <c r="Z106" s="848"/>
      <c r="AA106" s="1288"/>
    </row>
    <row r="107" spans="1:36" s="189" customFormat="1" ht="58.5" customHeight="1">
      <c r="A107" s="1294"/>
      <c r="B107" s="195" t="s">
        <v>622</v>
      </c>
      <c r="C107" s="183" t="s">
        <v>132</v>
      </c>
      <c r="D107" s="170">
        <f t="shared" si="1"/>
        <v>0.2</v>
      </c>
      <c r="E107" s="858"/>
      <c r="F107" s="170"/>
      <c r="G107" s="170"/>
      <c r="H107" s="170">
        <v>0.1</v>
      </c>
      <c r="I107" s="170">
        <v>0.1</v>
      </c>
      <c r="J107" s="170"/>
      <c r="K107" s="170"/>
      <c r="L107" s="170"/>
      <c r="M107" s="170"/>
      <c r="N107" s="170"/>
      <c r="O107" s="170"/>
      <c r="P107" s="170"/>
      <c r="Q107" s="170"/>
      <c r="R107" s="170"/>
      <c r="S107" s="170"/>
      <c r="T107" s="170"/>
      <c r="U107" s="170"/>
      <c r="V107" s="170"/>
      <c r="W107" s="170"/>
      <c r="X107" s="170"/>
      <c r="Y107" s="829" t="s">
        <v>1023</v>
      </c>
      <c r="Z107" s="848"/>
      <c r="AA107" s="1288"/>
    </row>
    <row r="108" spans="1:36" s="189" customFormat="1" ht="162.75" customHeight="1">
      <c r="A108" s="1294"/>
      <c r="B108" s="195" t="s">
        <v>622</v>
      </c>
      <c r="C108" s="183" t="s">
        <v>134</v>
      </c>
      <c r="D108" s="170">
        <f t="shared" si="1"/>
        <v>0.7</v>
      </c>
      <c r="E108" s="858"/>
      <c r="F108" s="170"/>
      <c r="G108" s="170">
        <v>0.38</v>
      </c>
      <c r="H108" s="170">
        <v>0.24</v>
      </c>
      <c r="I108" s="170">
        <v>0.08</v>
      </c>
      <c r="J108" s="170"/>
      <c r="K108" s="170"/>
      <c r="L108" s="170"/>
      <c r="M108" s="170"/>
      <c r="N108" s="170"/>
      <c r="O108" s="170"/>
      <c r="P108" s="170"/>
      <c r="Q108" s="170"/>
      <c r="R108" s="170"/>
      <c r="S108" s="170"/>
      <c r="T108" s="170"/>
      <c r="U108" s="170"/>
      <c r="V108" s="170"/>
      <c r="W108" s="170"/>
      <c r="X108" s="170"/>
      <c r="Y108" s="829" t="s">
        <v>1025</v>
      </c>
      <c r="Z108" s="848"/>
      <c r="AA108" s="1288"/>
    </row>
    <row r="109" spans="1:36" s="189" customFormat="1" ht="409.5" customHeight="1">
      <c r="A109" s="1294"/>
      <c r="B109" s="195" t="s">
        <v>622</v>
      </c>
      <c r="C109" s="183" t="s">
        <v>135</v>
      </c>
      <c r="D109" s="170">
        <f t="shared" si="1"/>
        <v>0.7</v>
      </c>
      <c r="E109" s="858"/>
      <c r="F109" s="170"/>
      <c r="G109" s="170"/>
      <c r="H109" s="170">
        <v>0.4</v>
      </c>
      <c r="I109" s="170">
        <v>0.3</v>
      </c>
      <c r="J109" s="170"/>
      <c r="K109" s="170"/>
      <c r="L109" s="170"/>
      <c r="M109" s="170"/>
      <c r="N109" s="170"/>
      <c r="O109" s="170"/>
      <c r="P109" s="170"/>
      <c r="Q109" s="170"/>
      <c r="R109" s="170"/>
      <c r="S109" s="170"/>
      <c r="T109" s="170"/>
      <c r="U109" s="170"/>
      <c r="V109" s="170"/>
      <c r="W109" s="170"/>
      <c r="X109" s="170"/>
      <c r="Y109" s="829" t="s">
        <v>1157</v>
      </c>
      <c r="Z109" s="848"/>
      <c r="AA109" s="1288"/>
    </row>
    <row r="110" spans="1:36" s="189" customFormat="1" ht="187.5" customHeight="1">
      <c r="A110" s="1293"/>
      <c r="B110" s="195" t="s">
        <v>622</v>
      </c>
      <c r="C110" s="183" t="s">
        <v>140</v>
      </c>
      <c r="D110" s="170">
        <f t="shared" si="1"/>
        <v>1.1499999999999999</v>
      </c>
      <c r="E110" s="858">
        <v>0.15</v>
      </c>
      <c r="F110" s="170"/>
      <c r="G110" s="170"/>
      <c r="H110" s="170">
        <v>0.6</v>
      </c>
      <c r="I110" s="170">
        <v>0.4</v>
      </c>
      <c r="J110" s="170"/>
      <c r="K110" s="170"/>
      <c r="L110" s="170"/>
      <c r="M110" s="170"/>
      <c r="N110" s="170"/>
      <c r="O110" s="170"/>
      <c r="P110" s="170"/>
      <c r="Q110" s="170"/>
      <c r="R110" s="170"/>
      <c r="S110" s="170"/>
      <c r="T110" s="170"/>
      <c r="U110" s="170"/>
      <c r="V110" s="170"/>
      <c r="W110" s="170"/>
      <c r="X110" s="170"/>
      <c r="Y110" s="829" t="s">
        <v>1155</v>
      </c>
      <c r="Z110" s="848"/>
      <c r="AA110" s="1289"/>
    </row>
    <row r="111" spans="1:36" ht="37.5" customHeight="1">
      <c r="A111" s="111"/>
      <c r="B111" s="828" t="s">
        <v>1056</v>
      </c>
      <c r="C111" s="819" t="s">
        <v>666</v>
      </c>
      <c r="D111" s="248">
        <v>0.03</v>
      </c>
      <c r="E111" s="203"/>
      <c r="F111" s="203"/>
      <c r="G111" s="203"/>
      <c r="H111" s="134"/>
      <c r="I111" s="134"/>
      <c r="J111" s="134"/>
      <c r="K111" s="134"/>
      <c r="L111" s="134"/>
      <c r="M111" s="134"/>
      <c r="N111" s="134"/>
      <c r="O111" s="134"/>
      <c r="P111" s="134"/>
      <c r="Q111" s="134"/>
      <c r="R111" s="134">
        <v>0.02</v>
      </c>
      <c r="S111" s="134"/>
      <c r="T111" s="134"/>
      <c r="U111" s="134"/>
      <c r="V111" s="134"/>
      <c r="W111" s="134"/>
      <c r="X111" s="134">
        <v>0.01</v>
      </c>
      <c r="Y111" s="829" t="s">
        <v>1147</v>
      </c>
      <c r="Z111" s="830"/>
      <c r="AA111" s="183"/>
      <c r="AJ111" s="103" t="s">
        <v>73</v>
      </c>
    </row>
    <row r="112" spans="1:36" ht="36" customHeight="1">
      <c r="A112" s="111"/>
      <c r="B112" s="828" t="s">
        <v>1056</v>
      </c>
      <c r="C112" s="819" t="s">
        <v>134</v>
      </c>
      <c r="D112" s="248">
        <v>0.02</v>
      </c>
      <c r="E112" s="203"/>
      <c r="F112" s="203"/>
      <c r="G112" s="203">
        <v>0.02</v>
      </c>
      <c r="H112" s="134"/>
      <c r="I112" s="134"/>
      <c r="J112" s="134"/>
      <c r="K112" s="134"/>
      <c r="L112" s="134"/>
      <c r="M112" s="134"/>
      <c r="N112" s="134"/>
      <c r="O112" s="134"/>
      <c r="P112" s="134"/>
      <c r="Q112" s="134"/>
      <c r="R112" s="134"/>
      <c r="S112" s="134"/>
      <c r="T112" s="134"/>
      <c r="U112" s="134"/>
      <c r="V112" s="134"/>
      <c r="W112" s="134"/>
      <c r="X112" s="134"/>
      <c r="Y112" s="829" t="s">
        <v>1148</v>
      </c>
      <c r="Z112" s="830"/>
      <c r="AA112" s="183"/>
    </row>
    <row r="113" spans="1:27" ht="33.6" customHeight="1">
      <c r="A113" s="163">
        <v>8</v>
      </c>
      <c r="B113" s="839" t="s">
        <v>391</v>
      </c>
      <c r="C113" s="183"/>
      <c r="D113" s="820">
        <f>D114+D115+D116</f>
        <v>0.57000000000000006</v>
      </c>
      <c r="E113" s="170"/>
      <c r="F113" s="170"/>
      <c r="G113" s="170"/>
      <c r="H113" s="170"/>
      <c r="I113" s="170"/>
      <c r="J113" s="170"/>
      <c r="K113" s="170"/>
      <c r="L113" s="170"/>
      <c r="M113" s="170"/>
      <c r="N113" s="170"/>
      <c r="O113" s="170"/>
      <c r="P113" s="170"/>
      <c r="Q113" s="170"/>
      <c r="R113" s="170"/>
      <c r="S113" s="170"/>
      <c r="T113" s="170"/>
      <c r="U113" s="170"/>
      <c r="V113" s="170"/>
      <c r="W113" s="170"/>
      <c r="X113" s="170"/>
      <c r="Y113" s="829"/>
      <c r="Z113" s="848"/>
      <c r="AA113" s="183"/>
    </row>
    <row r="114" spans="1:27" ht="173.25" customHeight="1">
      <c r="A114" s="111"/>
      <c r="B114" s="113" t="s">
        <v>265</v>
      </c>
      <c r="C114" s="183" t="s">
        <v>135</v>
      </c>
      <c r="D114" s="248">
        <v>0.2</v>
      </c>
      <c r="E114" s="170">
        <v>0.2</v>
      </c>
      <c r="F114" s="170"/>
      <c r="G114" s="170"/>
      <c r="H114" s="170"/>
      <c r="I114" s="170"/>
      <c r="J114" s="170"/>
      <c r="K114" s="170"/>
      <c r="L114" s="170"/>
      <c r="M114" s="170"/>
      <c r="N114" s="170"/>
      <c r="O114" s="170"/>
      <c r="P114" s="170"/>
      <c r="Q114" s="170"/>
      <c r="R114" s="170"/>
      <c r="S114" s="170"/>
      <c r="T114" s="170"/>
      <c r="U114" s="170"/>
      <c r="V114" s="170"/>
      <c r="W114" s="170"/>
      <c r="X114" s="170"/>
      <c r="Y114" s="183" t="s">
        <v>811</v>
      </c>
      <c r="Z114" s="843" t="s">
        <v>1103</v>
      </c>
      <c r="AA114" s="183" t="s">
        <v>771</v>
      </c>
    </row>
    <row r="115" spans="1:27" ht="150" customHeight="1">
      <c r="A115" s="111"/>
      <c r="B115" s="113" t="s">
        <v>833</v>
      </c>
      <c r="C115" s="183" t="s">
        <v>130</v>
      </c>
      <c r="D115" s="248">
        <v>0.12</v>
      </c>
      <c r="E115" s="170">
        <v>0.12</v>
      </c>
      <c r="F115" s="170"/>
      <c r="G115" s="170"/>
      <c r="H115" s="170"/>
      <c r="I115" s="170"/>
      <c r="J115" s="170"/>
      <c r="K115" s="170"/>
      <c r="L115" s="170"/>
      <c r="M115" s="170"/>
      <c r="N115" s="170"/>
      <c r="O115" s="170"/>
      <c r="P115" s="170"/>
      <c r="Q115" s="170"/>
      <c r="R115" s="170"/>
      <c r="S115" s="170"/>
      <c r="T115" s="170"/>
      <c r="U115" s="170"/>
      <c r="V115" s="170"/>
      <c r="W115" s="170"/>
      <c r="X115" s="170"/>
      <c r="Y115" s="183" t="s">
        <v>812</v>
      </c>
      <c r="Z115" s="843" t="s">
        <v>795</v>
      </c>
      <c r="AA115" s="183" t="s">
        <v>771</v>
      </c>
    </row>
    <row r="116" spans="1:27" ht="156" customHeight="1">
      <c r="A116" s="111"/>
      <c r="B116" s="869" t="s">
        <v>662</v>
      </c>
      <c r="C116" s="183" t="s">
        <v>350</v>
      </c>
      <c r="D116" s="170">
        <v>0.25</v>
      </c>
      <c r="E116" s="855">
        <v>0.25</v>
      </c>
      <c r="F116" s="170"/>
      <c r="G116" s="170"/>
      <c r="H116" s="170"/>
      <c r="I116" s="170"/>
      <c r="J116" s="170"/>
      <c r="K116" s="170"/>
      <c r="L116" s="170"/>
      <c r="M116" s="170"/>
      <c r="N116" s="170"/>
      <c r="O116" s="170"/>
      <c r="P116" s="170"/>
      <c r="Q116" s="170"/>
      <c r="R116" s="170"/>
      <c r="S116" s="170"/>
      <c r="T116" s="170"/>
      <c r="U116" s="170"/>
      <c r="V116" s="170"/>
      <c r="W116" s="170"/>
      <c r="X116" s="170"/>
      <c r="Y116" s="183" t="s">
        <v>814</v>
      </c>
      <c r="Z116" s="183" t="s">
        <v>788</v>
      </c>
      <c r="AA116" s="183" t="s">
        <v>752</v>
      </c>
    </row>
    <row r="117" spans="1:27" ht="27.6" customHeight="1">
      <c r="A117" s="163">
        <v>9</v>
      </c>
      <c r="B117" s="839" t="s">
        <v>663</v>
      </c>
      <c r="C117" s="183"/>
      <c r="D117" s="820">
        <f>D118</f>
        <v>0.1</v>
      </c>
      <c r="E117" s="820"/>
      <c r="F117" s="820"/>
      <c r="G117" s="820"/>
      <c r="H117" s="820"/>
      <c r="I117" s="820"/>
      <c r="J117" s="820"/>
      <c r="K117" s="820"/>
      <c r="L117" s="820"/>
      <c r="M117" s="820"/>
      <c r="N117" s="820"/>
      <c r="O117" s="820"/>
      <c r="P117" s="820"/>
      <c r="Q117" s="820"/>
      <c r="R117" s="820"/>
      <c r="S117" s="820"/>
      <c r="T117" s="820"/>
      <c r="U117" s="820"/>
      <c r="V117" s="820"/>
      <c r="W117" s="820"/>
      <c r="X117" s="170"/>
      <c r="Y117" s="829"/>
      <c r="Z117" s="848"/>
      <c r="AA117" s="183"/>
    </row>
    <row r="118" spans="1:27" ht="144.75" customHeight="1">
      <c r="A118" s="111"/>
      <c r="B118" s="113" t="s">
        <v>664</v>
      </c>
      <c r="C118" s="183" t="s">
        <v>135</v>
      </c>
      <c r="D118" s="170">
        <v>0.1</v>
      </c>
      <c r="E118" s="870">
        <v>0.1</v>
      </c>
      <c r="F118" s="820"/>
      <c r="G118" s="820"/>
      <c r="H118" s="820"/>
      <c r="I118" s="820"/>
      <c r="J118" s="820"/>
      <c r="K118" s="820"/>
      <c r="L118" s="820"/>
      <c r="M118" s="820"/>
      <c r="N118" s="820"/>
      <c r="O118" s="820"/>
      <c r="P118" s="820"/>
      <c r="Q118" s="820"/>
      <c r="R118" s="820"/>
      <c r="S118" s="820"/>
      <c r="T118" s="820"/>
      <c r="U118" s="820"/>
      <c r="V118" s="820"/>
      <c r="W118" s="820"/>
      <c r="X118" s="170"/>
      <c r="Y118" s="183" t="s">
        <v>813</v>
      </c>
      <c r="Z118" s="183" t="s">
        <v>789</v>
      </c>
      <c r="AA118" s="183" t="s">
        <v>750</v>
      </c>
    </row>
    <row r="119" spans="1:27" ht="51.75" customHeight="1">
      <c r="A119" s="111"/>
      <c r="B119" s="844" t="s">
        <v>1158</v>
      </c>
      <c r="C119" s="183"/>
      <c r="D119" s="170"/>
      <c r="E119" s="870"/>
      <c r="F119" s="820"/>
      <c r="G119" s="820"/>
      <c r="H119" s="820"/>
      <c r="I119" s="820"/>
      <c r="J119" s="820"/>
      <c r="K119" s="820"/>
      <c r="L119" s="820"/>
      <c r="M119" s="820"/>
      <c r="N119" s="820"/>
      <c r="O119" s="820"/>
      <c r="P119" s="820"/>
      <c r="Q119" s="820"/>
      <c r="R119" s="820"/>
      <c r="S119" s="820"/>
      <c r="T119" s="820"/>
      <c r="U119" s="820"/>
      <c r="V119" s="820"/>
      <c r="W119" s="820"/>
      <c r="X119" s="170"/>
      <c r="Y119" s="183"/>
      <c r="Z119" s="183"/>
      <c r="AA119" s="183"/>
    </row>
    <row r="120" spans="1:27" ht="89.25" customHeight="1">
      <c r="A120" s="111"/>
      <c r="B120" s="828" t="s">
        <v>1040</v>
      </c>
      <c r="C120" s="183" t="s">
        <v>130</v>
      </c>
      <c r="D120" s="248">
        <v>0.8</v>
      </c>
      <c r="E120" s="203"/>
      <c r="F120" s="203"/>
      <c r="G120" s="203"/>
      <c r="H120" s="134"/>
      <c r="I120" s="134"/>
      <c r="J120" s="134"/>
      <c r="K120" s="134"/>
      <c r="L120" s="134"/>
      <c r="M120" s="134"/>
      <c r="N120" s="248">
        <v>0.8</v>
      </c>
      <c r="O120" s="134"/>
      <c r="P120" s="134"/>
      <c r="Q120" s="134"/>
      <c r="R120" s="134"/>
      <c r="S120" s="134"/>
      <c r="T120" s="134"/>
      <c r="U120" s="134"/>
      <c r="V120" s="134"/>
      <c r="W120" s="134"/>
      <c r="X120" s="134"/>
      <c r="Y120" s="829" t="s">
        <v>1064</v>
      </c>
      <c r="Z120" s="830"/>
      <c r="AA120" s="183" t="s">
        <v>1065</v>
      </c>
    </row>
    <row r="121" spans="1:27" ht="44.25" customHeight="1">
      <c r="A121" s="111"/>
      <c r="B121" s="839" t="s">
        <v>1009</v>
      </c>
      <c r="C121" s="183"/>
      <c r="D121" s="170"/>
      <c r="E121" s="870"/>
      <c r="F121" s="820"/>
      <c r="G121" s="820"/>
      <c r="H121" s="820"/>
      <c r="I121" s="820"/>
      <c r="J121" s="820"/>
      <c r="K121" s="820"/>
      <c r="L121" s="820"/>
      <c r="M121" s="820"/>
      <c r="N121" s="820"/>
      <c r="O121" s="820"/>
      <c r="P121" s="820"/>
      <c r="Q121" s="820"/>
      <c r="R121" s="820"/>
      <c r="S121" s="820"/>
      <c r="T121" s="820"/>
      <c r="U121" s="820"/>
      <c r="V121" s="820"/>
      <c r="W121" s="820"/>
      <c r="X121" s="170"/>
      <c r="Y121" s="183"/>
      <c r="Z121" s="183"/>
      <c r="AA121" s="183"/>
    </row>
    <row r="122" spans="1:27" ht="150.75" customHeight="1">
      <c r="A122" s="111"/>
      <c r="B122" s="135" t="s">
        <v>1010</v>
      </c>
      <c r="C122" s="183" t="s">
        <v>134</v>
      </c>
      <c r="D122" s="170">
        <v>0.6</v>
      </c>
      <c r="E122" s="870">
        <v>0.5</v>
      </c>
      <c r="F122" s="820"/>
      <c r="G122" s="820"/>
      <c r="H122" s="820"/>
      <c r="I122" s="820"/>
      <c r="J122" s="820"/>
      <c r="K122" s="820"/>
      <c r="L122" s="820"/>
      <c r="M122" s="820"/>
      <c r="N122" s="820"/>
      <c r="O122" s="820"/>
      <c r="P122" s="820"/>
      <c r="Q122" s="820"/>
      <c r="R122" s="170">
        <v>0.05</v>
      </c>
      <c r="S122" s="170">
        <v>0.05</v>
      </c>
      <c r="T122" s="820"/>
      <c r="U122" s="820"/>
      <c r="V122" s="820"/>
      <c r="W122" s="820"/>
      <c r="X122" s="170"/>
      <c r="Y122" s="871" t="s">
        <v>1034</v>
      </c>
      <c r="Z122" s="183"/>
      <c r="AA122" s="183" t="s">
        <v>928</v>
      </c>
    </row>
    <row r="123" spans="1:27" ht="42.75" customHeight="1">
      <c r="A123" s="111"/>
      <c r="B123" s="839" t="s">
        <v>514</v>
      </c>
      <c r="C123" s="183"/>
      <c r="D123" s="170"/>
      <c r="E123" s="870"/>
      <c r="F123" s="820"/>
      <c r="G123" s="820"/>
      <c r="H123" s="820"/>
      <c r="I123" s="820"/>
      <c r="J123" s="820"/>
      <c r="K123" s="820"/>
      <c r="L123" s="820"/>
      <c r="M123" s="820"/>
      <c r="N123" s="820"/>
      <c r="O123" s="820"/>
      <c r="P123" s="820"/>
      <c r="Q123" s="820"/>
      <c r="R123" s="820"/>
      <c r="S123" s="820"/>
      <c r="T123" s="820"/>
      <c r="U123" s="820"/>
      <c r="V123" s="820"/>
      <c r="W123" s="820"/>
      <c r="X123" s="170"/>
      <c r="Y123" s="183"/>
      <c r="Z123" s="183"/>
      <c r="AA123" s="183"/>
    </row>
    <row r="124" spans="1:27" ht="251.25" customHeight="1">
      <c r="A124" s="111"/>
      <c r="B124" s="135" t="s">
        <v>930</v>
      </c>
      <c r="C124" s="183" t="s">
        <v>140</v>
      </c>
      <c r="D124" s="170">
        <f>SUM(E124:X124)</f>
        <v>0.3</v>
      </c>
      <c r="E124" s="870">
        <v>0.3</v>
      </c>
      <c r="F124" s="820"/>
      <c r="G124" s="820"/>
      <c r="H124" s="820"/>
      <c r="I124" s="820"/>
      <c r="J124" s="820"/>
      <c r="K124" s="820"/>
      <c r="L124" s="820"/>
      <c r="M124" s="820"/>
      <c r="N124" s="820"/>
      <c r="O124" s="820"/>
      <c r="P124" s="820"/>
      <c r="Q124" s="820"/>
      <c r="R124" s="820"/>
      <c r="S124" s="820"/>
      <c r="T124" s="820"/>
      <c r="U124" s="820"/>
      <c r="V124" s="820"/>
      <c r="W124" s="820"/>
      <c r="X124" s="170"/>
      <c r="Y124" s="872" t="s">
        <v>1046</v>
      </c>
      <c r="Z124" s="183"/>
      <c r="AA124" s="853" t="s">
        <v>931</v>
      </c>
    </row>
    <row r="125" spans="1:27" s="168" customFormat="1" ht="36" customHeight="1">
      <c r="A125" s="163">
        <v>10</v>
      </c>
      <c r="B125" s="847" t="s">
        <v>12</v>
      </c>
      <c r="C125" s="840"/>
      <c r="D125" s="820">
        <v>2</v>
      </c>
      <c r="E125" s="820"/>
      <c r="F125" s="820"/>
      <c r="G125" s="820"/>
      <c r="H125" s="820"/>
      <c r="I125" s="820"/>
      <c r="J125" s="820"/>
      <c r="K125" s="820"/>
      <c r="L125" s="820"/>
      <c r="M125" s="820"/>
      <c r="N125" s="820"/>
      <c r="O125" s="820"/>
      <c r="P125" s="820"/>
      <c r="Q125" s="820"/>
      <c r="R125" s="820"/>
      <c r="S125" s="820"/>
      <c r="T125" s="820"/>
      <c r="U125" s="820"/>
      <c r="V125" s="820"/>
      <c r="W125" s="820"/>
      <c r="X125" s="820"/>
      <c r="Y125" s="840"/>
      <c r="Z125" s="842"/>
      <c r="AA125" s="840"/>
    </row>
    <row r="126" spans="1:27" ht="157.5" customHeight="1">
      <c r="A126" s="111"/>
      <c r="B126" s="113" t="s">
        <v>302</v>
      </c>
      <c r="C126" s="183" t="s">
        <v>133</v>
      </c>
      <c r="D126" s="170">
        <v>2</v>
      </c>
      <c r="E126" s="170">
        <v>2</v>
      </c>
      <c r="F126" s="170"/>
      <c r="G126" s="170"/>
      <c r="H126" s="170"/>
      <c r="I126" s="170"/>
      <c r="J126" s="170"/>
      <c r="K126" s="170"/>
      <c r="L126" s="170"/>
      <c r="M126" s="170"/>
      <c r="N126" s="170"/>
      <c r="O126" s="170"/>
      <c r="P126" s="170"/>
      <c r="Q126" s="170"/>
      <c r="R126" s="170"/>
      <c r="S126" s="170"/>
      <c r="T126" s="170"/>
      <c r="U126" s="170"/>
      <c r="V126" s="170"/>
      <c r="W126" s="170"/>
      <c r="X126" s="170"/>
      <c r="Y126" s="183" t="s">
        <v>815</v>
      </c>
      <c r="Z126" s="843" t="s">
        <v>790</v>
      </c>
      <c r="AA126" s="183" t="s">
        <v>1117</v>
      </c>
    </row>
    <row r="127" spans="1:27" s="168" customFormat="1" ht="28.9" customHeight="1">
      <c r="A127" s="163">
        <v>11</v>
      </c>
      <c r="B127" s="847" t="s">
        <v>457</v>
      </c>
      <c r="C127" s="183"/>
      <c r="D127" s="820">
        <f>D128+D129</f>
        <v>43.650000000000006</v>
      </c>
      <c r="E127" s="820"/>
      <c r="F127" s="820"/>
      <c r="G127" s="820"/>
      <c r="H127" s="820"/>
      <c r="I127" s="820"/>
      <c r="J127" s="820"/>
      <c r="K127" s="820"/>
      <c r="L127" s="820"/>
      <c r="M127" s="820"/>
      <c r="N127" s="820"/>
      <c r="O127" s="820"/>
      <c r="P127" s="820"/>
      <c r="Q127" s="820"/>
      <c r="R127" s="820"/>
      <c r="S127" s="820"/>
      <c r="T127" s="820"/>
      <c r="U127" s="820"/>
      <c r="V127" s="820"/>
      <c r="W127" s="820"/>
      <c r="X127" s="820"/>
      <c r="Y127" s="841"/>
      <c r="Z127" s="842"/>
      <c r="AA127" s="840"/>
    </row>
    <row r="128" spans="1:27" s="189" customFormat="1" ht="150.75" customHeight="1">
      <c r="A128" s="111"/>
      <c r="B128" s="195" t="s">
        <v>382</v>
      </c>
      <c r="C128" s="868" t="s">
        <v>389</v>
      </c>
      <c r="D128" s="170">
        <f>SUM(E128:X128)</f>
        <v>37.150000000000006</v>
      </c>
      <c r="E128" s="248">
        <v>15.97</v>
      </c>
      <c r="F128" s="248">
        <v>6.7</v>
      </c>
      <c r="G128" s="248"/>
      <c r="H128" s="248"/>
      <c r="I128" s="248"/>
      <c r="J128" s="248"/>
      <c r="K128" s="248">
        <v>2</v>
      </c>
      <c r="L128" s="248"/>
      <c r="M128" s="248"/>
      <c r="N128" s="248"/>
      <c r="O128" s="248"/>
      <c r="P128" s="248"/>
      <c r="Q128" s="248"/>
      <c r="R128" s="248">
        <v>6.87</v>
      </c>
      <c r="S128" s="248"/>
      <c r="T128" s="248"/>
      <c r="U128" s="248"/>
      <c r="V128" s="248"/>
      <c r="W128" s="248"/>
      <c r="X128" s="248">
        <v>5.61</v>
      </c>
      <c r="Y128" s="183" t="s">
        <v>460</v>
      </c>
      <c r="Z128" s="843" t="s">
        <v>796</v>
      </c>
      <c r="AA128" s="183" t="s">
        <v>753</v>
      </c>
    </row>
    <row r="129" spans="1:27" ht="158.25" customHeight="1">
      <c r="A129" s="111"/>
      <c r="B129" s="135" t="s">
        <v>776</v>
      </c>
      <c r="C129" s="183" t="s">
        <v>411</v>
      </c>
      <c r="D129" s="170">
        <f>SUM(E129:X129)</f>
        <v>6.5</v>
      </c>
      <c r="E129" s="170"/>
      <c r="F129" s="170"/>
      <c r="G129" s="170"/>
      <c r="H129" s="824">
        <v>1.6</v>
      </c>
      <c r="I129" s="824">
        <v>1.6</v>
      </c>
      <c r="J129" s="170"/>
      <c r="K129" s="170"/>
      <c r="L129" s="170"/>
      <c r="M129" s="824">
        <v>2.5</v>
      </c>
      <c r="N129" s="170"/>
      <c r="O129" s="170"/>
      <c r="P129" s="170"/>
      <c r="Q129" s="170"/>
      <c r="R129" s="170"/>
      <c r="S129" s="170"/>
      <c r="T129" s="170"/>
      <c r="U129" s="170"/>
      <c r="V129" s="170"/>
      <c r="W129" s="170"/>
      <c r="X129" s="824">
        <v>0.8</v>
      </c>
      <c r="Y129" s="183" t="s">
        <v>462</v>
      </c>
      <c r="Z129" s="183" t="s">
        <v>797</v>
      </c>
      <c r="AA129" s="183" t="s">
        <v>763</v>
      </c>
    </row>
    <row r="130" spans="1:27" s="179" customFormat="1" ht="24.6" customHeight="1">
      <c r="A130" s="163">
        <v>12</v>
      </c>
      <c r="B130" s="839" t="s">
        <v>90</v>
      </c>
      <c r="C130" s="840"/>
      <c r="D130" s="820">
        <f>SUM(D131:D137)</f>
        <v>16.68</v>
      </c>
      <c r="E130" s="820"/>
      <c r="F130" s="820"/>
      <c r="G130" s="820"/>
      <c r="H130" s="820"/>
      <c r="I130" s="820"/>
      <c r="J130" s="820"/>
      <c r="K130" s="820"/>
      <c r="L130" s="820"/>
      <c r="M130" s="820"/>
      <c r="N130" s="820"/>
      <c r="O130" s="820"/>
      <c r="P130" s="820"/>
      <c r="Q130" s="820"/>
      <c r="R130" s="820"/>
      <c r="S130" s="820"/>
      <c r="T130" s="820"/>
      <c r="U130" s="820"/>
      <c r="V130" s="820"/>
      <c r="W130" s="820"/>
      <c r="X130" s="820"/>
      <c r="Y130" s="841"/>
      <c r="Z130" s="163"/>
      <c r="AA130" s="860"/>
    </row>
    <row r="131" spans="1:27" ht="94.5" customHeight="1">
      <c r="A131" s="111"/>
      <c r="B131" s="135" t="s">
        <v>734</v>
      </c>
      <c r="C131" s="183" t="s">
        <v>607</v>
      </c>
      <c r="D131" s="170">
        <f>E131+R131+S131</f>
        <v>0.64</v>
      </c>
      <c r="E131" s="170">
        <v>0.64</v>
      </c>
      <c r="F131" s="170"/>
      <c r="G131" s="170"/>
      <c r="H131" s="170"/>
      <c r="I131" s="170"/>
      <c r="J131" s="170"/>
      <c r="K131" s="170"/>
      <c r="L131" s="170"/>
      <c r="M131" s="170"/>
      <c r="N131" s="170"/>
      <c r="O131" s="170"/>
      <c r="P131" s="170"/>
      <c r="Q131" s="170"/>
      <c r="R131" s="170"/>
      <c r="S131" s="824"/>
      <c r="T131" s="170"/>
      <c r="U131" s="170"/>
      <c r="V131" s="170"/>
      <c r="W131" s="170"/>
      <c r="X131" s="170"/>
      <c r="Y131" s="183" t="s">
        <v>820</v>
      </c>
      <c r="Z131" s="848" t="s">
        <v>623</v>
      </c>
      <c r="AA131" s="183" t="s">
        <v>768</v>
      </c>
    </row>
    <row r="132" spans="1:27" ht="121.5" customHeight="1">
      <c r="A132" s="111"/>
      <c r="B132" s="135" t="s">
        <v>764</v>
      </c>
      <c r="C132" s="183" t="s">
        <v>309</v>
      </c>
      <c r="D132" s="170">
        <f>SUM(E132:X132)</f>
        <v>4.1500000000000004</v>
      </c>
      <c r="E132" s="248">
        <v>4.1500000000000004</v>
      </c>
      <c r="F132" s="248"/>
      <c r="G132" s="248"/>
      <c r="H132" s="248"/>
      <c r="I132" s="248"/>
      <c r="J132" s="248"/>
      <c r="K132" s="248"/>
      <c r="L132" s="248"/>
      <c r="M132" s="248"/>
      <c r="N132" s="248"/>
      <c r="O132" s="248"/>
      <c r="P132" s="248"/>
      <c r="Q132" s="248"/>
      <c r="R132" s="170"/>
      <c r="S132" s="170"/>
      <c r="T132" s="170"/>
      <c r="U132" s="170"/>
      <c r="V132" s="170"/>
      <c r="W132" s="170"/>
      <c r="X132" s="248"/>
      <c r="Y132" s="187" t="s">
        <v>817</v>
      </c>
      <c r="Z132" s="848" t="s">
        <v>793</v>
      </c>
      <c r="AA132" s="183" t="s">
        <v>775</v>
      </c>
    </row>
    <row r="133" spans="1:27" ht="87.75" customHeight="1">
      <c r="A133" s="183"/>
      <c r="B133" s="135" t="s">
        <v>488</v>
      </c>
      <c r="C133" s="183" t="s">
        <v>134</v>
      </c>
      <c r="D133" s="170">
        <f>SUM(E133:X133)</f>
        <v>1.64</v>
      </c>
      <c r="E133" s="248">
        <v>1.64</v>
      </c>
      <c r="F133" s="170"/>
      <c r="G133" s="170"/>
      <c r="H133" s="170"/>
      <c r="I133" s="170"/>
      <c r="J133" s="170"/>
      <c r="K133" s="170"/>
      <c r="L133" s="170"/>
      <c r="M133" s="170"/>
      <c r="N133" s="170"/>
      <c r="O133" s="170"/>
      <c r="P133" s="170"/>
      <c r="Q133" s="170"/>
      <c r="R133" s="248"/>
      <c r="S133" s="248"/>
      <c r="T133" s="248"/>
      <c r="U133" s="248"/>
      <c r="V133" s="248"/>
      <c r="W133" s="248"/>
      <c r="X133" s="248"/>
      <c r="Y133" s="183" t="s">
        <v>816</v>
      </c>
      <c r="Z133" s="848" t="s">
        <v>794</v>
      </c>
      <c r="AA133" s="183" t="s">
        <v>737</v>
      </c>
    </row>
    <row r="134" spans="1:27" ht="116.25" customHeight="1">
      <c r="A134" s="183"/>
      <c r="B134" s="135" t="s">
        <v>490</v>
      </c>
      <c r="C134" s="183" t="s">
        <v>134</v>
      </c>
      <c r="D134" s="170">
        <f>SUM(E134:X134)</f>
        <v>0.89</v>
      </c>
      <c r="E134" s="170">
        <v>0.87</v>
      </c>
      <c r="F134" s="170"/>
      <c r="G134" s="170"/>
      <c r="H134" s="170"/>
      <c r="I134" s="170"/>
      <c r="J134" s="170"/>
      <c r="K134" s="170"/>
      <c r="L134" s="170"/>
      <c r="M134" s="170"/>
      <c r="N134" s="170"/>
      <c r="O134" s="170"/>
      <c r="P134" s="170"/>
      <c r="Q134" s="170"/>
      <c r="R134" s="170">
        <v>0.02</v>
      </c>
      <c r="S134" s="170"/>
      <c r="T134" s="170"/>
      <c r="U134" s="170"/>
      <c r="V134" s="170"/>
      <c r="W134" s="170"/>
      <c r="X134" s="170"/>
      <c r="Y134" s="183" t="s">
        <v>818</v>
      </c>
      <c r="Z134" s="848" t="s">
        <v>794</v>
      </c>
      <c r="AA134" s="183" t="s">
        <v>738</v>
      </c>
    </row>
    <row r="135" spans="1:27" ht="105" customHeight="1">
      <c r="A135" s="183"/>
      <c r="B135" s="135" t="s">
        <v>649</v>
      </c>
      <c r="C135" s="183" t="s">
        <v>135</v>
      </c>
      <c r="D135" s="170">
        <v>0.2</v>
      </c>
      <c r="E135" s="170">
        <v>0.2</v>
      </c>
      <c r="F135" s="170"/>
      <c r="G135" s="170"/>
      <c r="H135" s="170"/>
      <c r="I135" s="170"/>
      <c r="J135" s="170"/>
      <c r="K135" s="170"/>
      <c r="L135" s="170"/>
      <c r="M135" s="170"/>
      <c r="N135" s="170"/>
      <c r="O135" s="170"/>
      <c r="P135" s="170"/>
      <c r="Q135" s="170"/>
      <c r="R135" s="170"/>
      <c r="S135" s="170"/>
      <c r="T135" s="170"/>
      <c r="U135" s="170"/>
      <c r="V135" s="170"/>
      <c r="W135" s="170"/>
      <c r="X135" s="170"/>
      <c r="Y135" s="183" t="s">
        <v>819</v>
      </c>
      <c r="Z135" s="843" t="s">
        <v>829</v>
      </c>
      <c r="AA135" s="183" t="s">
        <v>745</v>
      </c>
    </row>
    <row r="136" spans="1:27" ht="113.25" customHeight="1">
      <c r="A136" s="183"/>
      <c r="B136" s="135" t="s">
        <v>609</v>
      </c>
      <c r="C136" s="183" t="s">
        <v>137</v>
      </c>
      <c r="D136" s="170">
        <f>SUM(E136:X136)</f>
        <v>8.25</v>
      </c>
      <c r="E136" s="170">
        <v>7.8</v>
      </c>
      <c r="F136" s="170"/>
      <c r="G136" s="170"/>
      <c r="H136" s="170"/>
      <c r="I136" s="170"/>
      <c r="J136" s="170"/>
      <c r="K136" s="170"/>
      <c r="L136" s="170"/>
      <c r="M136" s="170"/>
      <c r="N136" s="170"/>
      <c r="O136" s="170"/>
      <c r="P136" s="170"/>
      <c r="Q136" s="170"/>
      <c r="R136" s="170">
        <v>0.05</v>
      </c>
      <c r="S136" s="170">
        <v>0.1</v>
      </c>
      <c r="T136" s="170"/>
      <c r="U136" s="170"/>
      <c r="V136" s="170"/>
      <c r="W136" s="170"/>
      <c r="X136" s="170">
        <v>0.3</v>
      </c>
      <c r="Y136" s="183" t="s">
        <v>822</v>
      </c>
      <c r="Z136" s="843" t="s">
        <v>829</v>
      </c>
      <c r="AA136" s="183" t="s">
        <v>746</v>
      </c>
    </row>
    <row r="137" spans="1:27" ht="109.5" customHeight="1">
      <c r="A137" s="183"/>
      <c r="B137" s="135" t="s">
        <v>626</v>
      </c>
      <c r="C137" s="183" t="s">
        <v>130</v>
      </c>
      <c r="D137" s="170">
        <v>0.91</v>
      </c>
      <c r="E137" s="170">
        <v>0.91</v>
      </c>
      <c r="F137" s="170"/>
      <c r="G137" s="170"/>
      <c r="H137" s="170"/>
      <c r="I137" s="170"/>
      <c r="J137" s="170"/>
      <c r="K137" s="170"/>
      <c r="L137" s="170"/>
      <c r="M137" s="170"/>
      <c r="N137" s="170"/>
      <c r="O137" s="170"/>
      <c r="P137" s="170"/>
      <c r="Q137" s="170"/>
      <c r="R137" s="170"/>
      <c r="S137" s="170"/>
      <c r="T137" s="170"/>
      <c r="U137" s="170"/>
      <c r="V137" s="170"/>
      <c r="W137" s="170"/>
      <c r="X137" s="170"/>
      <c r="Y137" s="183" t="s">
        <v>821</v>
      </c>
      <c r="Z137" s="843" t="s">
        <v>625</v>
      </c>
      <c r="AA137" s="183" t="s">
        <v>747</v>
      </c>
    </row>
    <row r="138" spans="1:27" ht="124.5" customHeight="1">
      <c r="A138" s="183"/>
      <c r="B138" s="135" t="s">
        <v>480</v>
      </c>
      <c r="C138" s="183" t="s">
        <v>137</v>
      </c>
      <c r="D138" s="170">
        <f>SUM(E138:X138)</f>
        <v>1.8399999999999999</v>
      </c>
      <c r="E138" s="170">
        <v>1.2</v>
      </c>
      <c r="F138" s="170"/>
      <c r="G138" s="170"/>
      <c r="H138" s="170"/>
      <c r="I138" s="170"/>
      <c r="J138" s="170"/>
      <c r="K138" s="170"/>
      <c r="L138" s="170"/>
      <c r="M138" s="170"/>
      <c r="N138" s="170"/>
      <c r="O138" s="170"/>
      <c r="P138" s="170"/>
      <c r="Q138" s="170"/>
      <c r="R138" s="170">
        <v>0.3</v>
      </c>
      <c r="S138" s="170">
        <v>0.2</v>
      </c>
      <c r="T138" s="170"/>
      <c r="U138" s="170"/>
      <c r="V138" s="170"/>
      <c r="W138" s="170"/>
      <c r="X138" s="170">
        <v>0.14000000000000001</v>
      </c>
      <c r="Y138" s="183" t="s">
        <v>1144</v>
      </c>
      <c r="Z138" s="843"/>
      <c r="AA138" s="183" t="s">
        <v>1089</v>
      </c>
    </row>
    <row r="139" spans="1:27" ht="100.5" customHeight="1">
      <c r="A139" s="183"/>
      <c r="B139" s="135" t="s">
        <v>470</v>
      </c>
      <c r="C139" s="183" t="s">
        <v>1000</v>
      </c>
      <c r="D139" s="170">
        <v>0.82</v>
      </c>
      <c r="E139" s="170">
        <v>0.1</v>
      </c>
      <c r="F139" s="170"/>
      <c r="G139" s="170"/>
      <c r="H139" s="170">
        <f>D139-E139-R139-X139</f>
        <v>0.59999999999999987</v>
      </c>
      <c r="I139" s="170"/>
      <c r="J139" s="170"/>
      <c r="K139" s="170"/>
      <c r="L139" s="170"/>
      <c r="M139" s="170"/>
      <c r="N139" s="170"/>
      <c r="O139" s="170"/>
      <c r="P139" s="170"/>
      <c r="Q139" s="170"/>
      <c r="R139" s="170">
        <v>0.05</v>
      </c>
      <c r="S139" s="170"/>
      <c r="T139" s="170"/>
      <c r="U139" s="170"/>
      <c r="V139" s="170"/>
      <c r="W139" s="170"/>
      <c r="X139" s="170">
        <v>7.0000000000000007E-2</v>
      </c>
      <c r="Y139" s="183" t="s">
        <v>1078</v>
      </c>
      <c r="Z139" s="843"/>
      <c r="AA139" s="183" t="s">
        <v>859</v>
      </c>
    </row>
    <row r="140" spans="1:27" ht="114" customHeight="1">
      <c r="A140" s="183"/>
      <c r="B140" s="135" t="s">
        <v>860</v>
      </c>
      <c r="C140" s="183" t="s">
        <v>133</v>
      </c>
      <c r="D140" s="170">
        <f>SUM(E140:X140)</f>
        <v>1</v>
      </c>
      <c r="E140" s="170">
        <v>1</v>
      </c>
      <c r="F140" s="170"/>
      <c r="G140" s="170"/>
      <c r="H140" s="170"/>
      <c r="I140" s="170"/>
      <c r="J140" s="170"/>
      <c r="K140" s="170"/>
      <c r="L140" s="170"/>
      <c r="M140" s="170"/>
      <c r="N140" s="170"/>
      <c r="O140" s="170"/>
      <c r="P140" s="170"/>
      <c r="Q140" s="170"/>
      <c r="R140" s="170"/>
      <c r="S140" s="170"/>
      <c r="T140" s="170"/>
      <c r="U140" s="170"/>
      <c r="V140" s="170"/>
      <c r="W140" s="170"/>
      <c r="X140" s="170"/>
      <c r="Y140" s="183" t="s">
        <v>1145</v>
      </c>
      <c r="Z140" s="843"/>
      <c r="AA140" s="183" t="s">
        <v>862</v>
      </c>
    </row>
    <row r="141" spans="1:27" ht="124.5" customHeight="1">
      <c r="A141" s="111"/>
      <c r="B141" s="835" t="s">
        <v>507</v>
      </c>
      <c r="C141" s="183" t="s">
        <v>134</v>
      </c>
      <c r="D141" s="248">
        <v>0.26</v>
      </c>
      <c r="E141" s="248">
        <v>0.2</v>
      </c>
      <c r="F141" s="203"/>
      <c r="G141" s="203"/>
      <c r="H141" s="134"/>
      <c r="I141" s="134"/>
      <c r="J141" s="134"/>
      <c r="K141" s="134"/>
      <c r="L141" s="134"/>
      <c r="M141" s="134"/>
      <c r="N141" s="134"/>
      <c r="O141" s="831"/>
      <c r="P141" s="134"/>
      <c r="Q141" s="134"/>
      <c r="R141" s="134">
        <v>0.03</v>
      </c>
      <c r="S141" s="134">
        <v>0.03</v>
      </c>
      <c r="T141" s="134"/>
      <c r="U141" s="134"/>
      <c r="V141" s="134"/>
      <c r="W141" s="134"/>
      <c r="X141" s="134"/>
      <c r="Y141" s="829" t="s">
        <v>1053</v>
      </c>
      <c r="Z141" s="843" t="s">
        <v>1051</v>
      </c>
      <c r="AA141" s="843" t="s">
        <v>624</v>
      </c>
    </row>
    <row r="142" spans="1:27" s="110" customFormat="1" ht="147.75" customHeight="1">
      <c r="A142" s="111"/>
      <c r="B142" s="873" t="s">
        <v>1042</v>
      </c>
      <c r="C142" s="183" t="s">
        <v>1007</v>
      </c>
      <c r="D142" s="248">
        <v>0.51</v>
      </c>
      <c r="E142" s="248">
        <v>0.42</v>
      </c>
      <c r="F142" s="248"/>
      <c r="G142" s="248"/>
      <c r="H142" s="248">
        <v>0.05</v>
      </c>
      <c r="I142" s="248"/>
      <c r="J142" s="248"/>
      <c r="K142" s="248"/>
      <c r="L142" s="248"/>
      <c r="M142" s="248"/>
      <c r="N142" s="248"/>
      <c r="O142" s="248"/>
      <c r="P142" s="248"/>
      <c r="Q142" s="248"/>
      <c r="R142" s="248">
        <v>0.04</v>
      </c>
      <c r="S142" s="248"/>
      <c r="T142" s="248"/>
      <c r="U142" s="248"/>
      <c r="V142" s="248"/>
      <c r="W142" s="248"/>
      <c r="X142" s="248"/>
      <c r="Y142" s="829" t="s">
        <v>1073</v>
      </c>
      <c r="Z142" s="830"/>
      <c r="AA142" s="183" t="s">
        <v>1049</v>
      </c>
    </row>
    <row r="143" spans="1:27" ht="124.5" customHeight="1">
      <c r="A143" s="111"/>
      <c r="B143" s="835" t="s">
        <v>1043</v>
      </c>
      <c r="C143" s="183" t="s">
        <v>139</v>
      </c>
      <c r="D143" s="248">
        <v>2.12</v>
      </c>
      <c r="E143" s="203">
        <v>1.85</v>
      </c>
      <c r="F143" s="203"/>
      <c r="G143" s="203"/>
      <c r="H143" s="134"/>
      <c r="I143" s="134"/>
      <c r="J143" s="134"/>
      <c r="K143" s="134"/>
      <c r="L143" s="134"/>
      <c r="M143" s="134"/>
      <c r="N143" s="134"/>
      <c r="O143" s="134"/>
      <c r="P143" s="134"/>
      <c r="Q143" s="134"/>
      <c r="R143" s="248">
        <v>0.14000000000000001</v>
      </c>
      <c r="S143" s="248">
        <v>0.13</v>
      </c>
      <c r="T143" s="134"/>
      <c r="U143" s="134"/>
      <c r="V143" s="134"/>
      <c r="W143" s="134"/>
      <c r="X143" s="134"/>
      <c r="Y143" s="829" t="s">
        <v>1066</v>
      </c>
      <c r="Z143" s="830"/>
      <c r="AA143" s="183" t="s">
        <v>1048</v>
      </c>
    </row>
    <row r="144" spans="1:27" ht="120" customHeight="1">
      <c r="A144" s="111"/>
      <c r="B144" s="828" t="s">
        <v>1044</v>
      </c>
      <c r="C144" s="183" t="s">
        <v>139</v>
      </c>
      <c r="D144" s="248">
        <v>1.8</v>
      </c>
      <c r="E144" s="203">
        <v>1.71</v>
      </c>
      <c r="F144" s="203"/>
      <c r="G144" s="203"/>
      <c r="H144" s="134"/>
      <c r="I144" s="134"/>
      <c r="J144" s="134"/>
      <c r="K144" s="134"/>
      <c r="L144" s="134"/>
      <c r="M144" s="134"/>
      <c r="N144" s="134"/>
      <c r="O144" s="134"/>
      <c r="P144" s="134"/>
      <c r="Q144" s="134"/>
      <c r="R144" s="134">
        <v>0.08</v>
      </c>
      <c r="S144" s="134">
        <v>0.01</v>
      </c>
      <c r="T144" s="134"/>
      <c r="U144" s="134"/>
      <c r="V144" s="134"/>
      <c r="W144" s="134"/>
      <c r="X144" s="134"/>
      <c r="Y144" s="829" t="s">
        <v>1052</v>
      </c>
      <c r="Z144" s="830"/>
      <c r="AA144" s="183" t="s">
        <v>1048</v>
      </c>
    </row>
    <row r="145" spans="1:28" ht="63">
      <c r="A145" s="111"/>
      <c r="B145" s="835" t="s">
        <v>1151</v>
      </c>
      <c r="C145" s="183" t="s">
        <v>133</v>
      </c>
      <c r="D145" s="248">
        <v>0.6</v>
      </c>
      <c r="E145" s="203">
        <v>0.6</v>
      </c>
      <c r="F145" s="203"/>
      <c r="G145" s="203"/>
      <c r="H145" s="134"/>
      <c r="I145" s="134"/>
      <c r="J145" s="134"/>
      <c r="K145" s="134"/>
      <c r="L145" s="134"/>
      <c r="M145" s="134"/>
      <c r="N145" s="134"/>
      <c r="O145" s="134"/>
      <c r="P145" s="134"/>
      <c r="Q145" s="134"/>
      <c r="R145" s="134"/>
      <c r="S145" s="134"/>
      <c r="T145" s="134"/>
      <c r="U145" s="134"/>
      <c r="V145" s="134"/>
      <c r="W145" s="134"/>
      <c r="X145" s="134"/>
      <c r="Y145" s="829" t="s">
        <v>1146</v>
      </c>
      <c r="Z145" s="830"/>
      <c r="AA145" s="183" t="s">
        <v>1048</v>
      </c>
    </row>
    <row r="146" spans="1:28" ht="33.75" customHeight="1">
      <c r="A146" s="163">
        <v>13</v>
      </c>
      <c r="B146" s="874" t="s">
        <v>105</v>
      </c>
      <c r="C146" s="183"/>
      <c r="D146" s="820">
        <f>D147</f>
        <v>4.9399999999999986</v>
      </c>
      <c r="E146" s="170"/>
      <c r="F146" s="170"/>
      <c r="G146" s="170"/>
      <c r="H146" s="170"/>
      <c r="I146" s="170"/>
      <c r="J146" s="170"/>
      <c r="K146" s="170"/>
      <c r="L146" s="170"/>
      <c r="M146" s="170"/>
      <c r="N146" s="170"/>
      <c r="O146" s="170"/>
      <c r="P146" s="170"/>
      <c r="Q146" s="170"/>
      <c r="R146" s="170"/>
      <c r="S146" s="170"/>
      <c r="T146" s="170"/>
      <c r="U146" s="170"/>
      <c r="V146" s="170"/>
      <c r="W146" s="170"/>
      <c r="X146" s="170"/>
      <c r="Y146" s="183"/>
      <c r="Z146" s="843"/>
      <c r="AA146" s="183"/>
    </row>
    <row r="147" spans="1:28" ht="135" customHeight="1">
      <c r="A147" s="848"/>
      <c r="B147" s="869" t="s">
        <v>937</v>
      </c>
      <c r="C147" s="183" t="s">
        <v>140</v>
      </c>
      <c r="D147" s="170">
        <f>SUM(E147:X147)</f>
        <v>4.9399999999999986</v>
      </c>
      <c r="E147" s="855">
        <v>4.55</v>
      </c>
      <c r="F147" s="170"/>
      <c r="G147" s="170"/>
      <c r="H147" s="170"/>
      <c r="I147" s="170"/>
      <c r="J147" s="170"/>
      <c r="K147" s="170"/>
      <c r="L147" s="170"/>
      <c r="M147" s="170"/>
      <c r="N147" s="170"/>
      <c r="O147" s="170"/>
      <c r="P147" s="170"/>
      <c r="Q147" s="170"/>
      <c r="R147" s="170">
        <v>0.06</v>
      </c>
      <c r="S147" s="170">
        <v>0.02</v>
      </c>
      <c r="T147" s="170"/>
      <c r="U147" s="170"/>
      <c r="V147" s="170"/>
      <c r="W147" s="170"/>
      <c r="X147" s="170">
        <v>0.31</v>
      </c>
      <c r="Y147" s="183" t="s">
        <v>1002</v>
      </c>
      <c r="Z147" s="183" t="s">
        <v>1004</v>
      </c>
      <c r="AA147" s="183" t="s">
        <v>761</v>
      </c>
      <c r="AB147" s="825"/>
    </row>
    <row r="149" spans="1:28">
      <c r="H149" s="101"/>
      <c r="I149" s="101"/>
      <c r="J149" s="101"/>
      <c r="K149" s="101"/>
      <c r="L149" s="101"/>
      <c r="M149" s="101"/>
      <c r="N149" s="101"/>
      <c r="O149" s="101"/>
      <c r="P149" s="101"/>
      <c r="Q149" s="101"/>
      <c r="R149" s="101"/>
      <c r="S149" s="101"/>
      <c r="T149" s="101"/>
      <c r="U149" s="101"/>
      <c r="V149" s="101"/>
      <c r="W149" s="101"/>
      <c r="X149" s="101"/>
    </row>
    <row r="150" spans="1:28">
      <c r="H150" s="101"/>
      <c r="I150" s="101"/>
      <c r="J150" s="101"/>
      <c r="K150" s="101"/>
      <c r="L150" s="101"/>
      <c r="M150" s="101"/>
      <c r="N150" s="101"/>
      <c r="O150" s="101"/>
      <c r="P150" s="101"/>
      <c r="Q150" s="101"/>
      <c r="R150" s="101"/>
      <c r="S150" s="101"/>
      <c r="T150" s="101"/>
      <c r="U150" s="101"/>
      <c r="V150" s="101"/>
      <c r="W150" s="101"/>
      <c r="X150" s="101"/>
    </row>
  </sheetData>
  <protectedRanges>
    <protectedRange sqref="B35:B37 B39 B43:B48" name="Range10_1_1_3_1_1_1_1_1_1_2_2"/>
    <protectedRange sqref="B38" name="Range10_1_1_3_1_1_1_1_1_1_2_2_1"/>
    <protectedRange sqref="B41:B42" name="Range10_1_1_3_1_1_1_1_1_1_2_2_2"/>
    <protectedRange sqref="B49:B50" name="Range10_1_1_3_1_1_1_1_1_1_2_2_3"/>
    <protectedRange sqref="B57:B59 B61:B64" name="Range10_1_1_3_1_1_1_1_1_1_2_2_4"/>
    <protectedRange sqref="B100:B110 B88:B98" name="Range10_1_1_3_1_1_1_1_1_1_2_2_5"/>
    <protectedRange sqref="B68:B69" name="Range10_1_1_3_1_1_1_1_1_1_2_2_6"/>
    <protectedRange sqref="B124" name="Range10_1_1_3_1_1_1_1_1_1_2_2_7"/>
  </protectedRanges>
  <autoFilter ref="A5:HL147"/>
  <mergeCells count="38">
    <mergeCell ref="A92:A94"/>
    <mergeCell ref="B97:B98"/>
    <mergeCell ref="Z97:Z98"/>
    <mergeCell ref="A1:B1"/>
    <mergeCell ref="A2:Z2"/>
    <mergeCell ref="A3:A4"/>
    <mergeCell ref="B3:B4"/>
    <mergeCell ref="C3:C4"/>
    <mergeCell ref="D3:D4"/>
    <mergeCell ref="E3:X3"/>
    <mergeCell ref="Y3:Y4"/>
    <mergeCell ref="Z3:AA4"/>
    <mergeCell ref="A65:A66"/>
    <mergeCell ref="B65:B66"/>
    <mergeCell ref="A69:A70"/>
    <mergeCell ref="B69:B70"/>
    <mergeCell ref="A88:A89"/>
    <mergeCell ref="B88:B89"/>
    <mergeCell ref="A41:A42"/>
    <mergeCell ref="A44:A45"/>
    <mergeCell ref="B44:B45"/>
    <mergeCell ref="A95:A96"/>
    <mergeCell ref="B95:B96"/>
    <mergeCell ref="AA95:AA96"/>
    <mergeCell ref="A100:A110"/>
    <mergeCell ref="AA100:AA110"/>
    <mergeCell ref="AA97:AA98"/>
    <mergeCell ref="B92:B94"/>
    <mergeCell ref="AA92:AA94"/>
    <mergeCell ref="Z44:Z45"/>
    <mergeCell ref="AA47:AA48"/>
    <mergeCell ref="AA41:AA42"/>
    <mergeCell ref="AA88:AA89"/>
    <mergeCell ref="B41:B42"/>
    <mergeCell ref="B47:B48"/>
    <mergeCell ref="AA61:AA62"/>
    <mergeCell ref="B61:B62"/>
    <mergeCell ref="AA44:AA45"/>
  </mergeCells>
  <conditionalFormatting sqref="B39 B35:B37 B100:B110 B47 B43:B44 B57:B59 B68:B69 B41 B61 B63:B66 B90:B92 B95">
    <cfRule type="cellIs" dxfId="36" priority="7" stopIfTrue="1" operator="equal">
      <formula>0</formula>
    </cfRule>
  </conditionalFormatting>
  <conditionalFormatting sqref="B38">
    <cfRule type="cellIs" dxfId="35" priority="6" stopIfTrue="1" operator="equal">
      <formula>0</formula>
    </cfRule>
  </conditionalFormatting>
  <conditionalFormatting sqref="B49:B50">
    <cfRule type="cellIs" dxfId="34" priority="4" stopIfTrue="1" operator="equal">
      <formula>0</formula>
    </cfRule>
  </conditionalFormatting>
  <conditionalFormatting sqref="B124">
    <cfRule type="cellIs" dxfId="33" priority="2" stopIfTrue="1" operator="equal">
      <formula>0</formula>
    </cfRule>
  </conditionalFormatting>
  <conditionalFormatting sqref="B88">
    <cfRule type="cellIs" dxfId="32" priority="1" stopIfTrue="1" operator="equal">
      <formula>0</formula>
    </cfRule>
  </conditionalFormatting>
  <hyperlinks>
    <hyperlink ref="A3" location="Link!A1" display="TT"/>
  </hyperlinks>
  <pageMargins left="0.42" right="0.15" top="0.36" bottom="0.28000000000000003" header="0.3" footer="0.3"/>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48"/>
  <sheetViews>
    <sheetView zoomScaleNormal="100" workbookViewId="0">
      <selection activeCell="E10" sqref="E10"/>
    </sheetView>
  </sheetViews>
  <sheetFormatPr defaultColWidth="9.140625" defaultRowHeight="15.75"/>
  <cols>
    <col min="1" max="1" width="5.42578125" style="527" customWidth="1"/>
    <col min="2" max="2" width="36.140625" style="527" customWidth="1"/>
    <col min="3" max="3" width="7.5703125" style="527" customWidth="1"/>
    <col min="4" max="4" width="10.5703125" style="1074" customWidth="1"/>
    <col min="5" max="15" width="12.7109375" style="527" customWidth="1"/>
    <col min="16" max="234" width="9.140625" style="527"/>
    <col min="235" max="235" width="5.42578125" style="527" customWidth="1"/>
    <col min="236" max="236" width="36.140625" style="527" customWidth="1"/>
    <col min="237" max="237" width="7.5703125" style="527" customWidth="1"/>
    <col min="238" max="238" width="0" style="527" hidden="1" customWidth="1"/>
    <col min="239" max="239" width="10.5703125" style="527" customWidth="1"/>
    <col min="240" max="240" width="12.28515625" style="527" customWidth="1"/>
    <col min="241" max="241" width="11.140625" style="527" bestFit="1" customWidth="1"/>
    <col min="242" max="242" width="7.7109375" style="527" bestFit="1" customWidth="1"/>
    <col min="243" max="243" width="10.7109375" style="527" customWidth="1"/>
    <col min="244" max="244" width="11.28515625" style="527" bestFit="1" customWidth="1"/>
    <col min="245" max="245" width="12.140625" style="527" bestFit="1" customWidth="1"/>
    <col min="246" max="249" width="11" style="527" bestFit="1" customWidth="1"/>
    <col min="250" max="250" width="8.5703125" style="527" customWidth="1"/>
    <col min="251" max="271" width="0" style="527" hidden="1" customWidth="1"/>
    <col min="272" max="490" width="9.140625" style="527"/>
    <col min="491" max="491" width="5.42578125" style="527" customWidth="1"/>
    <col min="492" max="492" width="36.140625" style="527" customWidth="1"/>
    <col min="493" max="493" width="7.5703125" style="527" customWidth="1"/>
    <col min="494" max="494" width="0" style="527" hidden="1" customWidth="1"/>
    <col min="495" max="495" width="10.5703125" style="527" customWidth="1"/>
    <col min="496" max="496" width="12.28515625" style="527" customWidth="1"/>
    <col min="497" max="497" width="11.140625" style="527" bestFit="1" customWidth="1"/>
    <col min="498" max="498" width="7.7109375" style="527" bestFit="1" customWidth="1"/>
    <col min="499" max="499" width="10.7109375" style="527" customWidth="1"/>
    <col min="500" max="500" width="11.28515625" style="527" bestFit="1" customWidth="1"/>
    <col min="501" max="501" width="12.140625" style="527" bestFit="1" customWidth="1"/>
    <col min="502" max="505" width="11" style="527" bestFit="1" customWidth="1"/>
    <col min="506" max="506" width="8.5703125" style="527" customWidth="1"/>
    <col min="507" max="527" width="0" style="527" hidden="1" customWidth="1"/>
    <col min="528" max="746" width="9.140625" style="527"/>
    <col min="747" max="747" width="5.42578125" style="527" customWidth="1"/>
    <col min="748" max="748" width="36.140625" style="527" customWidth="1"/>
    <col min="749" max="749" width="7.5703125" style="527" customWidth="1"/>
    <col min="750" max="750" width="0" style="527" hidden="1" customWidth="1"/>
    <col min="751" max="751" width="10.5703125" style="527" customWidth="1"/>
    <col min="752" max="752" width="12.28515625" style="527" customWidth="1"/>
    <col min="753" max="753" width="11.140625" style="527" bestFit="1" customWidth="1"/>
    <col min="754" max="754" width="7.7109375" style="527" bestFit="1" customWidth="1"/>
    <col min="755" max="755" width="10.7109375" style="527" customWidth="1"/>
    <col min="756" max="756" width="11.28515625" style="527" bestFit="1" customWidth="1"/>
    <col min="757" max="757" width="12.140625" style="527" bestFit="1" customWidth="1"/>
    <col min="758" max="761" width="11" style="527" bestFit="1" customWidth="1"/>
    <col min="762" max="762" width="8.5703125" style="527" customWidth="1"/>
    <col min="763" max="783" width="0" style="527" hidden="1" customWidth="1"/>
    <col min="784" max="1002" width="9.140625" style="527"/>
    <col min="1003" max="1003" width="5.42578125" style="527" customWidth="1"/>
    <col min="1004" max="1004" width="36.140625" style="527" customWidth="1"/>
    <col min="1005" max="1005" width="7.5703125" style="527" customWidth="1"/>
    <col min="1006" max="1006" width="0" style="527" hidden="1" customWidth="1"/>
    <col min="1007" max="1007" width="10.5703125" style="527" customWidth="1"/>
    <col min="1008" max="1008" width="12.28515625" style="527" customWidth="1"/>
    <col min="1009" max="1009" width="11.140625" style="527" bestFit="1" customWidth="1"/>
    <col min="1010" max="1010" width="7.7109375" style="527" bestFit="1" customWidth="1"/>
    <col min="1011" max="1011" width="10.7109375" style="527" customWidth="1"/>
    <col min="1012" max="1012" width="11.28515625" style="527" bestFit="1" customWidth="1"/>
    <col min="1013" max="1013" width="12.140625" style="527" bestFit="1" customWidth="1"/>
    <col min="1014" max="1017" width="11" style="527" bestFit="1" customWidth="1"/>
    <col min="1018" max="1018" width="8.5703125" style="527" customWidth="1"/>
    <col min="1019" max="1039" width="0" style="527" hidden="1" customWidth="1"/>
    <col min="1040" max="1258" width="9.140625" style="527"/>
    <col min="1259" max="1259" width="5.42578125" style="527" customWidth="1"/>
    <col min="1260" max="1260" width="36.140625" style="527" customWidth="1"/>
    <col min="1261" max="1261" width="7.5703125" style="527" customWidth="1"/>
    <col min="1262" max="1262" width="0" style="527" hidden="1" customWidth="1"/>
    <col min="1263" max="1263" width="10.5703125" style="527" customWidth="1"/>
    <col min="1264" max="1264" width="12.28515625" style="527" customWidth="1"/>
    <col min="1265" max="1265" width="11.140625" style="527" bestFit="1" customWidth="1"/>
    <col min="1266" max="1266" width="7.7109375" style="527" bestFit="1" customWidth="1"/>
    <col min="1267" max="1267" width="10.7109375" style="527" customWidth="1"/>
    <col min="1268" max="1268" width="11.28515625" style="527" bestFit="1" customWidth="1"/>
    <col min="1269" max="1269" width="12.140625" style="527" bestFit="1" customWidth="1"/>
    <col min="1270" max="1273" width="11" style="527" bestFit="1" customWidth="1"/>
    <col min="1274" max="1274" width="8.5703125" style="527" customWidth="1"/>
    <col min="1275" max="1295" width="0" style="527" hidden="1" customWidth="1"/>
    <col min="1296" max="1514" width="9.140625" style="527"/>
    <col min="1515" max="1515" width="5.42578125" style="527" customWidth="1"/>
    <col min="1516" max="1516" width="36.140625" style="527" customWidth="1"/>
    <col min="1517" max="1517" width="7.5703125" style="527" customWidth="1"/>
    <col min="1518" max="1518" width="0" style="527" hidden="1" customWidth="1"/>
    <col min="1519" max="1519" width="10.5703125" style="527" customWidth="1"/>
    <col min="1520" max="1520" width="12.28515625" style="527" customWidth="1"/>
    <col min="1521" max="1521" width="11.140625" style="527" bestFit="1" customWidth="1"/>
    <col min="1522" max="1522" width="7.7109375" style="527" bestFit="1" customWidth="1"/>
    <col min="1523" max="1523" width="10.7109375" style="527" customWidth="1"/>
    <col min="1524" max="1524" width="11.28515625" style="527" bestFit="1" customWidth="1"/>
    <col min="1525" max="1525" width="12.140625" style="527" bestFit="1" customWidth="1"/>
    <col min="1526" max="1529" width="11" style="527" bestFit="1" customWidth="1"/>
    <col min="1530" max="1530" width="8.5703125" style="527" customWidth="1"/>
    <col min="1531" max="1551" width="0" style="527" hidden="1" customWidth="1"/>
    <col min="1552" max="1770" width="9.140625" style="527"/>
    <col min="1771" max="1771" width="5.42578125" style="527" customWidth="1"/>
    <col min="1772" max="1772" width="36.140625" style="527" customWidth="1"/>
    <col min="1773" max="1773" width="7.5703125" style="527" customWidth="1"/>
    <col min="1774" max="1774" width="0" style="527" hidden="1" customWidth="1"/>
    <col min="1775" max="1775" width="10.5703125" style="527" customWidth="1"/>
    <col min="1776" max="1776" width="12.28515625" style="527" customWidth="1"/>
    <col min="1777" max="1777" width="11.140625" style="527" bestFit="1" customWidth="1"/>
    <col min="1778" max="1778" width="7.7109375" style="527" bestFit="1" customWidth="1"/>
    <col min="1779" max="1779" width="10.7109375" style="527" customWidth="1"/>
    <col min="1780" max="1780" width="11.28515625" style="527" bestFit="1" customWidth="1"/>
    <col min="1781" max="1781" width="12.140625" style="527" bestFit="1" customWidth="1"/>
    <col min="1782" max="1785" width="11" style="527" bestFit="1" customWidth="1"/>
    <col min="1786" max="1786" width="8.5703125" style="527" customWidth="1"/>
    <col min="1787" max="1807" width="0" style="527" hidden="1" customWidth="1"/>
    <col min="1808" max="2026" width="9.140625" style="527"/>
    <col min="2027" max="2027" width="5.42578125" style="527" customWidth="1"/>
    <col min="2028" max="2028" width="36.140625" style="527" customWidth="1"/>
    <col min="2029" max="2029" width="7.5703125" style="527" customWidth="1"/>
    <col min="2030" max="2030" width="0" style="527" hidden="1" customWidth="1"/>
    <col min="2031" max="2031" width="10.5703125" style="527" customWidth="1"/>
    <col min="2032" max="2032" width="12.28515625" style="527" customWidth="1"/>
    <col min="2033" max="2033" width="11.140625" style="527" bestFit="1" customWidth="1"/>
    <col min="2034" max="2034" width="7.7109375" style="527" bestFit="1" customWidth="1"/>
    <col min="2035" max="2035" width="10.7109375" style="527" customWidth="1"/>
    <col min="2036" max="2036" width="11.28515625" style="527" bestFit="1" customWidth="1"/>
    <col min="2037" max="2037" width="12.140625" style="527" bestFit="1" customWidth="1"/>
    <col min="2038" max="2041" width="11" style="527" bestFit="1" customWidth="1"/>
    <col min="2042" max="2042" width="8.5703125" style="527" customWidth="1"/>
    <col min="2043" max="2063" width="0" style="527" hidden="1" customWidth="1"/>
    <col min="2064" max="2282" width="9.140625" style="527"/>
    <col min="2283" max="2283" width="5.42578125" style="527" customWidth="1"/>
    <col min="2284" max="2284" width="36.140625" style="527" customWidth="1"/>
    <col min="2285" max="2285" width="7.5703125" style="527" customWidth="1"/>
    <col min="2286" max="2286" width="0" style="527" hidden="1" customWidth="1"/>
    <col min="2287" max="2287" width="10.5703125" style="527" customWidth="1"/>
    <col min="2288" max="2288" width="12.28515625" style="527" customWidth="1"/>
    <col min="2289" max="2289" width="11.140625" style="527" bestFit="1" customWidth="1"/>
    <col min="2290" max="2290" width="7.7109375" style="527" bestFit="1" customWidth="1"/>
    <col min="2291" max="2291" width="10.7109375" style="527" customWidth="1"/>
    <col min="2292" max="2292" width="11.28515625" style="527" bestFit="1" customWidth="1"/>
    <col min="2293" max="2293" width="12.140625" style="527" bestFit="1" customWidth="1"/>
    <col min="2294" max="2297" width="11" style="527" bestFit="1" customWidth="1"/>
    <col min="2298" max="2298" width="8.5703125" style="527" customWidth="1"/>
    <col min="2299" max="2319" width="0" style="527" hidden="1" customWidth="1"/>
    <col min="2320" max="2538" width="9.140625" style="527"/>
    <col min="2539" max="2539" width="5.42578125" style="527" customWidth="1"/>
    <col min="2540" max="2540" width="36.140625" style="527" customWidth="1"/>
    <col min="2541" max="2541" width="7.5703125" style="527" customWidth="1"/>
    <col min="2542" max="2542" width="0" style="527" hidden="1" customWidth="1"/>
    <col min="2543" max="2543" width="10.5703125" style="527" customWidth="1"/>
    <col min="2544" max="2544" width="12.28515625" style="527" customWidth="1"/>
    <col min="2545" max="2545" width="11.140625" style="527" bestFit="1" customWidth="1"/>
    <col min="2546" max="2546" width="7.7109375" style="527" bestFit="1" customWidth="1"/>
    <col min="2547" max="2547" width="10.7109375" style="527" customWidth="1"/>
    <col min="2548" max="2548" width="11.28515625" style="527" bestFit="1" customWidth="1"/>
    <col min="2549" max="2549" width="12.140625" style="527" bestFit="1" customWidth="1"/>
    <col min="2550" max="2553" width="11" style="527" bestFit="1" customWidth="1"/>
    <col min="2554" max="2554" width="8.5703125" style="527" customWidth="1"/>
    <col min="2555" max="2575" width="0" style="527" hidden="1" customWidth="1"/>
    <col min="2576" max="2794" width="9.140625" style="527"/>
    <col min="2795" max="2795" width="5.42578125" style="527" customWidth="1"/>
    <col min="2796" max="2796" width="36.140625" style="527" customWidth="1"/>
    <col min="2797" max="2797" width="7.5703125" style="527" customWidth="1"/>
    <col min="2798" max="2798" width="0" style="527" hidden="1" customWidth="1"/>
    <col min="2799" max="2799" width="10.5703125" style="527" customWidth="1"/>
    <col min="2800" max="2800" width="12.28515625" style="527" customWidth="1"/>
    <col min="2801" max="2801" width="11.140625" style="527" bestFit="1" customWidth="1"/>
    <col min="2802" max="2802" width="7.7109375" style="527" bestFit="1" customWidth="1"/>
    <col min="2803" max="2803" width="10.7109375" style="527" customWidth="1"/>
    <col min="2804" max="2804" width="11.28515625" style="527" bestFit="1" customWidth="1"/>
    <col min="2805" max="2805" width="12.140625" style="527" bestFit="1" customWidth="1"/>
    <col min="2806" max="2809" width="11" style="527" bestFit="1" customWidth="1"/>
    <col min="2810" max="2810" width="8.5703125" style="527" customWidth="1"/>
    <col min="2811" max="2831" width="0" style="527" hidden="1" customWidth="1"/>
    <col min="2832" max="3050" width="9.140625" style="527"/>
    <col min="3051" max="3051" width="5.42578125" style="527" customWidth="1"/>
    <col min="3052" max="3052" width="36.140625" style="527" customWidth="1"/>
    <col min="3053" max="3053" width="7.5703125" style="527" customWidth="1"/>
    <col min="3054" max="3054" width="0" style="527" hidden="1" customWidth="1"/>
    <col min="3055" max="3055" width="10.5703125" style="527" customWidth="1"/>
    <col min="3056" max="3056" width="12.28515625" style="527" customWidth="1"/>
    <col min="3057" max="3057" width="11.140625" style="527" bestFit="1" customWidth="1"/>
    <col min="3058" max="3058" width="7.7109375" style="527" bestFit="1" customWidth="1"/>
    <col min="3059" max="3059" width="10.7109375" style="527" customWidth="1"/>
    <col min="3060" max="3060" width="11.28515625" style="527" bestFit="1" customWidth="1"/>
    <col min="3061" max="3061" width="12.140625" style="527" bestFit="1" customWidth="1"/>
    <col min="3062" max="3065" width="11" style="527" bestFit="1" customWidth="1"/>
    <col min="3066" max="3066" width="8.5703125" style="527" customWidth="1"/>
    <col min="3067" max="3087" width="0" style="527" hidden="1" customWidth="1"/>
    <col min="3088" max="3306" width="9.140625" style="527"/>
    <col min="3307" max="3307" width="5.42578125" style="527" customWidth="1"/>
    <col min="3308" max="3308" width="36.140625" style="527" customWidth="1"/>
    <col min="3309" max="3309" width="7.5703125" style="527" customWidth="1"/>
    <col min="3310" max="3310" width="0" style="527" hidden="1" customWidth="1"/>
    <col min="3311" max="3311" width="10.5703125" style="527" customWidth="1"/>
    <col min="3312" max="3312" width="12.28515625" style="527" customWidth="1"/>
    <col min="3313" max="3313" width="11.140625" style="527" bestFit="1" customWidth="1"/>
    <col min="3314" max="3314" width="7.7109375" style="527" bestFit="1" customWidth="1"/>
    <col min="3315" max="3315" width="10.7109375" style="527" customWidth="1"/>
    <col min="3316" max="3316" width="11.28515625" style="527" bestFit="1" customWidth="1"/>
    <col min="3317" max="3317" width="12.140625" style="527" bestFit="1" customWidth="1"/>
    <col min="3318" max="3321" width="11" style="527" bestFit="1" customWidth="1"/>
    <col min="3322" max="3322" width="8.5703125" style="527" customWidth="1"/>
    <col min="3323" max="3343" width="0" style="527" hidden="1" customWidth="1"/>
    <col min="3344" max="3562" width="9.140625" style="527"/>
    <col min="3563" max="3563" width="5.42578125" style="527" customWidth="1"/>
    <col min="3564" max="3564" width="36.140625" style="527" customWidth="1"/>
    <col min="3565" max="3565" width="7.5703125" style="527" customWidth="1"/>
    <col min="3566" max="3566" width="0" style="527" hidden="1" customWidth="1"/>
    <col min="3567" max="3567" width="10.5703125" style="527" customWidth="1"/>
    <col min="3568" max="3568" width="12.28515625" style="527" customWidth="1"/>
    <col min="3569" max="3569" width="11.140625" style="527" bestFit="1" customWidth="1"/>
    <col min="3570" max="3570" width="7.7109375" style="527" bestFit="1" customWidth="1"/>
    <col min="3571" max="3571" width="10.7109375" style="527" customWidth="1"/>
    <col min="3572" max="3572" width="11.28515625" style="527" bestFit="1" customWidth="1"/>
    <col min="3573" max="3573" width="12.140625" style="527" bestFit="1" customWidth="1"/>
    <col min="3574" max="3577" width="11" style="527" bestFit="1" customWidth="1"/>
    <col min="3578" max="3578" width="8.5703125" style="527" customWidth="1"/>
    <col min="3579" max="3599" width="0" style="527" hidden="1" customWidth="1"/>
    <col min="3600" max="3818" width="9.140625" style="527"/>
    <col min="3819" max="3819" width="5.42578125" style="527" customWidth="1"/>
    <col min="3820" max="3820" width="36.140625" style="527" customWidth="1"/>
    <col min="3821" max="3821" width="7.5703125" style="527" customWidth="1"/>
    <col min="3822" max="3822" width="0" style="527" hidden="1" customWidth="1"/>
    <col min="3823" max="3823" width="10.5703125" style="527" customWidth="1"/>
    <col min="3824" max="3824" width="12.28515625" style="527" customWidth="1"/>
    <col min="3825" max="3825" width="11.140625" style="527" bestFit="1" customWidth="1"/>
    <col min="3826" max="3826" width="7.7109375" style="527" bestFit="1" customWidth="1"/>
    <col min="3827" max="3827" width="10.7109375" style="527" customWidth="1"/>
    <col min="3828" max="3828" width="11.28515625" style="527" bestFit="1" customWidth="1"/>
    <col min="3829" max="3829" width="12.140625" style="527" bestFit="1" customWidth="1"/>
    <col min="3830" max="3833" width="11" style="527" bestFit="1" customWidth="1"/>
    <col min="3834" max="3834" width="8.5703125" style="527" customWidth="1"/>
    <col min="3835" max="3855" width="0" style="527" hidden="1" customWidth="1"/>
    <col min="3856" max="4074" width="9.140625" style="527"/>
    <col min="4075" max="4075" width="5.42578125" style="527" customWidth="1"/>
    <col min="4076" max="4076" width="36.140625" style="527" customWidth="1"/>
    <col min="4077" max="4077" width="7.5703125" style="527" customWidth="1"/>
    <col min="4078" max="4078" width="0" style="527" hidden="1" customWidth="1"/>
    <col min="4079" max="4079" width="10.5703125" style="527" customWidth="1"/>
    <col min="4080" max="4080" width="12.28515625" style="527" customWidth="1"/>
    <col min="4081" max="4081" width="11.140625" style="527" bestFit="1" customWidth="1"/>
    <col min="4082" max="4082" width="7.7109375" style="527" bestFit="1" customWidth="1"/>
    <col min="4083" max="4083" width="10.7109375" style="527" customWidth="1"/>
    <col min="4084" max="4084" width="11.28515625" style="527" bestFit="1" customWidth="1"/>
    <col min="4085" max="4085" width="12.140625" style="527" bestFit="1" customWidth="1"/>
    <col min="4086" max="4089" width="11" style="527" bestFit="1" customWidth="1"/>
    <col min="4090" max="4090" width="8.5703125" style="527" customWidth="1"/>
    <col min="4091" max="4111" width="0" style="527" hidden="1" customWidth="1"/>
    <col min="4112" max="4330" width="9.140625" style="527"/>
    <col min="4331" max="4331" width="5.42578125" style="527" customWidth="1"/>
    <col min="4332" max="4332" width="36.140625" style="527" customWidth="1"/>
    <col min="4333" max="4333" width="7.5703125" style="527" customWidth="1"/>
    <col min="4334" max="4334" width="0" style="527" hidden="1" customWidth="1"/>
    <col min="4335" max="4335" width="10.5703125" style="527" customWidth="1"/>
    <col min="4336" max="4336" width="12.28515625" style="527" customWidth="1"/>
    <col min="4337" max="4337" width="11.140625" style="527" bestFit="1" customWidth="1"/>
    <col min="4338" max="4338" width="7.7109375" style="527" bestFit="1" customWidth="1"/>
    <col min="4339" max="4339" width="10.7109375" style="527" customWidth="1"/>
    <col min="4340" max="4340" width="11.28515625" style="527" bestFit="1" customWidth="1"/>
    <col min="4341" max="4341" width="12.140625" style="527" bestFit="1" customWidth="1"/>
    <col min="4342" max="4345" width="11" style="527" bestFit="1" customWidth="1"/>
    <col min="4346" max="4346" width="8.5703125" style="527" customWidth="1"/>
    <col min="4347" max="4367" width="0" style="527" hidden="1" customWidth="1"/>
    <col min="4368" max="4586" width="9.140625" style="527"/>
    <col min="4587" max="4587" width="5.42578125" style="527" customWidth="1"/>
    <col min="4588" max="4588" width="36.140625" style="527" customWidth="1"/>
    <col min="4589" max="4589" width="7.5703125" style="527" customWidth="1"/>
    <col min="4590" max="4590" width="0" style="527" hidden="1" customWidth="1"/>
    <col min="4591" max="4591" width="10.5703125" style="527" customWidth="1"/>
    <col min="4592" max="4592" width="12.28515625" style="527" customWidth="1"/>
    <col min="4593" max="4593" width="11.140625" style="527" bestFit="1" customWidth="1"/>
    <col min="4594" max="4594" width="7.7109375" style="527" bestFit="1" customWidth="1"/>
    <col min="4595" max="4595" width="10.7109375" style="527" customWidth="1"/>
    <col min="4596" max="4596" width="11.28515625" style="527" bestFit="1" customWidth="1"/>
    <col min="4597" max="4597" width="12.140625" style="527" bestFit="1" customWidth="1"/>
    <col min="4598" max="4601" width="11" style="527" bestFit="1" customWidth="1"/>
    <col min="4602" max="4602" width="8.5703125" style="527" customWidth="1"/>
    <col min="4603" max="4623" width="0" style="527" hidden="1" customWidth="1"/>
    <col min="4624" max="4842" width="9.140625" style="527"/>
    <col min="4843" max="4843" width="5.42578125" style="527" customWidth="1"/>
    <col min="4844" max="4844" width="36.140625" style="527" customWidth="1"/>
    <col min="4845" max="4845" width="7.5703125" style="527" customWidth="1"/>
    <col min="4846" max="4846" width="0" style="527" hidden="1" customWidth="1"/>
    <col min="4847" max="4847" width="10.5703125" style="527" customWidth="1"/>
    <col min="4848" max="4848" width="12.28515625" style="527" customWidth="1"/>
    <col min="4849" max="4849" width="11.140625" style="527" bestFit="1" customWidth="1"/>
    <col min="4850" max="4850" width="7.7109375" style="527" bestFit="1" customWidth="1"/>
    <col min="4851" max="4851" width="10.7109375" style="527" customWidth="1"/>
    <col min="4852" max="4852" width="11.28515625" style="527" bestFit="1" customWidth="1"/>
    <col min="4853" max="4853" width="12.140625" style="527" bestFit="1" customWidth="1"/>
    <col min="4854" max="4857" width="11" style="527" bestFit="1" customWidth="1"/>
    <col min="4858" max="4858" width="8.5703125" style="527" customWidth="1"/>
    <col min="4859" max="4879" width="0" style="527" hidden="1" customWidth="1"/>
    <col min="4880" max="5098" width="9.140625" style="527"/>
    <col min="5099" max="5099" width="5.42578125" style="527" customWidth="1"/>
    <col min="5100" max="5100" width="36.140625" style="527" customWidth="1"/>
    <col min="5101" max="5101" width="7.5703125" style="527" customWidth="1"/>
    <col min="5102" max="5102" width="0" style="527" hidden="1" customWidth="1"/>
    <col min="5103" max="5103" width="10.5703125" style="527" customWidth="1"/>
    <col min="5104" max="5104" width="12.28515625" style="527" customWidth="1"/>
    <col min="5105" max="5105" width="11.140625" style="527" bestFit="1" customWidth="1"/>
    <col min="5106" max="5106" width="7.7109375" style="527" bestFit="1" customWidth="1"/>
    <col min="5107" max="5107" width="10.7109375" style="527" customWidth="1"/>
    <col min="5108" max="5108" width="11.28515625" style="527" bestFit="1" customWidth="1"/>
    <col min="5109" max="5109" width="12.140625" style="527" bestFit="1" customWidth="1"/>
    <col min="5110" max="5113" width="11" style="527" bestFit="1" customWidth="1"/>
    <col min="5114" max="5114" width="8.5703125" style="527" customWidth="1"/>
    <col min="5115" max="5135" width="0" style="527" hidden="1" customWidth="1"/>
    <col min="5136" max="5354" width="9.140625" style="527"/>
    <col min="5355" max="5355" width="5.42578125" style="527" customWidth="1"/>
    <col min="5356" max="5356" width="36.140625" style="527" customWidth="1"/>
    <col min="5357" max="5357" width="7.5703125" style="527" customWidth="1"/>
    <col min="5358" max="5358" width="0" style="527" hidden="1" customWidth="1"/>
    <col min="5359" max="5359" width="10.5703125" style="527" customWidth="1"/>
    <col min="5360" max="5360" width="12.28515625" style="527" customWidth="1"/>
    <col min="5361" max="5361" width="11.140625" style="527" bestFit="1" customWidth="1"/>
    <col min="5362" max="5362" width="7.7109375" style="527" bestFit="1" customWidth="1"/>
    <col min="5363" max="5363" width="10.7109375" style="527" customWidth="1"/>
    <col min="5364" max="5364" width="11.28515625" style="527" bestFit="1" customWidth="1"/>
    <col min="5365" max="5365" width="12.140625" style="527" bestFit="1" customWidth="1"/>
    <col min="5366" max="5369" width="11" style="527" bestFit="1" customWidth="1"/>
    <col min="5370" max="5370" width="8.5703125" style="527" customWidth="1"/>
    <col min="5371" max="5391" width="0" style="527" hidden="1" customWidth="1"/>
    <col min="5392" max="5610" width="9.140625" style="527"/>
    <col min="5611" max="5611" width="5.42578125" style="527" customWidth="1"/>
    <col min="5612" max="5612" width="36.140625" style="527" customWidth="1"/>
    <col min="5613" max="5613" width="7.5703125" style="527" customWidth="1"/>
    <col min="5614" max="5614" width="0" style="527" hidden="1" customWidth="1"/>
    <col min="5615" max="5615" width="10.5703125" style="527" customWidth="1"/>
    <col min="5616" max="5616" width="12.28515625" style="527" customWidth="1"/>
    <col min="5617" max="5617" width="11.140625" style="527" bestFit="1" customWidth="1"/>
    <col min="5618" max="5618" width="7.7109375" style="527" bestFit="1" customWidth="1"/>
    <col min="5619" max="5619" width="10.7109375" style="527" customWidth="1"/>
    <col min="5620" max="5620" width="11.28515625" style="527" bestFit="1" customWidth="1"/>
    <col min="5621" max="5621" width="12.140625" style="527" bestFit="1" customWidth="1"/>
    <col min="5622" max="5625" width="11" style="527" bestFit="1" customWidth="1"/>
    <col min="5626" max="5626" width="8.5703125" style="527" customWidth="1"/>
    <col min="5627" max="5647" width="0" style="527" hidden="1" customWidth="1"/>
    <col min="5648" max="5866" width="9.140625" style="527"/>
    <col min="5867" max="5867" width="5.42578125" style="527" customWidth="1"/>
    <col min="5868" max="5868" width="36.140625" style="527" customWidth="1"/>
    <col min="5869" max="5869" width="7.5703125" style="527" customWidth="1"/>
    <col min="5870" max="5870" width="0" style="527" hidden="1" customWidth="1"/>
    <col min="5871" max="5871" width="10.5703125" style="527" customWidth="1"/>
    <col min="5872" max="5872" width="12.28515625" style="527" customWidth="1"/>
    <col min="5873" max="5873" width="11.140625" style="527" bestFit="1" customWidth="1"/>
    <col min="5874" max="5874" width="7.7109375" style="527" bestFit="1" customWidth="1"/>
    <col min="5875" max="5875" width="10.7109375" style="527" customWidth="1"/>
    <col min="5876" max="5876" width="11.28515625" style="527" bestFit="1" customWidth="1"/>
    <col min="5877" max="5877" width="12.140625" style="527" bestFit="1" customWidth="1"/>
    <col min="5878" max="5881" width="11" style="527" bestFit="1" customWidth="1"/>
    <col min="5882" max="5882" width="8.5703125" style="527" customWidth="1"/>
    <col min="5883" max="5903" width="0" style="527" hidden="1" customWidth="1"/>
    <col min="5904" max="6122" width="9.140625" style="527"/>
    <col min="6123" max="6123" width="5.42578125" style="527" customWidth="1"/>
    <col min="6124" max="6124" width="36.140625" style="527" customWidth="1"/>
    <col min="6125" max="6125" width="7.5703125" style="527" customWidth="1"/>
    <col min="6126" max="6126" width="0" style="527" hidden="1" customWidth="1"/>
    <col min="6127" max="6127" width="10.5703125" style="527" customWidth="1"/>
    <col min="6128" max="6128" width="12.28515625" style="527" customWidth="1"/>
    <col min="6129" max="6129" width="11.140625" style="527" bestFit="1" customWidth="1"/>
    <col min="6130" max="6130" width="7.7109375" style="527" bestFit="1" customWidth="1"/>
    <col min="6131" max="6131" width="10.7109375" style="527" customWidth="1"/>
    <col min="6132" max="6132" width="11.28515625" style="527" bestFit="1" customWidth="1"/>
    <col min="6133" max="6133" width="12.140625" style="527" bestFit="1" customWidth="1"/>
    <col min="6134" max="6137" width="11" style="527" bestFit="1" customWidth="1"/>
    <col min="6138" max="6138" width="8.5703125" style="527" customWidth="1"/>
    <col min="6139" max="6159" width="0" style="527" hidden="1" customWidth="1"/>
    <col min="6160" max="6378" width="9.140625" style="527"/>
    <col min="6379" max="6379" width="5.42578125" style="527" customWidth="1"/>
    <col min="6380" max="6380" width="36.140625" style="527" customWidth="1"/>
    <col min="6381" max="6381" width="7.5703125" style="527" customWidth="1"/>
    <col min="6382" max="6382" width="0" style="527" hidden="1" customWidth="1"/>
    <col min="6383" max="6383" width="10.5703125" style="527" customWidth="1"/>
    <col min="6384" max="6384" width="12.28515625" style="527" customWidth="1"/>
    <col min="6385" max="6385" width="11.140625" style="527" bestFit="1" customWidth="1"/>
    <col min="6386" max="6386" width="7.7109375" style="527" bestFit="1" customWidth="1"/>
    <col min="6387" max="6387" width="10.7109375" style="527" customWidth="1"/>
    <col min="6388" max="6388" width="11.28515625" style="527" bestFit="1" customWidth="1"/>
    <col min="6389" max="6389" width="12.140625" style="527" bestFit="1" customWidth="1"/>
    <col min="6390" max="6393" width="11" style="527" bestFit="1" customWidth="1"/>
    <col min="6394" max="6394" width="8.5703125" style="527" customWidth="1"/>
    <col min="6395" max="6415" width="0" style="527" hidden="1" customWidth="1"/>
    <col min="6416" max="6634" width="9.140625" style="527"/>
    <col min="6635" max="6635" width="5.42578125" style="527" customWidth="1"/>
    <col min="6636" max="6636" width="36.140625" style="527" customWidth="1"/>
    <col min="6637" max="6637" width="7.5703125" style="527" customWidth="1"/>
    <col min="6638" max="6638" width="0" style="527" hidden="1" customWidth="1"/>
    <col min="6639" max="6639" width="10.5703125" style="527" customWidth="1"/>
    <col min="6640" max="6640" width="12.28515625" style="527" customWidth="1"/>
    <col min="6641" max="6641" width="11.140625" style="527" bestFit="1" customWidth="1"/>
    <col min="6642" max="6642" width="7.7109375" style="527" bestFit="1" customWidth="1"/>
    <col min="6643" max="6643" width="10.7109375" style="527" customWidth="1"/>
    <col min="6644" max="6644" width="11.28515625" style="527" bestFit="1" customWidth="1"/>
    <col min="6645" max="6645" width="12.140625" style="527" bestFit="1" customWidth="1"/>
    <col min="6646" max="6649" width="11" style="527" bestFit="1" customWidth="1"/>
    <col min="6650" max="6650" width="8.5703125" style="527" customWidth="1"/>
    <col min="6651" max="6671" width="0" style="527" hidden="1" customWidth="1"/>
    <col min="6672" max="6890" width="9.140625" style="527"/>
    <col min="6891" max="6891" width="5.42578125" style="527" customWidth="1"/>
    <col min="6892" max="6892" width="36.140625" style="527" customWidth="1"/>
    <col min="6893" max="6893" width="7.5703125" style="527" customWidth="1"/>
    <col min="6894" max="6894" width="0" style="527" hidden="1" customWidth="1"/>
    <col min="6895" max="6895" width="10.5703125" style="527" customWidth="1"/>
    <col min="6896" max="6896" width="12.28515625" style="527" customWidth="1"/>
    <col min="6897" max="6897" width="11.140625" style="527" bestFit="1" customWidth="1"/>
    <col min="6898" max="6898" width="7.7109375" style="527" bestFit="1" customWidth="1"/>
    <col min="6899" max="6899" width="10.7109375" style="527" customWidth="1"/>
    <col min="6900" max="6900" width="11.28515625" style="527" bestFit="1" customWidth="1"/>
    <col min="6901" max="6901" width="12.140625" style="527" bestFit="1" customWidth="1"/>
    <col min="6902" max="6905" width="11" style="527" bestFit="1" customWidth="1"/>
    <col min="6906" max="6906" width="8.5703125" style="527" customWidth="1"/>
    <col min="6907" max="6927" width="0" style="527" hidden="1" customWidth="1"/>
    <col min="6928" max="7146" width="9.140625" style="527"/>
    <col min="7147" max="7147" width="5.42578125" style="527" customWidth="1"/>
    <col min="7148" max="7148" width="36.140625" style="527" customWidth="1"/>
    <col min="7149" max="7149" width="7.5703125" style="527" customWidth="1"/>
    <col min="7150" max="7150" width="0" style="527" hidden="1" customWidth="1"/>
    <col min="7151" max="7151" width="10.5703125" style="527" customWidth="1"/>
    <col min="7152" max="7152" width="12.28515625" style="527" customWidth="1"/>
    <col min="7153" max="7153" width="11.140625" style="527" bestFit="1" customWidth="1"/>
    <col min="7154" max="7154" width="7.7109375" style="527" bestFit="1" customWidth="1"/>
    <col min="7155" max="7155" width="10.7109375" style="527" customWidth="1"/>
    <col min="7156" max="7156" width="11.28515625" style="527" bestFit="1" customWidth="1"/>
    <col min="7157" max="7157" width="12.140625" style="527" bestFit="1" customWidth="1"/>
    <col min="7158" max="7161" width="11" style="527" bestFit="1" customWidth="1"/>
    <col min="7162" max="7162" width="8.5703125" style="527" customWidth="1"/>
    <col min="7163" max="7183" width="0" style="527" hidden="1" customWidth="1"/>
    <col min="7184" max="7402" width="9.140625" style="527"/>
    <col min="7403" max="7403" width="5.42578125" style="527" customWidth="1"/>
    <col min="7404" max="7404" width="36.140625" style="527" customWidth="1"/>
    <col min="7405" max="7405" width="7.5703125" style="527" customWidth="1"/>
    <col min="7406" max="7406" width="0" style="527" hidden="1" customWidth="1"/>
    <col min="7407" max="7407" width="10.5703125" style="527" customWidth="1"/>
    <col min="7408" max="7408" width="12.28515625" style="527" customWidth="1"/>
    <col min="7409" max="7409" width="11.140625" style="527" bestFit="1" customWidth="1"/>
    <col min="7410" max="7410" width="7.7109375" style="527" bestFit="1" customWidth="1"/>
    <col min="7411" max="7411" width="10.7109375" style="527" customWidth="1"/>
    <col min="7412" max="7412" width="11.28515625" style="527" bestFit="1" customWidth="1"/>
    <col min="7413" max="7413" width="12.140625" style="527" bestFit="1" customWidth="1"/>
    <col min="7414" max="7417" width="11" style="527" bestFit="1" customWidth="1"/>
    <col min="7418" max="7418" width="8.5703125" style="527" customWidth="1"/>
    <col min="7419" max="7439" width="0" style="527" hidden="1" customWidth="1"/>
    <col min="7440" max="7658" width="9.140625" style="527"/>
    <col min="7659" max="7659" width="5.42578125" style="527" customWidth="1"/>
    <col min="7660" max="7660" width="36.140625" style="527" customWidth="1"/>
    <col min="7661" max="7661" width="7.5703125" style="527" customWidth="1"/>
    <col min="7662" max="7662" width="0" style="527" hidden="1" customWidth="1"/>
    <col min="7663" max="7663" width="10.5703125" style="527" customWidth="1"/>
    <col min="7664" max="7664" width="12.28515625" style="527" customWidth="1"/>
    <col min="7665" max="7665" width="11.140625" style="527" bestFit="1" customWidth="1"/>
    <col min="7666" max="7666" width="7.7109375" style="527" bestFit="1" customWidth="1"/>
    <col min="7667" max="7667" width="10.7109375" style="527" customWidth="1"/>
    <col min="7668" max="7668" width="11.28515625" style="527" bestFit="1" customWidth="1"/>
    <col min="7669" max="7669" width="12.140625" style="527" bestFit="1" customWidth="1"/>
    <col min="7670" max="7673" width="11" style="527" bestFit="1" customWidth="1"/>
    <col min="7674" max="7674" width="8.5703125" style="527" customWidth="1"/>
    <col min="7675" max="7695" width="0" style="527" hidden="1" customWidth="1"/>
    <col min="7696" max="7914" width="9.140625" style="527"/>
    <col min="7915" max="7915" width="5.42578125" style="527" customWidth="1"/>
    <col min="7916" max="7916" width="36.140625" style="527" customWidth="1"/>
    <col min="7917" max="7917" width="7.5703125" style="527" customWidth="1"/>
    <col min="7918" max="7918" width="0" style="527" hidden="1" customWidth="1"/>
    <col min="7919" max="7919" width="10.5703125" style="527" customWidth="1"/>
    <col min="7920" max="7920" width="12.28515625" style="527" customWidth="1"/>
    <col min="7921" max="7921" width="11.140625" style="527" bestFit="1" customWidth="1"/>
    <col min="7922" max="7922" width="7.7109375" style="527" bestFit="1" customWidth="1"/>
    <col min="7923" max="7923" width="10.7109375" style="527" customWidth="1"/>
    <col min="7924" max="7924" width="11.28515625" style="527" bestFit="1" customWidth="1"/>
    <col min="7925" max="7925" width="12.140625" style="527" bestFit="1" customWidth="1"/>
    <col min="7926" max="7929" width="11" style="527" bestFit="1" customWidth="1"/>
    <col min="7930" max="7930" width="8.5703125" style="527" customWidth="1"/>
    <col min="7931" max="7951" width="0" style="527" hidden="1" customWidth="1"/>
    <col min="7952" max="8170" width="9.140625" style="527"/>
    <col min="8171" max="8171" width="5.42578125" style="527" customWidth="1"/>
    <col min="8172" max="8172" width="36.140625" style="527" customWidth="1"/>
    <col min="8173" max="8173" width="7.5703125" style="527" customWidth="1"/>
    <col min="8174" max="8174" width="0" style="527" hidden="1" customWidth="1"/>
    <col min="8175" max="8175" width="10.5703125" style="527" customWidth="1"/>
    <col min="8176" max="8176" width="12.28515625" style="527" customWidth="1"/>
    <col min="8177" max="8177" width="11.140625" style="527" bestFit="1" customWidth="1"/>
    <col min="8178" max="8178" width="7.7109375" style="527" bestFit="1" customWidth="1"/>
    <col min="8179" max="8179" width="10.7109375" style="527" customWidth="1"/>
    <col min="8180" max="8180" width="11.28515625" style="527" bestFit="1" customWidth="1"/>
    <col min="8181" max="8181" width="12.140625" style="527" bestFit="1" customWidth="1"/>
    <col min="8182" max="8185" width="11" style="527" bestFit="1" customWidth="1"/>
    <col min="8186" max="8186" width="8.5703125" style="527" customWidth="1"/>
    <col min="8187" max="8207" width="0" style="527" hidden="1" customWidth="1"/>
    <col min="8208" max="8426" width="9.140625" style="527"/>
    <col min="8427" max="8427" width="5.42578125" style="527" customWidth="1"/>
    <col min="8428" max="8428" width="36.140625" style="527" customWidth="1"/>
    <col min="8429" max="8429" width="7.5703125" style="527" customWidth="1"/>
    <col min="8430" max="8430" width="0" style="527" hidden="1" customWidth="1"/>
    <col min="8431" max="8431" width="10.5703125" style="527" customWidth="1"/>
    <col min="8432" max="8432" width="12.28515625" style="527" customWidth="1"/>
    <col min="8433" max="8433" width="11.140625" style="527" bestFit="1" customWidth="1"/>
    <col min="8434" max="8434" width="7.7109375" style="527" bestFit="1" customWidth="1"/>
    <col min="8435" max="8435" width="10.7109375" style="527" customWidth="1"/>
    <col min="8436" max="8436" width="11.28515625" style="527" bestFit="1" customWidth="1"/>
    <col min="8437" max="8437" width="12.140625" style="527" bestFit="1" customWidth="1"/>
    <col min="8438" max="8441" width="11" style="527" bestFit="1" customWidth="1"/>
    <col min="8442" max="8442" width="8.5703125" style="527" customWidth="1"/>
    <col min="8443" max="8463" width="0" style="527" hidden="1" customWidth="1"/>
    <col min="8464" max="8682" width="9.140625" style="527"/>
    <col min="8683" max="8683" width="5.42578125" style="527" customWidth="1"/>
    <col min="8684" max="8684" width="36.140625" style="527" customWidth="1"/>
    <col min="8685" max="8685" width="7.5703125" style="527" customWidth="1"/>
    <col min="8686" max="8686" width="0" style="527" hidden="1" customWidth="1"/>
    <col min="8687" max="8687" width="10.5703125" style="527" customWidth="1"/>
    <col min="8688" max="8688" width="12.28515625" style="527" customWidth="1"/>
    <col min="8689" max="8689" width="11.140625" style="527" bestFit="1" customWidth="1"/>
    <col min="8690" max="8690" width="7.7109375" style="527" bestFit="1" customWidth="1"/>
    <col min="8691" max="8691" width="10.7109375" style="527" customWidth="1"/>
    <col min="8692" max="8692" width="11.28515625" style="527" bestFit="1" customWidth="1"/>
    <col min="8693" max="8693" width="12.140625" style="527" bestFit="1" customWidth="1"/>
    <col min="8694" max="8697" width="11" style="527" bestFit="1" customWidth="1"/>
    <col min="8698" max="8698" width="8.5703125" style="527" customWidth="1"/>
    <col min="8699" max="8719" width="0" style="527" hidden="1" customWidth="1"/>
    <col min="8720" max="8938" width="9.140625" style="527"/>
    <col min="8939" max="8939" width="5.42578125" style="527" customWidth="1"/>
    <col min="8940" max="8940" width="36.140625" style="527" customWidth="1"/>
    <col min="8941" max="8941" width="7.5703125" style="527" customWidth="1"/>
    <col min="8942" max="8942" width="0" style="527" hidden="1" customWidth="1"/>
    <col min="8943" max="8943" width="10.5703125" style="527" customWidth="1"/>
    <col min="8944" max="8944" width="12.28515625" style="527" customWidth="1"/>
    <col min="8945" max="8945" width="11.140625" style="527" bestFit="1" customWidth="1"/>
    <col min="8946" max="8946" width="7.7109375" style="527" bestFit="1" customWidth="1"/>
    <col min="8947" max="8947" width="10.7109375" style="527" customWidth="1"/>
    <col min="8948" max="8948" width="11.28515625" style="527" bestFit="1" customWidth="1"/>
    <col min="8949" max="8949" width="12.140625" style="527" bestFit="1" customWidth="1"/>
    <col min="8950" max="8953" width="11" style="527" bestFit="1" customWidth="1"/>
    <col min="8954" max="8954" width="8.5703125" style="527" customWidth="1"/>
    <col min="8955" max="8975" width="0" style="527" hidden="1" customWidth="1"/>
    <col min="8976" max="9194" width="9.140625" style="527"/>
    <col min="9195" max="9195" width="5.42578125" style="527" customWidth="1"/>
    <col min="9196" max="9196" width="36.140625" style="527" customWidth="1"/>
    <col min="9197" max="9197" width="7.5703125" style="527" customWidth="1"/>
    <col min="9198" max="9198" width="0" style="527" hidden="1" customWidth="1"/>
    <col min="9199" max="9199" width="10.5703125" style="527" customWidth="1"/>
    <col min="9200" max="9200" width="12.28515625" style="527" customWidth="1"/>
    <col min="9201" max="9201" width="11.140625" style="527" bestFit="1" customWidth="1"/>
    <col min="9202" max="9202" width="7.7109375" style="527" bestFit="1" customWidth="1"/>
    <col min="9203" max="9203" width="10.7109375" style="527" customWidth="1"/>
    <col min="9204" max="9204" width="11.28515625" style="527" bestFit="1" customWidth="1"/>
    <col min="9205" max="9205" width="12.140625" style="527" bestFit="1" customWidth="1"/>
    <col min="9206" max="9209" width="11" style="527" bestFit="1" customWidth="1"/>
    <col min="9210" max="9210" width="8.5703125" style="527" customWidth="1"/>
    <col min="9211" max="9231" width="0" style="527" hidden="1" customWidth="1"/>
    <col min="9232" max="9450" width="9.140625" style="527"/>
    <col min="9451" max="9451" width="5.42578125" style="527" customWidth="1"/>
    <col min="9452" max="9452" width="36.140625" style="527" customWidth="1"/>
    <col min="9453" max="9453" width="7.5703125" style="527" customWidth="1"/>
    <col min="9454" max="9454" width="0" style="527" hidden="1" customWidth="1"/>
    <col min="9455" max="9455" width="10.5703125" style="527" customWidth="1"/>
    <col min="9456" max="9456" width="12.28515625" style="527" customWidth="1"/>
    <col min="9457" max="9457" width="11.140625" style="527" bestFit="1" customWidth="1"/>
    <col min="9458" max="9458" width="7.7109375" style="527" bestFit="1" customWidth="1"/>
    <col min="9459" max="9459" width="10.7109375" style="527" customWidth="1"/>
    <col min="9460" max="9460" width="11.28515625" style="527" bestFit="1" customWidth="1"/>
    <col min="9461" max="9461" width="12.140625" style="527" bestFit="1" customWidth="1"/>
    <col min="9462" max="9465" width="11" style="527" bestFit="1" customWidth="1"/>
    <col min="9466" max="9466" width="8.5703125" style="527" customWidth="1"/>
    <col min="9467" max="9487" width="0" style="527" hidden="1" customWidth="1"/>
    <col min="9488" max="9706" width="9.140625" style="527"/>
    <col min="9707" max="9707" width="5.42578125" style="527" customWidth="1"/>
    <col min="9708" max="9708" width="36.140625" style="527" customWidth="1"/>
    <col min="9709" max="9709" width="7.5703125" style="527" customWidth="1"/>
    <col min="9710" max="9710" width="0" style="527" hidden="1" customWidth="1"/>
    <col min="9711" max="9711" width="10.5703125" style="527" customWidth="1"/>
    <col min="9712" max="9712" width="12.28515625" style="527" customWidth="1"/>
    <col min="9713" max="9713" width="11.140625" style="527" bestFit="1" customWidth="1"/>
    <col min="9714" max="9714" width="7.7109375" style="527" bestFit="1" customWidth="1"/>
    <col min="9715" max="9715" width="10.7109375" style="527" customWidth="1"/>
    <col min="9716" max="9716" width="11.28515625" style="527" bestFit="1" customWidth="1"/>
    <col min="9717" max="9717" width="12.140625" style="527" bestFit="1" customWidth="1"/>
    <col min="9718" max="9721" width="11" style="527" bestFit="1" customWidth="1"/>
    <col min="9722" max="9722" width="8.5703125" style="527" customWidth="1"/>
    <col min="9723" max="9743" width="0" style="527" hidden="1" customWidth="1"/>
    <col min="9744" max="9962" width="9.140625" style="527"/>
    <col min="9963" max="9963" width="5.42578125" style="527" customWidth="1"/>
    <col min="9964" max="9964" width="36.140625" style="527" customWidth="1"/>
    <col min="9965" max="9965" width="7.5703125" style="527" customWidth="1"/>
    <col min="9966" max="9966" width="0" style="527" hidden="1" customWidth="1"/>
    <col min="9967" max="9967" width="10.5703125" style="527" customWidth="1"/>
    <col min="9968" max="9968" width="12.28515625" style="527" customWidth="1"/>
    <col min="9969" max="9969" width="11.140625" style="527" bestFit="1" customWidth="1"/>
    <col min="9970" max="9970" width="7.7109375" style="527" bestFit="1" customWidth="1"/>
    <col min="9971" max="9971" width="10.7109375" style="527" customWidth="1"/>
    <col min="9972" max="9972" width="11.28515625" style="527" bestFit="1" customWidth="1"/>
    <col min="9973" max="9973" width="12.140625" style="527" bestFit="1" customWidth="1"/>
    <col min="9974" max="9977" width="11" style="527" bestFit="1" customWidth="1"/>
    <col min="9978" max="9978" width="8.5703125" style="527" customWidth="1"/>
    <col min="9979" max="9999" width="0" style="527" hidden="1" customWidth="1"/>
    <col min="10000" max="10218" width="9.140625" style="527"/>
    <col min="10219" max="10219" width="5.42578125" style="527" customWidth="1"/>
    <col min="10220" max="10220" width="36.140625" style="527" customWidth="1"/>
    <col min="10221" max="10221" width="7.5703125" style="527" customWidth="1"/>
    <col min="10222" max="10222" width="0" style="527" hidden="1" customWidth="1"/>
    <col min="10223" max="10223" width="10.5703125" style="527" customWidth="1"/>
    <col min="10224" max="10224" width="12.28515625" style="527" customWidth="1"/>
    <col min="10225" max="10225" width="11.140625" style="527" bestFit="1" customWidth="1"/>
    <col min="10226" max="10226" width="7.7109375" style="527" bestFit="1" customWidth="1"/>
    <col min="10227" max="10227" width="10.7109375" style="527" customWidth="1"/>
    <col min="10228" max="10228" width="11.28515625" style="527" bestFit="1" customWidth="1"/>
    <col min="10229" max="10229" width="12.140625" style="527" bestFit="1" customWidth="1"/>
    <col min="10230" max="10233" width="11" style="527" bestFit="1" customWidth="1"/>
    <col min="10234" max="10234" width="8.5703125" style="527" customWidth="1"/>
    <col min="10235" max="10255" width="0" style="527" hidden="1" customWidth="1"/>
    <col min="10256" max="10474" width="9.140625" style="527"/>
    <col min="10475" max="10475" width="5.42578125" style="527" customWidth="1"/>
    <col min="10476" max="10476" width="36.140625" style="527" customWidth="1"/>
    <col min="10477" max="10477" width="7.5703125" style="527" customWidth="1"/>
    <col min="10478" max="10478" width="0" style="527" hidden="1" customWidth="1"/>
    <col min="10479" max="10479" width="10.5703125" style="527" customWidth="1"/>
    <col min="10480" max="10480" width="12.28515625" style="527" customWidth="1"/>
    <col min="10481" max="10481" width="11.140625" style="527" bestFit="1" customWidth="1"/>
    <col min="10482" max="10482" width="7.7109375" style="527" bestFit="1" customWidth="1"/>
    <col min="10483" max="10483" width="10.7109375" style="527" customWidth="1"/>
    <col min="10484" max="10484" width="11.28515625" style="527" bestFit="1" customWidth="1"/>
    <col min="10485" max="10485" width="12.140625" style="527" bestFit="1" customWidth="1"/>
    <col min="10486" max="10489" width="11" style="527" bestFit="1" customWidth="1"/>
    <col min="10490" max="10490" width="8.5703125" style="527" customWidth="1"/>
    <col min="10491" max="10511" width="0" style="527" hidden="1" customWidth="1"/>
    <col min="10512" max="10730" width="9.140625" style="527"/>
    <col min="10731" max="10731" width="5.42578125" style="527" customWidth="1"/>
    <col min="10732" max="10732" width="36.140625" style="527" customWidth="1"/>
    <col min="10733" max="10733" width="7.5703125" style="527" customWidth="1"/>
    <col min="10734" max="10734" width="0" style="527" hidden="1" customWidth="1"/>
    <col min="10735" max="10735" width="10.5703125" style="527" customWidth="1"/>
    <col min="10736" max="10736" width="12.28515625" style="527" customWidth="1"/>
    <col min="10737" max="10737" width="11.140625" style="527" bestFit="1" customWidth="1"/>
    <col min="10738" max="10738" width="7.7109375" style="527" bestFit="1" customWidth="1"/>
    <col min="10739" max="10739" width="10.7109375" style="527" customWidth="1"/>
    <col min="10740" max="10740" width="11.28515625" style="527" bestFit="1" customWidth="1"/>
    <col min="10741" max="10741" width="12.140625" style="527" bestFit="1" customWidth="1"/>
    <col min="10742" max="10745" width="11" style="527" bestFit="1" customWidth="1"/>
    <col min="10746" max="10746" width="8.5703125" style="527" customWidth="1"/>
    <col min="10747" max="10767" width="0" style="527" hidden="1" customWidth="1"/>
    <col min="10768" max="10986" width="9.140625" style="527"/>
    <col min="10987" max="10987" width="5.42578125" style="527" customWidth="1"/>
    <col min="10988" max="10988" width="36.140625" style="527" customWidth="1"/>
    <col min="10989" max="10989" width="7.5703125" style="527" customWidth="1"/>
    <col min="10990" max="10990" width="0" style="527" hidden="1" customWidth="1"/>
    <col min="10991" max="10991" width="10.5703125" style="527" customWidth="1"/>
    <col min="10992" max="10992" width="12.28515625" style="527" customWidth="1"/>
    <col min="10993" max="10993" width="11.140625" style="527" bestFit="1" customWidth="1"/>
    <col min="10994" max="10994" width="7.7109375" style="527" bestFit="1" customWidth="1"/>
    <col min="10995" max="10995" width="10.7109375" style="527" customWidth="1"/>
    <col min="10996" max="10996" width="11.28515625" style="527" bestFit="1" customWidth="1"/>
    <col min="10997" max="10997" width="12.140625" style="527" bestFit="1" customWidth="1"/>
    <col min="10998" max="11001" width="11" style="527" bestFit="1" customWidth="1"/>
    <col min="11002" max="11002" width="8.5703125" style="527" customWidth="1"/>
    <col min="11003" max="11023" width="0" style="527" hidden="1" customWidth="1"/>
    <col min="11024" max="11242" width="9.140625" style="527"/>
    <col min="11243" max="11243" width="5.42578125" style="527" customWidth="1"/>
    <col min="11244" max="11244" width="36.140625" style="527" customWidth="1"/>
    <col min="11245" max="11245" width="7.5703125" style="527" customWidth="1"/>
    <col min="11246" max="11246" width="0" style="527" hidden="1" customWidth="1"/>
    <col min="11247" max="11247" width="10.5703125" style="527" customWidth="1"/>
    <col min="11248" max="11248" width="12.28515625" style="527" customWidth="1"/>
    <col min="11249" max="11249" width="11.140625" style="527" bestFit="1" customWidth="1"/>
    <col min="11250" max="11250" width="7.7109375" style="527" bestFit="1" customWidth="1"/>
    <col min="11251" max="11251" width="10.7109375" style="527" customWidth="1"/>
    <col min="11252" max="11252" width="11.28515625" style="527" bestFit="1" customWidth="1"/>
    <col min="11253" max="11253" width="12.140625" style="527" bestFit="1" customWidth="1"/>
    <col min="11254" max="11257" width="11" style="527" bestFit="1" customWidth="1"/>
    <col min="11258" max="11258" width="8.5703125" style="527" customWidth="1"/>
    <col min="11259" max="11279" width="0" style="527" hidden="1" customWidth="1"/>
    <col min="11280" max="11498" width="9.140625" style="527"/>
    <col min="11499" max="11499" width="5.42578125" style="527" customWidth="1"/>
    <col min="11500" max="11500" width="36.140625" style="527" customWidth="1"/>
    <col min="11501" max="11501" width="7.5703125" style="527" customWidth="1"/>
    <col min="11502" max="11502" width="0" style="527" hidden="1" customWidth="1"/>
    <col min="11503" max="11503" width="10.5703125" style="527" customWidth="1"/>
    <col min="11504" max="11504" width="12.28515625" style="527" customWidth="1"/>
    <col min="11505" max="11505" width="11.140625" style="527" bestFit="1" customWidth="1"/>
    <col min="11506" max="11506" width="7.7109375" style="527" bestFit="1" customWidth="1"/>
    <col min="11507" max="11507" width="10.7109375" style="527" customWidth="1"/>
    <col min="11508" max="11508" width="11.28515625" style="527" bestFit="1" customWidth="1"/>
    <col min="11509" max="11509" width="12.140625" style="527" bestFit="1" customWidth="1"/>
    <col min="11510" max="11513" width="11" style="527" bestFit="1" customWidth="1"/>
    <col min="11514" max="11514" width="8.5703125" style="527" customWidth="1"/>
    <col min="11515" max="11535" width="0" style="527" hidden="1" customWidth="1"/>
    <col min="11536" max="11754" width="9.140625" style="527"/>
    <col min="11755" max="11755" width="5.42578125" style="527" customWidth="1"/>
    <col min="11756" max="11756" width="36.140625" style="527" customWidth="1"/>
    <col min="11757" max="11757" width="7.5703125" style="527" customWidth="1"/>
    <col min="11758" max="11758" width="0" style="527" hidden="1" customWidth="1"/>
    <col min="11759" max="11759" width="10.5703125" style="527" customWidth="1"/>
    <col min="11760" max="11760" width="12.28515625" style="527" customWidth="1"/>
    <col min="11761" max="11761" width="11.140625" style="527" bestFit="1" customWidth="1"/>
    <col min="11762" max="11762" width="7.7109375" style="527" bestFit="1" customWidth="1"/>
    <col min="11763" max="11763" width="10.7109375" style="527" customWidth="1"/>
    <col min="11764" max="11764" width="11.28515625" style="527" bestFit="1" customWidth="1"/>
    <col min="11765" max="11765" width="12.140625" style="527" bestFit="1" customWidth="1"/>
    <col min="11766" max="11769" width="11" style="527" bestFit="1" customWidth="1"/>
    <col min="11770" max="11770" width="8.5703125" style="527" customWidth="1"/>
    <col min="11771" max="11791" width="0" style="527" hidden="1" customWidth="1"/>
    <col min="11792" max="12010" width="9.140625" style="527"/>
    <col min="12011" max="12011" width="5.42578125" style="527" customWidth="1"/>
    <col min="12012" max="12012" width="36.140625" style="527" customWidth="1"/>
    <col min="12013" max="12013" width="7.5703125" style="527" customWidth="1"/>
    <col min="12014" max="12014" width="0" style="527" hidden="1" customWidth="1"/>
    <col min="12015" max="12015" width="10.5703125" style="527" customWidth="1"/>
    <col min="12016" max="12016" width="12.28515625" style="527" customWidth="1"/>
    <col min="12017" max="12017" width="11.140625" style="527" bestFit="1" customWidth="1"/>
    <col min="12018" max="12018" width="7.7109375" style="527" bestFit="1" customWidth="1"/>
    <col min="12019" max="12019" width="10.7109375" style="527" customWidth="1"/>
    <col min="12020" max="12020" width="11.28515625" style="527" bestFit="1" customWidth="1"/>
    <col min="12021" max="12021" width="12.140625" style="527" bestFit="1" customWidth="1"/>
    <col min="12022" max="12025" width="11" style="527" bestFit="1" customWidth="1"/>
    <col min="12026" max="12026" width="8.5703125" style="527" customWidth="1"/>
    <col min="12027" max="12047" width="0" style="527" hidden="1" customWidth="1"/>
    <col min="12048" max="12266" width="9.140625" style="527"/>
    <col min="12267" max="12267" width="5.42578125" style="527" customWidth="1"/>
    <col min="12268" max="12268" width="36.140625" style="527" customWidth="1"/>
    <col min="12269" max="12269" width="7.5703125" style="527" customWidth="1"/>
    <col min="12270" max="12270" width="0" style="527" hidden="1" customWidth="1"/>
    <col min="12271" max="12271" width="10.5703125" style="527" customWidth="1"/>
    <col min="12272" max="12272" width="12.28515625" style="527" customWidth="1"/>
    <col min="12273" max="12273" width="11.140625" style="527" bestFit="1" customWidth="1"/>
    <col min="12274" max="12274" width="7.7109375" style="527" bestFit="1" customWidth="1"/>
    <col min="12275" max="12275" width="10.7109375" style="527" customWidth="1"/>
    <col min="12276" max="12276" width="11.28515625" style="527" bestFit="1" customWidth="1"/>
    <col min="12277" max="12277" width="12.140625" style="527" bestFit="1" customWidth="1"/>
    <col min="12278" max="12281" width="11" style="527" bestFit="1" customWidth="1"/>
    <col min="12282" max="12282" width="8.5703125" style="527" customWidth="1"/>
    <col min="12283" max="12303" width="0" style="527" hidden="1" customWidth="1"/>
    <col min="12304" max="12522" width="9.140625" style="527"/>
    <col min="12523" max="12523" width="5.42578125" style="527" customWidth="1"/>
    <col min="12524" max="12524" width="36.140625" style="527" customWidth="1"/>
    <col min="12525" max="12525" width="7.5703125" style="527" customWidth="1"/>
    <col min="12526" max="12526" width="0" style="527" hidden="1" customWidth="1"/>
    <col min="12527" max="12527" width="10.5703125" style="527" customWidth="1"/>
    <col min="12528" max="12528" width="12.28515625" style="527" customWidth="1"/>
    <col min="12529" max="12529" width="11.140625" style="527" bestFit="1" customWidth="1"/>
    <col min="12530" max="12530" width="7.7109375" style="527" bestFit="1" customWidth="1"/>
    <col min="12531" max="12531" width="10.7109375" style="527" customWidth="1"/>
    <col min="12532" max="12532" width="11.28515625" style="527" bestFit="1" customWidth="1"/>
    <col min="12533" max="12533" width="12.140625" style="527" bestFit="1" customWidth="1"/>
    <col min="12534" max="12537" width="11" style="527" bestFit="1" customWidth="1"/>
    <col min="12538" max="12538" width="8.5703125" style="527" customWidth="1"/>
    <col min="12539" max="12559" width="0" style="527" hidden="1" customWidth="1"/>
    <col min="12560" max="12778" width="9.140625" style="527"/>
    <col min="12779" max="12779" width="5.42578125" style="527" customWidth="1"/>
    <col min="12780" max="12780" width="36.140625" style="527" customWidth="1"/>
    <col min="12781" max="12781" width="7.5703125" style="527" customWidth="1"/>
    <col min="12782" max="12782" width="0" style="527" hidden="1" customWidth="1"/>
    <col min="12783" max="12783" width="10.5703125" style="527" customWidth="1"/>
    <col min="12784" max="12784" width="12.28515625" style="527" customWidth="1"/>
    <col min="12785" max="12785" width="11.140625" style="527" bestFit="1" customWidth="1"/>
    <col min="12786" max="12786" width="7.7109375" style="527" bestFit="1" customWidth="1"/>
    <col min="12787" max="12787" width="10.7109375" style="527" customWidth="1"/>
    <col min="12788" max="12788" width="11.28515625" style="527" bestFit="1" customWidth="1"/>
    <col min="12789" max="12789" width="12.140625" style="527" bestFit="1" customWidth="1"/>
    <col min="12790" max="12793" width="11" style="527" bestFit="1" customWidth="1"/>
    <col min="12794" max="12794" width="8.5703125" style="527" customWidth="1"/>
    <col min="12795" max="12815" width="0" style="527" hidden="1" customWidth="1"/>
    <col min="12816" max="13034" width="9.140625" style="527"/>
    <col min="13035" max="13035" width="5.42578125" style="527" customWidth="1"/>
    <col min="13036" max="13036" width="36.140625" style="527" customWidth="1"/>
    <col min="13037" max="13037" width="7.5703125" style="527" customWidth="1"/>
    <col min="13038" max="13038" width="0" style="527" hidden="1" customWidth="1"/>
    <col min="13039" max="13039" width="10.5703125" style="527" customWidth="1"/>
    <col min="13040" max="13040" width="12.28515625" style="527" customWidth="1"/>
    <col min="13041" max="13041" width="11.140625" style="527" bestFit="1" customWidth="1"/>
    <col min="13042" max="13042" width="7.7109375" style="527" bestFit="1" customWidth="1"/>
    <col min="13043" max="13043" width="10.7109375" style="527" customWidth="1"/>
    <col min="13044" max="13044" width="11.28515625" style="527" bestFit="1" customWidth="1"/>
    <col min="13045" max="13045" width="12.140625" style="527" bestFit="1" customWidth="1"/>
    <col min="13046" max="13049" width="11" style="527" bestFit="1" customWidth="1"/>
    <col min="13050" max="13050" width="8.5703125" style="527" customWidth="1"/>
    <col min="13051" max="13071" width="0" style="527" hidden="1" customWidth="1"/>
    <col min="13072" max="13290" width="9.140625" style="527"/>
    <col min="13291" max="13291" width="5.42578125" style="527" customWidth="1"/>
    <col min="13292" max="13292" width="36.140625" style="527" customWidth="1"/>
    <col min="13293" max="13293" width="7.5703125" style="527" customWidth="1"/>
    <col min="13294" max="13294" width="0" style="527" hidden="1" customWidth="1"/>
    <col min="13295" max="13295" width="10.5703125" style="527" customWidth="1"/>
    <col min="13296" max="13296" width="12.28515625" style="527" customWidth="1"/>
    <col min="13297" max="13297" width="11.140625" style="527" bestFit="1" customWidth="1"/>
    <col min="13298" max="13298" width="7.7109375" style="527" bestFit="1" customWidth="1"/>
    <col min="13299" max="13299" width="10.7109375" style="527" customWidth="1"/>
    <col min="13300" max="13300" width="11.28515625" style="527" bestFit="1" customWidth="1"/>
    <col min="13301" max="13301" width="12.140625" style="527" bestFit="1" customWidth="1"/>
    <col min="13302" max="13305" width="11" style="527" bestFit="1" customWidth="1"/>
    <col min="13306" max="13306" width="8.5703125" style="527" customWidth="1"/>
    <col min="13307" max="13327" width="0" style="527" hidden="1" customWidth="1"/>
    <col min="13328" max="13546" width="9.140625" style="527"/>
    <col min="13547" max="13547" width="5.42578125" style="527" customWidth="1"/>
    <col min="13548" max="13548" width="36.140625" style="527" customWidth="1"/>
    <col min="13549" max="13549" width="7.5703125" style="527" customWidth="1"/>
    <col min="13550" max="13550" width="0" style="527" hidden="1" customWidth="1"/>
    <col min="13551" max="13551" width="10.5703125" style="527" customWidth="1"/>
    <col min="13552" max="13552" width="12.28515625" style="527" customWidth="1"/>
    <col min="13553" max="13553" width="11.140625" style="527" bestFit="1" customWidth="1"/>
    <col min="13554" max="13554" width="7.7109375" style="527" bestFit="1" customWidth="1"/>
    <col min="13555" max="13555" width="10.7109375" style="527" customWidth="1"/>
    <col min="13556" max="13556" width="11.28515625" style="527" bestFit="1" customWidth="1"/>
    <col min="13557" max="13557" width="12.140625" style="527" bestFit="1" customWidth="1"/>
    <col min="13558" max="13561" width="11" style="527" bestFit="1" customWidth="1"/>
    <col min="13562" max="13562" width="8.5703125" style="527" customWidth="1"/>
    <col min="13563" max="13583" width="0" style="527" hidden="1" customWidth="1"/>
    <col min="13584" max="13802" width="9.140625" style="527"/>
    <col min="13803" max="13803" width="5.42578125" style="527" customWidth="1"/>
    <col min="13804" max="13804" width="36.140625" style="527" customWidth="1"/>
    <col min="13805" max="13805" width="7.5703125" style="527" customWidth="1"/>
    <col min="13806" max="13806" width="0" style="527" hidden="1" customWidth="1"/>
    <col min="13807" max="13807" width="10.5703125" style="527" customWidth="1"/>
    <col min="13808" max="13808" width="12.28515625" style="527" customWidth="1"/>
    <col min="13809" max="13809" width="11.140625" style="527" bestFit="1" customWidth="1"/>
    <col min="13810" max="13810" width="7.7109375" style="527" bestFit="1" customWidth="1"/>
    <col min="13811" max="13811" width="10.7109375" style="527" customWidth="1"/>
    <col min="13812" max="13812" width="11.28515625" style="527" bestFit="1" customWidth="1"/>
    <col min="13813" max="13813" width="12.140625" style="527" bestFit="1" customWidth="1"/>
    <col min="13814" max="13817" width="11" style="527" bestFit="1" customWidth="1"/>
    <col min="13818" max="13818" width="8.5703125" style="527" customWidth="1"/>
    <col min="13819" max="13839" width="0" style="527" hidden="1" customWidth="1"/>
    <col min="13840" max="14058" width="9.140625" style="527"/>
    <col min="14059" max="14059" width="5.42578125" style="527" customWidth="1"/>
    <col min="14060" max="14060" width="36.140625" style="527" customWidth="1"/>
    <col min="14061" max="14061" width="7.5703125" style="527" customWidth="1"/>
    <col min="14062" max="14062" width="0" style="527" hidden="1" customWidth="1"/>
    <col min="14063" max="14063" width="10.5703125" style="527" customWidth="1"/>
    <col min="14064" max="14064" width="12.28515625" style="527" customWidth="1"/>
    <col min="14065" max="14065" width="11.140625" style="527" bestFit="1" customWidth="1"/>
    <col min="14066" max="14066" width="7.7109375" style="527" bestFit="1" customWidth="1"/>
    <col min="14067" max="14067" width="10.7109375" style="527" customWidth="1"/>
    <col min="14068" max="14068" width="11.28515625" style="527" bestFit="1" customWidth="1"/>
    <col min="14069" max="14069" width="12.140625" style="527" bestFit="1" customWidth="1"/>
    <col min="14070" max="14073" width="11" style="527" bestFit="1" customWidth="1"/>
    <col min="14074" max="14074" width="8.5703125" style="527" customWidth="1"/>
    <col min="14075" max="14095" width="0" style="527" hidden="1" customWidth="1"/>
    <col min="14096" max="14314" width="9.140625" style="527"/>
    <col min="14315" max="14315" width="5.42578125" style="527" customWidth="1"/>
    <col min="14316" max="14316" width="36.140625" style="527" customWidth="1"/>
    <col min="14317" max="14317" width="7.5703125" style="527" customWidth="1"/>
    <col min="14318" max="14318" width="0" style="527" hidden="1" customWidth="1"/>
    <col min="14319" max="14319" width="10.5703125" style="527" customWidth="1"/>
    <col min="14320" max="14320" width="12.28515625" style="527" customWidth="1"/>
    <col min="14321" max="14321" width="11.140625" style="527" bestFit="1" customWidth="1"/>
    <col min="14322" max="14322" width="7.7109375" style="527" bestFit="1" customWidth="1"/>
    <col min="14323" max="14323" width="10.7109375" style="527" customWidth="1"/>
    <col min="14324" max="14324" width="11.28515625" style="527" bestFit="1" customWidth="1"/>
    <col min="14325" max="14325" width="12.140625" style="527" bestFit="1" customWidth="1"/>
    <col min="14326" max="14329" width="11" style="527" bestFit="1" customWidth="1"/>
    <col min="14330" max="14330" width="8.5703125" style="527" customWidth="1"/>
    <col min="14331" max="14351" width="0" style="527" hidden="1" customWidth="1"/>
    <col min="14352" max="14570" width="9.140625" style="527"/>
    <col min="14571" max="14571" width="5.42578125" style="527" customWidth="1"/>
    <col min="14572" max="14572" width="36.140625" style="527" customWidth="1"/>
    <col min="14573" max="14573" width="7.5703125" style="527" customWidth="1"/>
    <col min="14574" max="14574" width="0" style="527" hidden="1" customWidth="1"/>
    <col min="14575" max="14575" width="10.5703125" style="527" customWidth="1"/>
    <col min="14576" max="14576" width="12.28515625" style="527" customWidth="1"/>
    <col min="14577" max="14577" width="11.140625" style="527" bestFit="1" customWidth="1"/>
    <col min="14578" max="14578" width="7.7109375" style="527" bestFit="1" customWidth="1"/>
    <col min="14579" max="14579" width="10.7109375" style="527" customWidth="1"/>
    <col min="14580" max="14580" width="11.28515625" style="527" bestFit="1" customWidth="1"/>
    <col min="14581" max="14581" width="12.140625" style="527" bestFit="1" customWidth="1"/>
    <col min="14582" max="14585" width="11" style="527" bestFit="1" customWidth="1"/>
    <col min="14586" max="14586" width="8.5703125" style="527" customWidth="1"/>
    <col min="14587" max="14607" width="0" style="527" hidden="1" customWidth="1"/>
    <col min="14608" max="14826" width="9.140625" style="527"/>
    <col min="14827" max="14827" width="5.42578125" style="527" customWidth="1"/>
    <col min="14828" max="14828" width="36.140625" style="527" customWidth="1"/>
    <col min="14829" max="14829" width="7.5703125" style="527" customWidth="1"/>
    <col min="14830" max="14830" width="0" style="527" hidden="1" customWidth="1"/>
    <col min="14831" max="14831" width="10.5703125" style="527" customWidth="1"/>
    <col min="14832" max="14832" width="12.28515625" style="527" customWidth="1"/>
    <col min="14833" max="14833" width="11.140625" style="527" bestFit="1" customWidth="1"/>
    <col min="14834" max="14834" width="7.7109375" style="527" bestFit="1" customWidth="1"/>
    <col min="14835" max="14835" width="10.7109375" style="527" customWidth="1"/>
    <col min="14836" max="14836" width="11.28515625" style="527" bestFit="1" customWidth="1"/>
    <col min="14837" max="14837" width="12.140625" style="527" bestFit="1" customWidth="1"/>
    <col min="14838" max="14841" width="11" style="527" bestFit="1" customWidth="1"/>
    <col min="14842" max="14842" width="8.5703125" style="527" customWidth="1"/>
    <col min="14843" max="14863" width="0" style="527" hidden="1" customWidth="1"/>
    <col min="14864" max="15082" width="9.140625" style="527"/>
    <col min="15083" max="15083" width="5.42578125" style="527" customWidth="1"/>
    <col min="15084" max="15084" width="36.140625" style="527" customWidth="1"/>
    <col min="15085" max="15085" width="7.5703125" style="527" customWidth="1"/>
    <col min="15086" max="15086" width="0" style="527" hidden="1" customWidth="1"/>
    <col min="15087" max="15087" width="10.5703125" style="527" customWidth="1"/>
    <col min="15088" max="15088" width="12.28515625" style="527" customWidth="1"/>
    <col min="15089" max="15089" width="11.140625" style="527" bestFit="1" customWidth="1"/>
    <col min="15090" max="15090" width="7.7109375" style="527" bestFit="1" customWidth="1"/>
    <col min="15091" max="15091" width="10.7109375" style="527" customWidth="1"/>
    <col min="15092" max="15092" width="11.28515625" style="527" bestFit="1" customWidth="1"/>
    <col min="15093" max="15093" width="12.140625" style="527" bestFit="1" customWidth="1"/>
    <col min="15094" max="15097" width="11" style="527" bestFit="1" customWidth="1"/>
    <col min="15098" max="15098" width="8.5703125" style="527" customWidth="1"/>
    <col min="15099" max="15119" width="0" style="527" hidden="1" customWidth="1"/>
    <col min="15120" max="15338" width="9.140625" style="527"/>
    <col min="15339" max="15339" width="5.42578125" style="527" customWidth="1"/>
    <col min="15340" max="15340" width="36.140625" style="527" customWidth="1"/>
    <col min="15341" max="15341" width="7.5703125" style="527" customWidth="1"/>
    <col min="15342" max="15342" width="0" style="527" hidden="1" customWidth="1"/>
    <col min="15343" max="15343" width="10.5703125" style="527" customWidth="1"/>
    <col min="15344" max="15344" width="12.28515625" style="527" customWidth="1"/>
    <col min="15345" max="15345" width="11.140625" style="527" bestFit="1" customWidth="1"/>
    <col min="15346" max="15346" width="7.7109375" style="527" bestFit="1" customWidth="1"/>
    <col min="15347" max="15347" width="10.7109375" style="527" customWidth="1"/>
    <col min="15348" max="15348" width="11.28515625" style="527" bestFit="1" customWidth="1"/>
    <col min="15349" max="15349" width="12.140625" style="527" bestFit="1" customWidth="1"/>
    <col min="15350" max="15353" width="11" style="527" bestFit="1" customWidth="1"/>
    <col min="15354" max="15354" width="8.5703125" style="527" customWidth="1"/>
    <col min="15355" max="15375" width="0" style="527" hidden="1" customWidth="1"/>
    <col min="15376" max="15594" width="9.140625" style="527"/>
    <col min="15595" max="15595" width="5.42578125" style="527" customWidth="1"/>
    <col min="15596" max="15596" width="36.140625" style="527" customWidth="1"/>
    <col min="15597" max="15597" width="7.5703125" style="527" customWidth="1"/>
    <col min="15598" max="15598" width="0" style="527" hidden="1" customWidth="1"/>
    <col min="15599" max="15599" width="10.5703125" style="527" customWidth="1"/>
    <col min="15600" max="15600" width="12.28515625" style="527" customWidth="1"/>
    <col min="15601" max="15601" width="11.140625" style="527" bestFit="1" customWidth="1"/>
    <col min="15602" max="15602" width="7.7109375" style="527" bestFit="1" customWidth="1"/>
    <col min="15603" max="15603" width="10.7109375" style="527" customWidth="1"/>
    <col min="15604" max="15604" width="11.28515625" style="527" bestFit="1" customWidth="1"/>
    <col min="15605" max="15605" width="12.140625" style="527" bestFit="1" customWidth="1"/>
    <col min="15606" max="15609" width="11" style="527" bestFit="1" customWidth="1"/>
    <col min="15610" max="15610" width="8.5703125" style="527" customWidth="1"/>
    <col min="15611" max="15631" width="0" style="527" hidden="1" customWidth="1"/>
    <col min="15632" max="15850" width="9.140625" style="527"/>
    <col min="15851" max="15851" width="5.42578125" style="527" customWidth="1"/>
    <col min="15852" max="15852" width="36.140625" style="527" customWidth="1"/>
    <col min="15853" max="15853" width="7.5703125" style="527" customWidth="1"/>
    <col min="15854" max="15854" width="0" style="527" hidden="1" customWidth="1"/>
    <col min="15855" max="15855" width="10.5703125" style="527" customWidth="1"/>
    <col min="15856" max="15856" width="12.28515625" style="527" customWidth="1"/>
    <col min="15857" max="15857" width="11.140625" style="527" bestFit="1" customWidth="1"/>
    <col min="15858" max="15858" width="7.7109375" style="527" bestFit="1" customWidth="1"/>
    <col min="15859" max="15859" width="10.7109375" style="527" customWidth="1"/>
    <col min="15860" max="15860" width="11.28515625" style="527" bestFit="1" customWidth="1"/>
    <col min="15861" max="15861" width="12.140625" style="527" bestFit="1" customWidth="1"/>
    <col min="15862" max="15865" width="11" style="527" bestFit="1" customWidth="1"/>
    <col min="15866" max="15866" width="8.5703125" style="527" customWidth="1"/>
    <col min="15867" max="15887" width="0" style="527" hidden="1" customWidth="1"/>
    <col min="15888" max="16106" width="9.140625" style="527"/>
    <col min="16107" max="16107" width="5.42578125" style="527" customWidth="1"/>
    <col min="16108" max="16108" width="36.140625" style="527" customWidth="1"/>
    <col min="16109" max="16109" width="7.5703125" style="527" customWidth="1"/>
    <col min="16110" max="16110" width="0" style="527" hidden="1" customWidth="1"/>
    <col min="16111" max="16111" width="10.5703125" style="527" customWidth="1"/>
    <col min="16112" max="16112" width="12.28515625" style="527" customWidth="1"/>
    <col min="16113" max="16113" width="11.140625" style="527" bestFit="1" customWidth="1"/>
    <col min="16114" max="16114" width="7.7109375" style="527" bestFit="1" customWidth="1"/>
    <col min="16115" max="16115" width="10.7109375" style="527" customWidth="1"/>
    <col min="16116" max="16116" width="11.28515625" style="527" bestFit="1" customWidth="1"/>
    <col min="16117" max="16117" width="12.140625" style="527" bestFit="1" customWidth="1"/>
    <col min="16118" max="16121" width="11" style="527" bestFit="1" customWidth="1"/>
    <col min="16122" max="16122" width="8.5703125" style="527" customWidth="1"/>
    <col min="16123" max="16143" width="0" style="527" hidden="1" customWidth="1"/>
    <col min="16144" max="16384" width="9.140625" style="527"/>
  </cols>
  <sheetData>
    <row r="1" spans="1:16">
      <c r="A1" s="1310" t="s">
        <v>1247</v>
      </c>
      <c r="B1" s="1310"/>
    </row>
    <row r="2" spans="1:16" s="933" customFormat="1">
      <c r="A2" s="909"/>
      <c r="B2" s="1311" t="s">
        <v>1248</v>
      </c>
      <c r="C2" s="1311"/>
      <c r="D2" s="1311"/>
      <c r="E2" s="1311"/>
      <c r="F2" s="1311"/>
      <c r="G2" s="1311"/>
      <c r="H2" s="1311"/>
      <c r="I2" s="1311"/>
      <c r="J2" s="1311"/>
      <c r="K2" s="1311"/>
      <c r="L2" s="1311"/>
      <c r="M2" s="1311"/>
      <c r="N2" s="1311"/>
      <c r="O2" s="1311"/>
      <c r="P2" s="1148"/>
    </row>
    <row r="3" spans="1:16" s="933" customFormat="1">
      <c r="A3" s="909"/>
      <c r="B3" s="1208"/>
      <c r="C3" s="1208"/>
      <c r="D3" s="1208"/>
      <c r="E3" s="1208"/>
      <c r="F3" s="1208"/>
      <c r="G3" s="1208"/>
      <c r="H3" s="1208"/>
      <c r="I3" s="1208"/>
      <c r="J3" s="1208"/>
      <c r="K3" s="1208"/>
      <c r="L3" s="1208"/>
      <c r="M3" s="1208"/>
      <c r="N3" s="1315" t="s">
        <v>1318</v>
      </c>
      <c r="O3" s="1315"/>
      <c r="P3" s="1148"/>
    </row>
    <row r="4" spans="1:16" ht="15.75" customHeight="1">
      <c r="A4" s="1313" t="s">
        <v>145</v>
      </c>
      <c r="B4" s="1314" t="s">
        <v>144</v>
      </c>
      <c r="C4" s="1314" t="s">
        <v>143</v>
      </c>
      <c r="D4" s="1314" t="s">
        <v>142</v>
      </c>
      <c r="E4" s="1314" t="s">
        <v>141</v>
      </c>
      <c r="F4" s="1314"/>
      <c r="G4" s="1314"/>
      <c r="H4" s="1314"/>
      <c r="I4" s="1314"/>
      <c r="J4" s="1314"/>
      <c r="K4" s="1314"/>
      <c r="L4" s="1314"/>
      <c r="M4" s="1314"/>
      <c r="N4" s="1314"/>
      <c r="O4" s="1314"/>
    </row>
    <row r="5" spans="1:16" ht="43.5" customHeight="1">
      <c r="A5" s="1313"/>
      <c r="B5" s="1314"/>
      <c r="C5" s="1314"/>
      <c r="D5" s="1314"/>
      <c r="E5" s="1203" t="s">
        <v>140</v>
      </c>
      <c r="F5" s="1203" t="s">
        <v>139</v>
      </c>
      <c r="G5" s="1102" t="s">
        <v>138</v>
      </c>
      <c r="H5" s="1203" t="s">
        <v>137</v>
      </c>
      <c r="I5" s="1203" t="s">
        <v>136</v>
      </c>
      <c r="J5" s="1203" t="s">
        <v>135</v>
      </c>
      <c r="K5" s="1203" t="s">
        <v>134</v>
      </c>
      <c r="L5" s="1203" t="s">
        <v>133</v>
      </c>
      <c r="M5" s="1203" t="s">
        <v>132</v>
      </c>
      <c r="N5" s="1203" t="s">
        <v>131</v>
      </c>
      <c r="O5" s="1102" t="s">
        <v>130</v>
      </c>
    </row>
    <row r="6" spans="1:16" s="154" customFormat="1">
      <c r="A6" s="1103"/>
      <c r="B6" s="1103" t="s">
        <v>129</v>
      </c>
      <c r="C6" s="1103"/>
      <c r="D6" s="911">
        <v>10348.665267999999</v>
      </c>
      <c r="E6" s="911">
        <v>2140.0075499999998</v>
      </c>
      <c r="F6" s="938">
        <v>423.221206</v>
      </c>
      <c r="G6" s="911">
        <v>549.67159300000003</v>
      </c>
      <c r="H6" s="938">
        <v>2189.94562</v>
      </c>
      <c r="I6" s="938">
        <v>739.02200000000005</v>
      </c>
      <c r="J6" s="938">
        <v>1256.87655</v>
      </c>
      <c r="K6" s="938">
        <v>647.21185000000003</v>
      </c>
      <c r="L6" s="938">
        <v>405.87208999999996</v>
      </c>
      <c r="M6" s="938">
        <v>975.01756999999998</v>
      </c>
      <c r="N6" s="938">
        <v>803.17006000000003</v>
      </c>
      <c r="O6" s="911">
        <v>218.65917899999997</v>
      </c>
    </row>
    <row r="7" spans="1:16" s="154" customFormat="1">
      <c r="A7" s="1103">
        <v>1</v>
      </c>
      <c r="B7" s="912" t="s">
        <v>128</v>
      </c>
      <c r="C7" s="1103" t="s">
        <v>127</v>
      </c>
      <c r="D7" s="913">
        <v>6341.3574049999997</v>
      </c>
      <c r="E7" s="911">
        <v>1386.97003</v>
      </c>
      <c r="F7" s="911">
        <v>255.30068</v>
      </c>
      <c r="G7" s="911">
        <v>335.12419799999998</v>
      </c>
      <c r="H7" s="911">
        <v>1628.3601719999999</v>
      </c>
      <c r="I7" s="911">
        <v>429.84760000000006</v>
      </c>
      <c r="J7" s="911">
        <v>473.49387000000002</v>
      </c>
      <c r="K7" s="911">
        <v>316.82179000000002</v>
      </c>
      <c r="L7" s="911">
        <v>244.14851999999999</v>
      </c>
      <c r="M7" s="911">
        <v>629.51728000000003</v>
      </c>
      <c r="N7" s="911">
        <v>579.12135000000001</v>
      </c>
      <c r="O7" s="911">
        <v>62.651915000000002</v>
      </c>
    </row>
    <row r="8" spans="1:16">
      <c r="A8" s="914" t="s">
        <v>126</v>
      </c>
      <c r="B8" s="915" t="s">
        <v>125</v>
      </c>
      <c r="C8" s="914" t="s">
        <v>124</v>
      </c>
      <c r="D8" s="916">
        <v>3092.4504099999995</v>
      </c>
      <c r="E8" s="939">
        <v>419.14</v>
      </c>
      <c r="F8" s="939">
        <v>232.86112</v>
      </c>
      <c r="G8" s="939">
        <v>293.57</v>
      </c>
      <c r="H8" s="939">
        <v>328.38285000000002</v>
      </c>
      <c r="I8" s="939">
        <v>358.56677000000002</v>
      </c>
      <c r="J8" s="939">
        <v>336.69558999999998</v>
      </c>
      <c r="K8" s="939">
        <v>279.22762</v>
      </c>
      <c r="L8" s="939">
        <v>219.19902999999999</v>
      </c>
      <c r="M8" s="939">
        <v>183.8552</v>
      </c>
      <c r="N8" s="939">
        <v>395.40120999999999</v>
      </c>
      <c r="O8" s="939">
        <v>45.551020000000001</v>
      </c>
    </row>
    <row r="9" spans="1:16" ht="17.25" customHeight="1">
      <c r="A9" s="918"/>
      <c r="B9" s="919" t="s">
        <v>123</v>
      </c>
      <c r="C9" s="918" t="s">
        <v>122</v>
      </c>
      <c r="D9" s="916">
        <v>2474.5084600000005</v>
      </c>
      <c r="E9" s="939">
        <v>275.55</v>
      </c>
      <c r="F9" s="939">
        <v>224.71458999999999</v>
      </c>
      <c r="G9" s="939">
        <v>290.66444000000001</v>
      </c>
      <c r="H9" s="939">
        <v>171.49180999999999</v>
      </c>
      <c r="I9" s="939">
        <v>358.56677000000002</v>
      </c>
      <c r="J9" s="939">
        <v>237.52941999999999</v>
      </c>
      <c r="K9" s="939">
        <v>252.90331</v>
      </c>
      <c r="L9" s="939">
        <v>184.29516000000001</v>
      </c>
      <c r="M9" s="939">
        <v>110.94759999999999</v>
      </c>
      <c r="N9" s="939">
        <v>323.05563999999998</v>
      </c>
      <c r="O9" s="939">
        <v>44.789720000000003</v>
      </c>
    </row>
    <row r="10" spans="1:16">
      <c r="A10" s="914" t="s">
        <v>121</v>
      </c>
      <c r="B10" s="915" t="s">
        <v>120</v>
      </c>
      <c r="C10" s="914" t="s">
        <v>119</v>
      </c>
      <c r="D10" s="916">
        <v>37.469895000000001</v>
      </c>
      <c r="E10" s="939">
        <v>0.2984</v>
      </c>
      <c r="F10" s="939">
        <v>0.12</v>
      </c>
      <c r="G10" s="939">
        <v>1.0155350000000001</v>
      </c>
      <c r="H10" s="939">
        <v>0.50578999999999996</v>
      </c>
      <c r="I10" s="939">
        <v>12.2806</v>
      </c>
      <c r="J10" s="939">
        <v>9.7912700000000008</v>
      </c>
      <c r="K10" s="939">
        <v>5.4841499999999996</v>
      </c>
      <c r="L10" s="939">
        <v>7.1106499999999997</v>
      </c>
      <c r="M10" s="920"/>
      <c r="N10" s="920"/>
      <c r="O10" s="939">
        <v>0.86350000000000005</v>
      </c>
    </row>
    <row r="11" spans="1:16">
      <c r="A11" s="914" t="s">
        <v>118</v>
      </c>
      <c r="B11" s="915" t="s">
        <v>117</v>
      </c>
      <c r="C11" s="914" t="s">
        <v>116</v>
      </c>
      <c r="D11" s="916">
        <v>198.15228300000001</v>
      </c>
      <c r="E11" s="939">
        <v>47.247050000000002</v>
      </c>
      <c r="F11" s="939">
        <v>6.0480900000000002</v>
      </c>
      <c r="G11" s="939">
        <v>17.281033000000001</v>
      </c>
      <c r="H11" s="939">
        <v>18.198599999999999</v>
      </c>
      <c r="I11" s="939">
        <v>21.182729999999999</v>
      </c>
      <c r="J11" s="939">
        <v>24.813870000000001</v>
      </c>
      <c r="K11" s="939">
        <v>12.536849999999999</v>
      </c>
      <c r="L11" s="939">
        <v>10.78403</v>
      </c>
      <c r="M11" s="939">
        <v>12.0182</v>
      </c>
      <c r="N11" s="939">
        <v>22.989339999999999</v>
      </c>
      <c r="O11" s="939">
        <v>5.0524899999999997</v>
      </c>
    </row>
    <row r="12" spans="1:16">
      <c r="A12" s="914" t="s">
        <v>115</v>
      </c>
      <c r="B12" s="915" t="s">
        <v>114</v>
      </c>
      <c r="C12" s="914" t="s">
        <v>113</v>
      </c>
      <c r="D12" s="916">
        <v>1.3500449999999999</v>
      </c>
      <c r="E12" s="920"/>
      <c r="F12" s="920"/>
      <c r="G12" s="920"/>
      <c r="H12" s="920"/>
      <c r="I12" s="920"/>
      <c r="J12" s="920"/>
      <c r="K12" s="920"/>
      <c r="L12" s="920"/>
      <c r="M12" s="920"/>
      <c r="N12" s="920"/>
      <c r="O12" s="939">
        <v>1.3500449999999999</v>
      </c>
    </row>
    <row r="13" spans="1:16">
      <c r="A13" s="914" t="s">
        <v>112</v>
      </c>
      <c r="B13" s="915" t="s">
        <v>111</v>
      </c>
      <c r="C13" s="914" t="s">
        <v>110</v>
      </c>
      <c r="D13" s="916">
        <v>2763.779732</v>
      </c>
      <c r="E13" s="939">
        <v>882.40144999999995</v>
      </c>
      <c r="F13" s="920"/>
      <c r="G13" s="920"/>
      <c r="H13" s="939">
        <v>1258.725072</v>
      </c>
      <c r="I13" s="920"/>
      <c r="J13" s="939">
        <v>80.631249999999994</v>
      </c>
      <c r="K13" s="920"/>
      <c r="L13" s="920"/>
      <c r="M13" s="939">
        <v>419.22967999999997</v>
      </c>
      <c r="N13" s="939">
        <v>122.79228000000001</v>
      </c>
      <c r="O13" s="920"/>
    </row>
    <row r="14" spans="1:16">
      <c r="A14" s="914" t="s">
        <v>109</v>
      </c>
      <c r="B14" s="915" t="s">
        <v>108</v>
      </c>
      <c r="C14" s="914" t="s">
        <v>107</v>
      </c>
      <c r="D14" s="916">
        <v>228.44417999999996</v>
      </c>
      <c r="E14" s="939">
        <v>37.883130000000001</v>
      </c>
      <c r="F14" s="939">
        <v>7.8292099999999998</v>
      </c>
      <c r="G14" s="939">
        <v>23.047799999999999</v>
      </c>
      <c r="H14" s="939">
        <v>22.54786</v>
      </c>
      <c r="I14" s="939">
        <v>31.530339999999999</v>
      </c>
      <c r="J14" s="939">
        <v>17.721219999999999</v>
      </c>
      <c r="K14" s="939">
        <v>19.573170000000001</v>
      </c>
      <c r="L14" s="939">
        <v>7.0548099999999998</v>
      </c>
      <c r="M14" s="939">
        <v>14.414199999999999</v>
      </c>
      <c r="N14" s="939">
        <v>37.007579999999997</v>
      </c>
      <c r="O14" s="939">
        <v>9.8348600000000008</v>
      </c>
    </row>
    <row r="15" spans="1:16">
      <c r="A15" s="914" t="s">
        <v>106</v>
      </c>
      <c r="B15" s="915" t="s">
        <v>105</v>
      </c>
      <c r="C15" s="914" t="s">
        <v>104</v>
      </c>
      <c r="D15" s="916">
        <v>19.71086</v>
      </c>
      <c r="E15" s="920"/>
      <c r="F15" s="939">
        <v>8.4422599999999992</v>
      </c>
      <c r="G15" s="939">
        <v>0.20982999999999999</v>
      </c>
      <c r="H15" s="920"/>
      <c r="I15" s="939">
        <v>6.2871600000000001</v>
      </c>
      <c r="J15" s="939">
        <v>3.8406699999999998</v>
      </c>
      <c r="K15" s="920"/>
      <c r="L15" s="920"/>
      <c r="M15" s="920"/>
      <c r="N15" s="939">
        <v>0.93093999999999999</v>
      </c>
      <c r="O15" s="920"/>
    </row>
    <row r="16" spans="1:16" s="154" customFormat="1">
      <c r="A16" s="1103">
        <v>2</v>
      </c>
      <c r="B16" s="912" t="s">
        <v>103</v>
      </c>
      <c r="C16" s="1103" t="s">
        <v>102</v>
      </c>
      <c r="D16" s="913">
        <v>3495.2146150000003</v>
      </c>
      <c r="E16" s="911">
        <v>619.94766000000004</v>
      </c>
      <c r="F16" s="938">
        <v>134.19997599999999</v>
      </c>
      <c r="G16" s="911">
        <v>196.93367499999999</v>
      </c>
      <c r="H16" s="938">
        <v>446.25208000000009</v>
      </c>
      <c r="I16" s="938">
        <v>262.63896</v>
      </c>
      <c r="J16" s="938">
        <v>741.98191999999995</v>
      </c>
      <c r="K16" s="938">
        <v>297.64027999999996</v>
      </c>
      <c r="L16" s="938">
        <v>146.83144999999996</v>
      </c>
      <c r="M16" s="938">
        <v>316.75887999999998</v>
      </c>
      <c r="N16" s="938">
        <v>182.94597000000002</v>
      </c>
      <c r="O16" s="911">
        <v>149.08376399999997</v>
      </c>
    </row>
    <row r="17" spans="1:15">
      <c r="A17" s="914" t="s">
        <v>101</v>
      </c>
      <c r="B17" s="915" t="s">
        <v>100</v>
      </c>
      <c r="C17" s="914" t="s">
        <v>99</v>
      </c>
      <c r="D17" s="920">
        <v>16.297139999999999</v>
      </c>
      <c r="E17" s="939">
        <v>0.2954</v>
      </c>
      <c r="F17" s="920"/>
      <c r="G17" s="920"/>
      <c r="H17" s="920"/>
      <c r="I17" s="920"/>
      <c r="J17" s="939">
        <v>0.10036</v>
      </c>
      <c r="K17" s="920"/>
      <c r="L17" s="939">
        <v>4.4319999999999998E-2</v>
      </c>
      <c r="M17" s="939">
        <v>0.29496</v>
      </c>
      <c r="N17" s="920"/>
      <c r="O17" s="939">
        <v>15.562099999999999</v>
      </c>
    </row>
    <row r="18" spans="1:15">
      <c r="A18" s="914" t="s">
        <v>98</v>
      </c>
      <c r="B18" s="915" t="s">
        <v>97</v>
      </c>
      <c r="C18" s="914" t="s">
        <v>96</v>
      </c>
      <c r="D18" s="920">
        <v>242.02414999999999</v>
      </c>
      <c r="E18" s="920"/>
      <c r="F18" s="920"/>
      <c r="G18" s="920"/>
      <c r="H18" s="939">
        <v>67.609899999999996</v>
      </c>
      <c r="I18" s="920"/>
      <c r="J18" s="939">
        <v>172.58481</v>
      </c>
      <c r="K18" s="920"/>
      <c r="L18" s="920"/>
      <c r="M18" s="920"/>
      <c r="N18" s="920"/>
      <c r="O18" s="939">
        <v>1.82944</v>
      </c>
    </row>
    <row r="19" spans="1:15">
      <c r="A19" s="914" t="s">
        <v>94</v>
      </c>
      <c r="B19" s="915" t="s">
        <v>93</v>
      </c>
      <c r="C19" s="914" t="s">
        <v>92</v>
      </c>
      <c r="D19" s="920">
        <v>11.4603</v>
      </c>
      <c r="E19" s="921"/>
      <c r="F19" s="940"/>
      <c r="G19" s="921"/>
      <c r="H19" s="940"/>
      <c r="I19" s="940"/>
      <c r="J19" s="939">
        <v>11.4603</v>
      </c>
      <c r="K19" s="940"/>
      <c r="L19" s="940"/>
      <c r="M19" s="940"/>
      <c r="N19" s="940"/>
      <c r="O19" s="921"/>
    </row>
    <row r="20" spans="1:15">
      <c r="A20" s="914" t="s">
        <v>91</v>
      </c>
      <c r="B20" s="915" t="s">
        <v>90</v>
      </c>
      <c r="C20" s="914" t="s">
        <v>89</v>
      </c>
      <c r="D20" s="920">
        <v>400.4039600000001</v>
      </c>
      <c r="E20" s="939">
        <v>111.45578</v>
      </c>
      <c r="F20" s="939">
        <v>4.0615259999999997</v>
      </c>
      <c r="G20" s="939">
        <v>0.21628</v>
      </c>
      <c r="H20" s="939">
        <v>183.19827000000001</v>
      </c>
      <c r="I20" s="939">
        <v>0.14218</v>
      </c>
      <c r="J20" s="939">
        <v>2.15883</v>
      </c>
      <c r="K20" s="939">
        <v>8.4531399999999994</v>
      </c>
      <c r="L20" s="939">
        <v>1.0078800000000001</v>
      </c>
      <c r="M20" s="939">
        <v>76.174099999999996</v>
      </c>
      <c r="N20" s="939">
        <v>11.698399999999999</v>
      </c>
      <c r="O20" s="939">
        <v>1.837574</v>
      </c>
    </row>
    <row r="21" spans="1:15">
      <c r="A21" s="914" t="s">
        <v>88</v>
      </c>
      <c r="B21" s="915" t="s">
        <v>87</v>
      </c>
      <c r="C21" s="914" t="s">
        <v>86</v>
      </c>
      <c r="D21" s="920">
        <v>175.22485999999998</v>
      </c>
      <c r="E21" s="939">
        <v>9.3830500000000008</v>
      </c>
      <c r="F21" s="939">
        <v>2.1137600000000001</v>
      </c>
      <c r="G21" s="939">
        <v>17.62209</v>
      </c>
      <c r="H21" s="939">
        <v>19.21894</v>
      </c>
      <c r="I21" s="939">
        <v>0.97990999999999995</v>
      </c>
      <c r="J21" s="939">
        <v>115.32016</v>
      </c>
      <c r="K21" s="939">
        <v>0.63809000000000005</v>
      </c>
      <c r="L21" s="939">
        <v>1.0019999999999999E-2</v>
      </c>
      <c r="M21" s="939">
        <v>0.95428999999999997</v>
      </c>
      <c r="N21" s="939">
        <v>0.63419999999999999</v>
      </c>
      <c r="O21" s="939">
        <v>8.3503500000000006</v>
      </c>
    </row>
    <row r="22" spans="1:15" ht="31.5">
      <c r="A22" s="914" t="s">
        <v>85</v>
      </c>
      <c r="B22" s="915" t="s">
        <v>27</v>
      </c>
      <c r="C22" s="914" t="s">
        <v>26</v>
      </c>
      <c r="D22" s="916">
        <v>197.44560000000001</v>
      </c>
      <c r="E22" s="920"/>
      <c r="F22" s="939">
        <v>0.25466</v>
      </c>
      <c r="G22" s="939">
        <v>0.21511</v>
      </c>
      <c r="H22" s="920"/>
      <c r="I22" s="920"/>
      <c r="J22" s="939">
        <v>171.84989999999999</v>
      </c>
      <c r="K22" s="939">
        <v>25.12593</v>
      </c>
      <c r="L22" s="920"/>
      <c r="M22" s="920"/>
      <c r="N22" s="920"/>
      <c r="O22" s="920"/>
    </row>
    <row r="23" spans="1:15">
      <c r="A23" s="914" t="s">
        <v>82</v>
      </c>
      <c r="B23" s="915" t="s">
        <v>81</v>
      </c>
      <c r="C23" s="914" t="s">
        <v>80</v>
      </c>
      <c r="D23" s="916">
        <v>1306.2959799999999</v>
      </c>
      <c r="E23" s="921">
        <v>262.93799000000001</v>
      </c>
      <c r="F23" s="921">
        <v>68.057180000000002</v>
      </c>
      <c r="G23" s="921">
        <v>111.23442</v>
      </c>
      <c r="H23" s="921">
        <v>87.064859999999982</v>
      </c>
      <c r="I23" s="921">
        <v>132.80530999999999</v>
      </c>
      <c r="J23" s="921">
        <v>154.24602999999996</v>
      </c>
      <c r="K23" s="921">
        <v>144.42610000000002</v>
      </c>
      <c r="L23" s="921">
        <v>86.259659999999997</v>
      </c>
      <c r="M23" s="921">
        <v>73.755129999999994</v>
      </c>
      <c r="N23" s="921">
        <v>113.86267999999998</v>
      </c>
      <c r="O23" s="921">
        <v>71.646619999999999</v>
      </c>
    </row>
    <row r="24" spans="1:15" s="1227" customFormat="1">
      <c r="A24" s="918"/>
      <c r="B24" s="934" t="s">
        <v>334</v>
      </c>
      <c r="C24" s="935" t="s">
        <v>78</v>
      </c>
      <c r="D24" s="1152">
        <v>726.90906000000007</v>
      </c>
      <c r="E24" s="1226">
        <v>138.33622</v>
      </c>
      <c r="F24" s="1226">
        <v>42.788539999999998</v>
      </c>
      <c r="G24" s="1226">
        <v>66.30583</v>
      </c>
      <c r="H24" s="1226">
        <v>48.725259999999999</v>
      </c>
      <c r="I24" s="1226">
        <v>50.035200000000003</v>
      </c>
      <c r="J24" s="1226">
        <v>101.10936</v>
      </c>
      <c r="K24" s="1226">
        <v>61.723300000000002</v>
      </c>
      <c r="L24" s="1226">
        <v>50.33484</v>
      </c>
      <c r="M24" s="1226">
        <v>50.046399999999998</v>
      </c>
      <c r="N24" s="1226">
        <v>73.649519999999995</v>
      </c>
      <c r="O24" s="1226">
        <v>43.854590000000002</v>
      </c>
    </row>
    <row r="25" spans="1:15" s="1227" customFormat="1">
      <c r="A25" s="918"/>
      <c r="B25" s="934" t="s">
        <v>887</v>
      </c>
      <c r="C25" s="935" t="s">
        <v>76</v>
      </c>
      <c r="D25" s="1152">
        <v>348.12842000000006</v>
      </c>
      <c r="E25" s="1226">
        <v>65.585939999999994</v>
      </c>
      <c r="F25" s="1226">
        <v>17.808890000000002</v>
      </c>
      <c r="G25" s="1226">
        <v>25.879639999999998</v>
      </c>
      <c r="H25" s="1226">
        <v>21.99737</v>
      </c>
      <c r="I25" s="1226">
        <v>63.595700000000001</v>
      </c>
      <c r="J25" s="1226">
        <v>20.99053</v>
      </c>
      <c r="K25" s="1226">
        <v>63.215690000000002</v>
      </c>
      <c r="L25" s="1226">
        <v>25.478919999999999</v>
      </c>
      <c r="M25" s="1226">
        <v>11.54739</v>
      </c>
      <c r="N25" s="1226">
        <v>25.35689</v>
      </c>
      <c r="O25" s="1226">
        <v>6.6714599999999997</v>
      </c>
    </row>
    <row r="26" spans="1:15" s="1227" customFormat="1">
      <c r="A26" s="918"/>
      <c r="B26" s="934" t="s">
        <v>1250</v>
      </c>
      <c r="C26" s="935" t="s">
        <v>69</v>
      </c>
      <c r="D26" s="1152">
        <v>13.500159999999999</v>
      </c>
      <c r="E26" s="1226">
        <v>0.43142000000000003</v>
      </c>
      <c r="F26" s="1226">
        <v>0.32327</v>
      </c>
      <c r="G26" s="1226">
        <v>0.20191000000000001</v>
      </c>
      <c r="H26" s="1226">
        <v>0.41854999999999998</v>
      </c>
      <c r="I26" s="1226">
        <v>7.91242</v>
      </c>
      <c r="J26" s="1226">
        <v>2.0936499999999998</v>
      </c>
      <c r="K26" s="1226">
        <v>0.19722999999999999</v>
      </c>
      <c r="L26" s="1226">
        <v>1.6570000000000001E-2</v>
      </c>
      <c r="M26" s="1226">
        <v>6.8519999999999998E-2</v>
      </c>
      <c r="N26" s="1226">
        <v>4.956E-2</v>
      </c>
      <c r="O26" s="1226">
        <v>1.7870600000000001</v>
      </c>
    </row>
    <row r="27" spans="1:15" s="1227" customFormat="1">
      <c r="A27" s="1228"/>
      <c r="B27" s="934" t="s">
        <v>1251</v>
      </c>
      <c r="C27" s="935" t="s">
        <v>67</v>
      </c>
      <c r="D27" s="1152">
        <v>4.40869</v>
      </c>
      <c r="E27" s="1226">
        <v>0.41797000000000001</v>
      </c>
      <c r="F27" s="1226">
        <v>0.37447000000000003</v>
      </c>
      <c r="G27" s="1226">
        <v>0.28260000000000002</v>
      </c>
      <c r="H27" s="1226">
        <v>0.40753</v>
      </c>
      <c r="I27" s="1226">
        <v>6.7059999999999995E-2</v>
      </c>
      <c r="J27" s="1226">
        <v>0.17377999999999999</v>
      </c>
      <c r="K27" s="1226"/>
      <c r="L27" s="1226">
        <v>6.83E-2</v>
      </c>
      <c r="M27" s="1226">
        <v>0.15901000000000001</v>
      </c>
      <c r="N27" s="1226">
        <v>3.1199999999999999E-2</v>
      </c>
      <c r="O27" s="1226">
        <v>2.4267699999999999</v>
      </c>
    </row>
    <row r="28" spans="1:15" s="1227" customFormat="1">
      <c r="A28" s="1228"/>
      <c r="B28" s="934" t="s">
        <v>1252</v>
      </c>
      <c r="C28" s="935" t="s">
        <v>65</v>
      </c>
      <c r="D28" s="1152">
        <v>32.081589999999998</v>
      </c>
      <c r="E28" s="1226">
        <v>2.0003799999999998</v>
      </c>
      <c r="F28" s="1226">
        <v>1.92652</v>
      </c>
      <c r="G28" s="1226">
        <v>3.3589500000000001</v>
      </c>
      <c r="H28" s="1226">
        <v>1.1033200000000001</v>
      </c>
      <c r="I28" s="1226">
        <v>2.5418699999999999</v>
      </c>
      <c r="J28" s="1226">
        <v>4.3532099999999998</v>
      </c>
      <c r="K28" s="1226">
        <v>3.5052099999999999</v>
      </c>
      <c r="L28" s="1226">
        <v>2.2535599999999998</v>
      </c>
      <c r="M28" s="1226">
        <v>1.7135499999999999</v>
      </c>
      <c r="N28" s="1226">
        <v>2.3904800000000002</v>
      </c>
      <c r="O28" s="1226">
        <v>6.9345400000000001</v>
      </c>
    </row>
    <row r="29" spans="1:15" s="1227" customFormat="1">
      <c r="A29" s="918"/>
      <c r="B29" s="934" t="s">
        <v>1253</v>
      </c>
      <c r="C29" s="935" t="s">
        <v>63</v>
      </c>
      <c r="D29" s="1152">
        <v>4.4626999999999999</v>
      </c>
      <c r="E29" s="1226"/>
      <c r="F29" s="1226">
        <v>0.67386000000000001</v>
      </c>
      <c r="G29" s="1226">
        <v>0.56298000000000004</v>
      </c>
      <c r="H29" s="1226"/>
      <c r="I29" s="1226">
        <v>0.60833000000000004</v>
      </c>
      <c r="J29" s="1226">
        <v>0.47273999999999999</v>
      </c>
      <c r="K29" s="1226">
        <v>0.43612000000000001</v>
      </c>
      <c r="L29" s="1226">
        <v>1.3200400000000001</v>
      </c>
      <c r="M29" s="1226">
        <v>1.55E-2</v>
      </c>
      <c r="N29" s="1226"/>
      <c r="O29" s="1226">
        <v>0.37313000000000002</v>
      </c>
    </row>
    <row r="30" spans="1:15" s="1227" customFormat="1">
      <c r="A30" s="1228"/>
      <c r="B30" s="934" t="s">
        <v>1254</v>
      </c>
      <c r="C30" s="936" t="s">
        <v>74</v>
      </c>
      <c r="D30" s="1152">
        <v>2.7619700000000003</v>
      </c>
      <c r="E30" s="1226">
        <v>0.34565000000000001</v>
      </c>
      <c r="F30" s="1226">
        <v>0.15570000000000001</v>
      </c>
      <c r="G30" s="1226">
        <v>0.40843000000000002</v>
      </c>
      <c r="H30" s="1226">
        <v>6.5300000000000002E-3</v>
      </c>
      <c r="I30" s="1226">
        <v>0.44932</v>
      </c>
      <c r="J30" s="1226">
        <v>0.41221999999999998</v>
      </c>
      <c r="K30" s="1226">
        <v>0.26789000000000002</v>
      </c>
      <c r="L30" s="1226">
        <v>8.3519999999999997E-2</v>
      </c>
      <c r="M30" s="1226">
        <v>1.864E-2</v>
      </c>
      <c r="N30" s="1226">
        <v>0.57108000000000003</v>
      </c>
      <c r="O30" s="1226">
        <v>4.299E-2</v>
      </c>
    </row>
    <row r="31" spans="1:15" s="1227" customFormat="1">
      <c r="A31" s="1228"/>
      <c r="B31" s="934" t="s">
        <v>1255</v>
      </c>
      <c r="C31" s="936" t="s">
        <v>71</v>
      </c>
      <c r="D31" s="1152">
        <v>0.41933999999999994</v>
      </c>
      <c r="E31" s="1226">
        <v>2.367E-2</v>
      </c>
      <c r="F31" s="1226">
        <v>1.2930000000000001E-2</v>
      </c>
      <c r="G31" s="1226">
        <v>2.4539999999999999E-2</v>
      </c>
      <c r="H31" s="1226">
        <v>2.6280000000000001E-2</v>
      </c>
      <c r="I31" s="1226">
        <v>1.678E-2</v>
      </c>
      <c r="J31" s="1226">
        <v>1.5959999999999998E-2</v>
      </c>
      <c r="K31" s="1226">
        <v>1.1390000000000001E-2</v>
      </c>
      <c r="L31" s="1226">
        <v>2.1430000000000001E-2</v>
      </c>
      <c r="M31" s="1226">
        <v>4.8219999999999999E-2</v>
      </c>
      <c r="N31" s="1226">
        <v>1.031E-2</v>
      </c>
      <c r="O31" s="1226">
        <v>0.20782999999999999</v>
      </c>
    </row>
    <row r="32" spans="1:15" s="1227" customFormat="1">
      <c r="A32" s="918"/>
      <c r="B32" s="919" t="s">
        <v>55</v>
      </c>
      <c r="C32" s="918" t="s">
        <v>54</v>
      </c>
      <c r="D32" s="1152">
        <v>36.119979999999998</v>
      </c>
      <c r="E32" s="1226">
        <v>30.506250000000001</v>
      </c>
      <c r="F32" s="930"/>
      <c r="G32" s="1226">
        <v>0.54344999999999999</v>
      </c>
      <c r="H32" s="930"/>
      <c r="I32" s="930"/>
      <c r="J32" s="1226">
        <v>0.44083</v>
      </c>
      <c r="K32" s="1226">
        <v>3.4427300000000001</v>
      </c>
      <c r="L32" s="930"/>
      <c r="M32" s="1226">
        <v>0.86677000000000004</v>
      </c>
      <c r="N32" s="930"/>
      <c r="O32" s="1226">
        <v>0.31995000000000001</v>
      </c>
    </row>
    <row r="33" spans="1:16" s="1227" customFormat="1">
      <c r="A33" s="918"/>
      <c r="B33" s="919" t="s">
        <v>49</v>
      </c>
      <c r="C33" s="918" t="s">
        <v>48</v>
      </c>
      <c r="D33" s="1152">
        <v>1.2850200000000001</v>
      </c>
      <c r="E33" s="930"/>
      <c r="F33" s="930"/>
      <c r="G33" s="1226">
        <v>1.9E-2</v>
      </c>
      <c r="H33" s="930"/>
      <c r="I33" s="930"/>
      <c r="J33" s="930"/>
      <c r="K33" s="930"/>
      <c r="L33" s="930"/>
      <c r="M33" s="930"/>
      <c r="N33" s="1226">
        <v>7.2249999999999995E-2</v>
      </c>
      <c r="O33" s="1226">
        <v>1.19377</v>
      </c>
    </row>
    <row r="34" spans="1:16" s="1227" customFormat="1">
      <c r="A34" s="918"/>
      <c r="B34" s="919" t="s">
        <v>33</v>
      </c>
      <c r="C34" s="918" t="s">
        <v>32</v>
      </c>
      <c r="D34" s="1152">
        <v>10.04522</v>
      </c>
      <c r="E34" s="1226">
        <v>0.30080000000000001</v>
      </c>
      <c r="F34" s="1226">
        <v>0.45796999999999999</v>
      </c>
      <c r="G34" s="1226">
        <v>0.98412999999999995</v>
      </c>
      <c r="H34" s="1226">
        <v>0.90214000000000005</v>
      </c>
      <c r="I34" s="1226">
        <v>0.75665000000000004</v>
      </c>
      <c r="J34" s="1226">
        <v>2.3397999999999999</v>
      </c>
      <c r="K34" s="1226">
        <v>1.52349</v>
      </c>
      <c r="L34" s="1226">
        <v>0.64746000000000004</v>
      </c>
      <c r="M34" s="1226">
        <v>0.38508999999999999</v>
      </c>
      <c r="N34" s="1226">
        <v>1.34514</v>
      </c>
      <c r="O34" s="1226">
        <v>0.40255000000000002</v>
      </c>
    </row>
    <row r="35" spans="1:16" s="1227" customFormat="1">
      <c r="A35" s="918"/>
      <c r="B35" s="919" t="s">
        <v>30</v>
      </c>
      <c r="C35" s="918" t="s">
        <v>29</v>
      </c>
      <c r="D35" s="1152">
        <v>121.63635999999998</v>
      </c>
      <c r="E35" s="1226">
        <v>24.77965</v>
      </c>
      <c r="F35" s="1226">
        <v>3.4137599999999999</v>
      </c>
      <c r="G35" s="1226">
        <v>12.41381</v>
      </c>
      <c r="H35" s="1226">
        <v>13.29626</v>
      </c>
      <c r="I35" s="1226">
        <v>6.7499900000000004</v>
      </c>
      <c r="J35" s="1226">
        <v>21.45862</v>
      </c>
      <c r="K35" s="1226">
        <v>10.0726</v>
      </c>
      <c r="L35" s="1226">
        <v>4.2311199999999998</v>
      </c>
      <c r="M35" s="1226">
        <v>8.8860399999999995</v>
      </c>
      <c r="N35" s="1226">
        <v>10.336360000000001</v>
      </c>
      <c r="O35" s="1226">
        <v>5.9981499999999999</v>
      </c>
    </row>
    <row r="36" spans="1:16" s="1227" customFormat="1">
      <c r="A36" s="918"/>
      <c r="B36" s="919" t="s">
        <v>1164</v>
      </c>
      <c r="C36" s="918" t="s">
        <v>59</v>
      </c>
      <c r="D36" s="1152">
        <v>2.2166600000000001</v>
      </c>
      <c r="E36" s="930"/>
      <c r="F36" s="930"/>
      <c r="G36" s="930"/>
      <c r="H36" s="930"/>
      <c r="I36" s="930"/>
      <c r="J36" s="930"/>
      <c r="K36" s="930"/>
      <c r="L36" s="1226">
        <v>1.27921</v>
      </c>
      <c r="M36" s="930"/>
      <c r="N36" s="930"/>
      <c r="O36" s="1226">
        <v>0.93745000000000001</v>
      </c>
    </row>
    <row r="37" spans="1:16" s="1227" customFormat="1">
      <c r="A37" s="918"/>
      <c r="B37" s="934" t="s">
        <v>1256</v>
      </c>
      <c r="C37" s="935" t="s">
        <v>57</v>
      </c>
      <c r="D37" s="1152">
        <v>2.3208099999999998</v>
      </c>
      <c r="E37" s="1226">
        <v>0.21004</v>
      </c>
      <c r="F37" s="1226">
        <v>0.12127</v>
      </c>
      <c r="G37" s="1226">
        <v>0.24915000000000001</v>
      </c>
      <c r="H37" s="1226">
        <v>0.18162</v>
      </c>
      <c r="I37" s="1226">
        <v>7.1989999999999998E-2</v>
      </c>
      <c r="J37" s="1226">
        <v>0.38533000000000001</v>
      </c>
      <c r="K37" s="1226">
        <v>3.0450000000000001E-2</v>
      </c>
      <c r="L37" s="1226">
        <v>0.52468999999999999</v>
      </c>
      <c r="M37" s="930"/>
      <c r="N37" s="1226">
        <v>4.9889999999999997E-2</v>
      </c>
      <c r="O37" s="1226">
        <v>0.49637999999999999</v>
      </c>
    </row>
    <row r="38" spans="1:16" hidden="1">
      <c r="A38" s="914" t="s">
        <v>50</v>
      </c>
      <c r="B38" s="915" t="s">
        <v>52</v>
      </c>
      <c r="C38" s="914" t="s">
        <v>51</v>
      </c>
      <c r="D38" s="916">
        <v>0</v>
      </c>
      <c r="E38" s="920"/>
      <c r="F38" s="920"/>
      <c r="G38" s="920"/>
      <c r="H38" s="920"/>
      <c r="I38" s="920"/>
      <c r="J38" s="920"/>
      <c r="K38" s="920"/>
      <c r="L38" s="920"/>
      <c r="M38" s="920"/>
      <c r="N38" s="920"/>
      <c r="O38" s="920"/>
    </row>
    <row r="39" spans="1:16">
      <c r="A39" s="914" t="s">
        <v>56</v>
      </c>
      <c r="B39" s="927" t="s">
        <v>21</v>
      </c>
      <c r="C39" s="914" t="s">
        <v>20</v>
      </c>
      <c r="D39" s="916">
        <v>5.0739900000000002</v>
      </c>
      <c r="E39" s="920"/>
      <c r="F39" s="939">
        <v>5.8349999999999999E-2</v>
      </c>
      <c r="G39" s="920"/>
      <c r="H39" s="939">
        <v>7.8030000000000002E-2</v>
      </c>
      <c r="I39" s="939">
        <v>1.453E-2</v>
      </c>
      <c r="J39" s="939">
        <v>2.6247799999999999</v>
      </c>
      <c r="K39" s="939">
        <v>1.0432900000000001</v>
      </c>
      <c r="L39" s="939">
        <v>0.50677000000000005</v>
      </c>
      <c r="M39" s="939">
        <v>0.10717</v>
      </c>
      <c r="N39" s="939">
        <v>1.83E-2</v>
      </c>
      <c r="O39" s="939">
        <v>0.62277000000000005</v>
      </c>
      <c r="P39" s="937"/>
    </row>
    <row r="40" spans="1:16">
      <c r="A40" s="914" t="s">
        <v>53</v>
      </c>
      <c r="B40" s="927" t="s">
        <v>46</v>
      </c>
      <c r="C40" s="914" t="s">
        <v>45</v>
      </c>
      <c r="D40" s="916">
        <v>521.75533499999995</v>
      </c>
      <c r="E40" s="939">
        <v>57.759430000000002</v>
      </c>
      <c r="F40" s="939">
        <v>39.567689999999999</v>
      </c>
      <c r="G40" s="939">
        <v>47.124654999999997</v>
      </c>
      <c r="H40" s="939">
        <v>48.453409999999998</v>
      </c>
      <c r="I40" s="939">
        <v>57.321919999999999</v>
      </c>
      <c r="J40" s="939">
        <v>79.902659999999997</v>
      </c>
      <c r="K40" s="939">
        <v>53.858499999999999</v>
      </c>
      <c r="L40" s="939">
        <v>55.12717</v>
      </c>
      <c r="M40" s="939">
        <v>35.061489999999999</v>
      </c>
      <c r="N40" s="939">
        <v>47.578409999999998</v>
      </c>
      <c r="O40" s="920"/>
    </row>
    <row r="41" spans="1:16">
      <c r="A41" s="914" t="s">
        <v>50</v>
      </c>
      <c r="B41" s="927" t="s">
        <v>43</v>
      </c>
      <c r="C41" s="914" t="s">
        <v>42</v>
      </c>
      <c r="D41" s="916">
        <v>45.677239999999998</v>
      </c>
      <c r="E41" s="920"/>
      <c r="F41" s="920"/>
      <c r="G41" s="920"/>
      <c r="H41" s="920"/>
      <c r="I41" s="920"/>
      <c r="J41" s="920"/>
      <c r="K41" s="920"/>
      <c r="L41" s="920"/>
      <c r="M41" s="920"/>
      <c r="N41" s="920"/>
      <c r="O41" s="939">
        <v>45.677239999999998</v>
      </c>
    </row>
    <row r="42" spans="1:16">
      <c r="A42" s="914" t="s">
        <v>47</v>
      </c>
      <c r="B42" s="915" t="s">
        <v>40</v>
      </c>
      <c r="C42" s="914" t="s">
        <v>39</v>
      </c>
      <c r="D42" s="916">
        <v>6.8966199999999995</v>
      </c>
      <c r="E42" s="939">
        <v>0.23447999999999999</v>
      </c>
      <c r="F42" s="939">
        <v>0.23330000000000001</v>
      </c>
      <c r="G42" s="939">
        <v>0.62378</v>
      </c>
      <c r="H42" s="939">
        <v>0.23002</v>
      </c>
      <c r="I42" s="939">
        <v>0.23830999999999999</v>
      </c>
      <c r="J42" s="939">
        <v>0.87239999999999995</v>
      </c>
      <c r="K42" s="939">
        <v>0.23215</v>
      </c>
      <c r="L42" s="939">
        <v>0.33002999999999999</v>
      </c>
      <c r="M42" s="939">
        <v>0.39889999999999998</v>
      </c>
      <c r="N42" s="939">
        <v>0.32302999999999998</v>
      </c>
      <c r="O42" s="939">
        <v>3.1802199999999998</v>
      </c>
    </row>
    <row r="43" spans="1:16">
      <c r="A43" s="914" t="s">
        <v>44</v>
      </c>
      <c r="B43" s="915" t="s">
        <v>18</v>
      </c>
      <c r="C43" s="914" t="s">
        <v>17</v>
      </c>
      <c r="D43" s="916">
        <v>14.23204</v>
      </c>
      <c r="E43" s="939">
        <v>1.63832</v>
      </c>
      <c r="F43" s="939">
        <v>0.54835999999999996</v>
      </c>
      <c r="G43" s="939">
        <v>0.79630000000000001</v>
      </c>
      <c r="H43" s="939">
        <v>2.30016</v>
      </c>
      <c r="I43" s="939">
        <v>1.6474800000000001</v>
      </c>
      <c r="J43" s="939">
        <v>2.4201700000000002</v>
      </c>
      <c r="K43" s="939">
        <v>0.35630000000000001</v>
      </c>
      <c r="L43" s="939">
        <v>1.51851</v>
      </c>
      <c r="M43" s="939">
        <v>1.4979</v>
      </c>
      <c r="N43" s="939">
        <v>1.13409</v>
      </c>
      <c r="O43" s="939">
        <v>0.37445000000000001</v>
      </c>
    </row>
    <row r="44" spans="1:16">
      <c r="A44" s="914" t="s">
        <v>41</v>
      </c>
      <c r="B44" s="915" t="s">
        <v>15</v>
      </c>
      <c r="C44" s="914" t="s">
        <v>14</v>
      </c>
      <c r="D44" s="916">
        <v>532.85194000000001</v>
      </c>
      <c r="E44" s="939">
        <v>167.54587000000001</v>
      </c>
      <c r="F44" s="939">
        <v>19.305150000000001</v>
      </c>
      <c r="G44" s="939">
        <v>19.07873</v>
      </c>
      <c r="H44" s="939">
        <v>30.883400000000002</v>
      </c>
      <c r="I44" s="939">
        <v>69.464690000000004</v>
      </c>
      <c r="J44" s="939">
        <v>28.372800000000002</v>
      </c>
      <c r="K44" s="939">
        <v>60.138390000000001</v>
      </c>
      <c r="L44" s="939">
        <v>2.0270899999999998</v>
      </c>
      <c r="M44" s="939">
        <v>128.51494</v>
      </c>
      <c r="N44" s="939">
        <v>7.52088</v>
      </c>
      <c r="O44" s="920"/>
    </row>
    <row r="45" spans="1:16">
      <c r="A45" s="914" t="s">
        <v>34</v>
      </c>
      <c r="B45" s="915" t="s">
        <v>12</v>
      </c>
      <c r="C45" s="914" t="s">
        <v>11</v>
      </c>
      <c r="D45" s="916">
        <v>19.57546</v>
      </c>
      <c r="E45" s="939">
        <v>8.6973400000000005</v>
      </c>
      <c r="F45" s="920"/>
      <c r="G45" s="939">
        <v>2.231E-2</v>
      </c>
      <c r="H45" s="939">
        <v>7.21509</v>
      </c>
      <c r="I45" s="939">
        <v>2.4629999999999999E-2</v>
      </c>
      <c r="J45" s="939">
        <v>6.8720000000000003E-2</v>
      </c>
      <c r="K45" s="939">
        <v>3.3683900000000002</v>
      </c>
      <c r="L45" s="920"/>
      <c r="M45" s="920"/>
      <c r="N45" s="939">
        <v>0.17598</v>
      </c>
      <c r="O45" s="920"/>
    </row>
    <row r="46" spans="1:16" s="154" customFormat="1">
      <c r="A46" s="928">
        <v>3</v>
      </c>
      <c r="B46" s="929" t="s">
        <v>7</v>
      </c>
      <c r="C46" s="1103" t="s">
        <v>6</v>
      </c>
      <c r="D46" s="913">
        <v>512.10324799999989</v>
      </c>
      <c r="E46" s="941">
        <v>133.08985999999999</v>
      </c>
      <c r="F46" s="941">
        <v>33.720550000000003</v>
      </c>
      <c r="G46" s="941">
        <v>17.613720000000001</v>
      </c>
      <c r="H46" s="941">
        <v>115.33336799999999</v>
      </c>
      <c r="I46" s="941">
        <v>46.535440000000001</v>
      </c>
      <c r="J46" s="941">
        <v>41.400759999999998</v>
      </c>
      <c r="K46" s="941">
        <v>32.749780000000001</v>
      </c>
      <c r="L46" s="941">
        <v>14.89212</v>
      </c>
      <c r="M46" s="941">
        <v>28.741409999999998</v>
      </c>
      <c r="N46" s="941">
        <v>41.102739999999997</v>
      </c>
      <c r="O46" s="941">
        <v>6.9234999999999998</v>
      </c>
    </row>
    <row r="47" spans="1:16" s="154" customFormat="1" hidden="1">
      <c r="A47" s="1072"/>
      <c r="B47" s="1073"/>
      <c r="C47" s="1072"/>
      <c r="D47" s="913"/>
      <c r="E47" s="911"/>
      <c r="F47" s="910"/>
      <c r="G47" s="911"/>
      <c r="H47" s="910"/>
      <c r="I47" s="910"/>
      <c r="J47" s="910"/>
      <c r="K47" s="910"/>
      <c r="L47" s="910"/>
      <c r="M47" s="910"/>
      <c r="N47" s="910"/>
      <c r="O47" s="911"/>
    </row>
    <row r="48" spans="1:16">
      <c r="A48" s="1312"/>
      <c r="B48" s="1312"/>
      <c r="C48" s="1312"/>
      <c r="D48" s="1312"/>
      <c r="E48" s="1312"/>
      <c r="F48" s="1312"/>
      <c r="G48" s="1312"/>
      <c r="H48" s="1312"/>
    </row>
  </sheetData>
  <mergeCells count="9">
    <mergeCell ref="A1:B1"/>
    <mergeCell ref="B2:O2"/>
    <mergeCell ref="A48:H48"/>
    <mergeCell ref="A4:A5"/>
    <mergeCell ref="B4:B5"/>
    <mergeCell ref="C4:C5"/>
    <mergeCell ref="D4:D5"/>
    <mergeCell ref="E4:O4"/>
    <mergeCell ref="N3:O3"/>
  </mergeCells>
  <pageMargins left="0" right="0" top="0.75" bottom="0.25" header="0.3" footer="0.3"/>
  <pageSetup paperSize="9" scale="7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I48"/>
  <sheetViews>
    <sheetView workbookViewId="0">
      <selection activeCell="L8" sqref="L8"/>
    </sheetView>
  </sheetViews>
  <sheetFormatPr defaultColWidth="9.140625" defaultRowHeight="15.75"/>
  <cols>
    <col min="1" max="1" width="6.5703125" style="153" customWidth="1"/>
    <col min="2" max="2" width="37.85546875" style="153" customWidth="1"/>
    <col min="3" max="3" width="8" style="1159" customWidth="1"/>
    <col min="4" max="4" width="10.85546875" style="153" customWidth="1"/>
    <col min="5" max="5" width="11.7109375" style="153" customWidth="1"/>
    <col min="6" max="6" width="9.42578125" style="153" customWidth="1"/>
    <col min="7" max="7" width="9.7109375" style="528" customWidth="1"/>
    <col min="8" max="8" width="9.85546875" style="153" bestFit="1" customWidth="1"/>
    <col min="9" max="256" width="9.140625" style="153"/>
    <col min="257" max="257" width="6.5703125" style="153" customWidth="1"/>
    <col min="258" max="258" width="37.85546875" style="153" customWidth="1"/>
    <col min="259" max="259" width="8" style="153" customWidth="1"/>
    <col min="260" max="260" width="13.5703125" style="153" customWidth="1"/>
    <col min="261" max="261" width="11.7109375" style="153" customWidth="1"/>
    <col min="262" max="262" width="11" style="153" customWidth="1"/>
    <col min="263" max="263" width="9.140625" style="153"/>
    <col min="264" max="264" width="9.85546875" style="153" bestFit="1" customWidth="1"/>
    <col min="265" max="512" width="9.140625" style="153"/>
    <col min="513" max="513" width="6.5703125" style="153" customWidth="1"/>
    <col min="514" max="514" width="37.85546875" style="153" customWidth="1"/>
    <col min="515" max="515" width="8" style="153" customWidth="1"/>
    <col min="516" max="516" width="13.5703125" style="153" customWidth="1"/>
    <col min="517" max="517" width="11.7109375" style="153" customWidth="1"/>
    <col min="518" max="518" width="11" style="153" customWidth="1"/>
    <col min="519" max="519" width="9.140625" style="153"/>
    <col min="520" max="520" width="9.85546875" style="153" bestFit="1" customWidth="1"/>
    <col min="521" max="768" width="9.140625" style="153"/>
    <col min="769" max="769" width="6.5703125" style="153" customWidth="1"/>
    <col min="770" max="770" width="37.85546875" style="153" customWidth="1"/>
    <col min="771" max="771" width="8" style="153" customWidth="1"/>
    <col min="772" max="772" width="13.5703125" style="153" customWidth="1"/>
    <col min="773" max="773" width="11.7109375" style="153" customWidth="1"/>
    <col min="774" max="774" width="11" style="153" customWidth="1"/>
    <col min="775" max="775" width="9.140625" style="153"/>
    <col min="776" max="776" width="9.85546875" style="153" bestFit="1" customWidth="1"/>
    <col min="777" max="1024" width="9.140625" style="153"/>
    <col min="1025" max="1025" width="6.5703125" style="153" customWidth="1"/>
    <col min="1026" max="1026" width="37.85546875" style="153" customWidth="1"/>
    <col min="1027" max="1027" width="8" style="153" customWidth="1"/>
    <col min="1028" max="1028" width="13.5703125" style="153" customWidth="1"/>
    <col min="1029" max="1029" width="11.7109375" style="153" customWidth="1"/>
    <col min="1030" max="1030" width="11" style="153" customWidth="1"/>
    <col min="1031" max="1031" width="9.140625" style="153"/>
    <col min="1032" max="1032" width="9.85546875" style="153" bestFit="1" customWidth="1"/>
    <col min="1033" max="1280" width="9.140625" style="153"/>
    <col min="1281" max="1281" width="6.5703125" style="153" customWidth="1"/>
    <col min="1282" max="1282" width="37.85546875" style="153" customWidth="1"/>
    <col min="1283" max="1283" width="8" style="153" customWidth="1"/>
    <col min="1284" max="1284" width="13.5703125" style="153" customWidth="1"/>
    <col min="1285" max="1285" width="11.7109375" style="153" customWidth="1"/>
    <col min="1286" max="1286" width="11" style="153" customWidth="1"/>
    <col min="1287" max="1287" width="9.140625" style="153"/>
    <col min="1288" max="1288" width="9.85546875" style="153" bestFit="1" customWidth="1"/>
    <col min="1289" max="1536" width="9.140625" style="153"/>
    <col min="1537" max="1537" width="6.5703125" style="153" customWidth="1"/>
    <col min="1538" max="1538" width="37.85546875" style="153" customWidth="1"/>
    <col min="1539" max="1539" width="8" style="153" customWidth="1"/>
    <col min="1540" max="1540" width="13.5703125" style="153" customWidth="1"/>
    <col min="1541" max="1541" width="11.7109375" style="153" customWidth="1"/>
    <col min="1542" max="1542" width="11" style="153" customWidth="1"/>
    <col min="1543" max="1543" width="9.140625" style="153"/>
    <col min="1544" max="1544" width="9.85546875" style="153" bestFit="1" customWidth="1"/>
    <col min="1545" max="1792" width="9.140625" style="153"/>
    <col min="1793" max="1793" width="6.5703125" style="153" customWidth="1"/>
    <col min="1794" max="1794" width="37.85546875" style="153" customWidth="1"/>
    <col min="1795" max="1795" width="8" style="153" customWidth="1"/>
    <col min="1796" max="1796" width="13.5703125" style="153" customWidth="1"/>
    <col min="1797" max="1797" width="11.7109375" style="153" customWidth="1"/>
    <col min="1798" max="1798" width="11" style="153" customWidth="1"/>
    <col min="1799" max="1799" width="9.140625" style="153"/>
    <col min="1800" max="1800" width="9.85546875" style="153" bestFit="1" customWidth="1"/>
    <col min="1801" max="2048" width="9.140625" style="153"/>
    <col min="2049" max="2049" width="6.5703125" style="153" customWidth="1"/>
    <col min="2050" max="2050" width="37.85546875" style="153" customWidth="1"/>
    <col min="2051" max="2051" width="8" style="153" customWidth="1"/>
    <col min="2052" max="2052" width="13.5703125" style="153" customWidth="1"/>
    <col min="2053" max="2053" width="11.7109375" style="153" customWidth="1"/>
    <col min="2054" max="2054" width="11" style="153" customWidth="1"/>
    <col min="2055" max="2055" width="9.140625" style="153"/>
    <col min="2056" max="2056" width="9.85546875" style="153" bestFit="1" customWidth="1"/>
    <col min="2057" max="2304" width="9.140625" style="153"/>
    <col min="2305" max="2305" width="6.5703125" style="153" customWidth="1"/>
    <col min="2306" max="2306" width="37.85546875" style="153" customWidth="1"/>
    <col min="2307" max="2307" width="8" style="153" customWidth="1"/>
    <col min="2308" max="2308" width="13.5703125" style="153" customWidth="1"/>
    <col min="2309" max="2309" width="11.7109375" style="153" customWidth="1"/>
    <col min="2310" max="2310" width="11" style="153" customWidth="1"/>
    <col min="2311" max="2311" width="9.140625" style="153"/>
    <col min="2312" max="2312" width="9.85546875" style="153" bestFit="1" customWidth="1"/>
    <col min="2313" max="2560" width="9.140625" style="153"/>
    <col min="2561" max="2561" width="6.5703125" style="153" customWidth="1"/>
    <col min="2562" max="2562" width="37.85546875" style="153" customWidth="1"/>
    <col min="2563" max="2563" width="8" style="153" customWidth="1"/>
    <col min="2564" max="2564" width="13.5703125" style="153" customWidth="1"/>
    <col min="2565" max="2565" width="11.7109375" style="153" customWidth="1"/>
    <col min="2566" max="2566" width="11" style="153" customWidth="1"/>
    <col min="2567" max="2567" width="9.140625" style="153"/>
    <col min="2568" max="2568" width="9.85546875" style="153" bestFit="1" customWidth="1"/>
    <col min="2569" max="2816" width="9.140625" style="153"/>
    <col min="2817" max="2817" width="6.5703125" style="153" customWidth="1"/>
    <col min="2818" max="2818" width="37.85546875" style="153" customWidth="1"/>
    <col min="2819" max="2819" width="8" style="153" customWidth="1"/>
    <col min="2820" max="2820" width="13.5703125" style="153" customWidth="1"/>
    <col min="2821" max="2821" width="11.7109375" style="153" customWidth="1"/>
    <col min="2822" max="2822" width="11" style="153" customWidth="1"/>
    <col min="2823" max="2823" width="9.140625" style="153"/>
    <col min="2824" max="2824" width="9.85546875" style="153" bestFit="1" customWidth="1"/>
    <col min="2825" max="3072" width="9.140625" style="153"/>
    <col min="3073" max="3073" width="6.5703125" style="153" customWidth="1"/>
    <col min="3074" max="3074" width="37.85546875" style="153" customWidth="1"/>
    <col min="3075" max="3075" width="8" style="153" customWidth="1"/>
    <col min="3076" max="3076" width="13.5703125" style="153" customWidth="1"/>
    <col min="3077" max="3077" width="11.7109375" style="153" customWidth="1"/>
    <col min="3078" max="3078" width="11" style="153" customWidth="1"/>
    <col min="3079" max="3079" width="9.140625" style="153"/>
    <col min="3080" max="3080" width="9.85546875" style="153" bestFit="1" customWidth="1"/>
    <col min="3081" max="3328" width="9.140625" style="153"/>
    <col min="3329" max="3329" width="6.5703125" style="153" customWidth="1"/>
    <col min="3330" max="3330" width="37.85546875" style="153" customWidth="1"/>
    <col min="3331" max="3331" width="8" style="153" customWidth="1"/>
    <col min="3332" max="3332" width="13.5703125" style="153" customWidth="1"/>
    <col min="3333" max="3333" width="11.7109375" style="153" customWidth="1"/>
    <col min="3334" max="3334" width="11" style="153" customWidth="1"/>
    <col min="3335" max="3335" width="9.140625" style="153"/>
    <col min="3336" max="3336" width="9.85546875" style="153" bestFit="1" customWidth="1"/>
    <col min="3337" max="3584" width="9.140625" style="153"/>
    <col min="3585" max="3585" width="6.5703125" style="153" customWidth="1"/>
    <col min="3586" max="3586" width="37.85546875" style="153" customWidth="1"/>
    <col min="3587" max="3587" width="8" style="153" customWidth="1"/>
    <col min="3588" max="3588" width="13.5703125" style="153" customWidth="1"/>
    <col min="3589" max="3589" width="11.7109375" style="153" customWidth="1"/>
    <col min="3590" max="3590" width="11" style="153" customWidth="1"/>
    <col min="3591" max="3591" width="9.140625" style="153"/>
    <col min="3592" max="3592" width="9.85546875" style="153" bestFit="1" customWidth="1"/>
    <col min="3593" max="3840" width="9.140625" style="153"/>
    <col min="3841" max="3841" width="6.5703125" style="153" customWidth="1"/>
    <col min="3842" max="3842" width="37.85546875" style="153" customWidth="1"/>
    <col min="3843" max="3843" width="8" style="153" customWidth="1"/>
    <col min="3844" max="3844" width="13.5703125" style="153" customWidth="1"/>
    <col min="3845" max="3845" width="11.7109375" style="153" customWidth="1"/>
    <col min="3846" max="3846" width="11" style="153" customWidth="1"/>
    <col min="3847" max="3847" width="9.140625" style="153"/>
    <col min="3848" max="3848" width="9.85546875" style="153" bestFit="1" customWidth="1"/>
    <col min="3849" max="4096" width="9.140625" style="153"/>
    <col min="4097" max="4097" width="6.5703125" style="153" customWidth="1"/>
    <col min="4098" max="4098" width="37.85546875" style="153" customWidth="1"/>
    <col min="4099" max="4099" width="8" style="153" customWidth="1"/>
    <col min="4100" max="4100" width="13.5703125" style="153" customWidth="1"/>
    <col min="4101" max="4101" width="11.7109375" style="153" customWidth="1"/>
    <col min="4102" max="4102" width="11" style="153" customWidth="1"/>
    <col min="4103" max="4103" width="9.140625" style="153"/>
    <col min="4104" max="4104" width="9.85546875" style="153" bestFit="1" customWidth="1"/>
    <col min="4105" max="4352" width="9.140625" style="153"/>
    <col min="4353" max="4353" width="6.5703125" style="153" customWidth="1"/>
    <col min="4354" max="4354" width="37.85546875" style="153" customWidth="1"/>
    <col min="4355" max="4355" width="8" style="153" customWidth="1"/>
    <col min="4356" max="4356" width="13.5703125" style="153" customWidth="1"/>
    <col min="4357" max="4357" width="11.7109375" style="153" customWidth="1"/>
    <col min="4358" max="4358" width="11" style="153" customWidth="1"/>
    <col min="4359" max="4359" width="9.140625" style="153"/>
    <col min="4360" max="4360" width="9.85546875" style="153" bestFit="1" customWidth="1"/>
    <col min="4361" max="4608" width="9.140625" style="153"/>
    <col min="4609" max="4609" width="6.5703125" style="153" customWidth="1"/>
    <col min="4610" max="4610" width="37.85546875" style="153" customWidth="1"/>
    <col min="4611" max="4611" width="8" style="153" customWidth="1"/>
    <col min="4612" max="4612" width="13.5703125" style="153" customWidth="1"/>
    <col min="4613" max="4613" width="11.7109375" style="153" customWidth="1"/>
    <col min="4614" max="4614" width="11" style="153" customWidth="1"/>
    <col min="4615" max="4615" width="9.140625" style="153"/>
    <col min="4616" max="4616" width="9.85546875" style="153" bestFit="1" customWidth="1"/>
    <col min="4617" max="4864" width="9.140625" style="153"/>
    <col min="4865" max="4865" width="6.5703125" style="153" customWidth="1"/>
    <col min="4866" max="4866" width="37.85546875" style="153" customWidth="1"/>
    <col min="4867" max="4867" width="8" style="153" customWidth="1"/>
    <col min="4868" max="4868" width="13.5703125" style="153" customWidth="1"/>
    <col min="4869" max="4869" width="11.7109375" style="153" customWidth="1"/>
    <col min="4870" max="4870" width="11" style="153" customWidth="1"/>
    <col min="4871" max="4871" width="9.140625" style="153"/>
    <col min="4872" max="4872" width="9.85546875" style="153" bestFit="1" customWidth="1"/>
    <col min="4873" max="5120" width="9.140625" style="153"/>
    <col min="5121" max="5121" width="6.5703125" style="153" customWidth="1"/>
    <col min="5122" max="5122" width="37.85546875" style="153" customWidth="1"/>
    <col min="5123" max="5123" width="8" style="153" customWidth="1"/>
    <col min="5124" max="5124" width="13.5703125" style="153" customWidth="1"/>
    <col min="5125" max="5125" width="11.7109375" style="153" customWidth="1"/>
    <col min="5126" max="5126" width="11" style="153" customWidth="1"/>
    <col min="5127" max="5127" width="9.140625" style="153"/>
    <col min="5128" max="5128" width="9.85546875" style="153" bestFit="1" customWidth="1"/>
    <col min="5129" max="5376" width="9.140625" style="153"/>
    <col min="5377" max="5377" width="6.5703125" style="153" customWidth="1"/>
    <col min="5378" max="5378" width="37.85546875" style="153" customWidth="1"/>
    <col min="5379" max="5379" width="8" style="153" customWidth="1"/>
    <col min="5380" max="5380" width="13.5703125" style="153" customWidth="1"/>
    <col min="5381" max="5381" width="11.7109375" style="153" customWidth="1"/>
    <col min="5382" max="5382" width="11" style="153" customWidth="1"/>
    <col min="5383" max="5383" width="9.140625" style="153"/>
    <col min="5384" max="5384" width="9.85546875" style="153" bestFit="1" customWidth="1"/>
    <col min="5385" max="5632" width="9.140625" style="153"/>
    <col min="5633" max="5633" width="6.5703125" style="153" customWidth="1"/>
    <col min="5634" max="5634" width="37.85546875" style="153" customWidth="1"/>
    <col min="5635" max="5635" width="8" style="153" customWidth="1"/>
    <col min="5636" max="5636" width="13.5703125" style="153" customWidth="1"/>
    <col min="5637" max="5637" width="11.7109375" style="153" customWidth="1"/>
    <col min="5638" max="5638" width="11" style="153" customWidth="1"/>
    <col min="5639" max="5639" width="9.140625" style="153"/>
    <col min="5640" max="5640" width="9.85546875" style="153" bestFit="1" customWidth="1"/>
    <col min="5641" max="5888" width="9.140625" style="153"/>
    <col min="5889" max="5889" width="6.5703125" style="153" customWidth="1"/>
    <col min="5890" max="5890" width="37.85546875" style="153" customWidth="1"/>
    <col min="5891" max="5891" width="8" style="153" customWidth="1"/>
    <col min="5892" max="5892" width="13.5703125" style="153" customWidth="1"/>
    <col min="5893" max="5893" width="11.7109375" style="153" customWidth="1"/>
    <col min="5894" max="5894" width="11" style="153" customWidth="1"/>
    <col min="5895" max="5895" width="9.140625" style="153"/>
    <col min="5896" max="5896" width="9.85546875" style="153" bestFit="1" customWidth="1"/>
    <col min="5897" max="6144" width="9.140625" style="153"/>
    <col min="6145" max="6145" width="6.5703125" style="153" customWidth="1"/>
    <col min="6146" max="6146" width="37.85546875" style="153" customWidth="1"/>
    <col min="6147" max="6147" width="8" style="153" customWidth="1"/>
    <col min="6148" max="6148" width="13.5703125" style="153" customWidth="1"/>
    <col min="6149" max="6149" width="11.7109375" style="153" customWidth="1"/>
    <col min="6150" max="6150" width="11" style="153" customWidth="1"/>
    <col min="6151" max="6151" width="9.140625" style="153"/>
    <col min="6152" max="6152" width="9.85546875" style="153" bestFit="1" customWidth="1"/>
    <col min="6153" max="6400" width="9.140625" style="153"/>
    <col min="6401" max="6401" width="6.5703125" style="153" customWidth="1"/>
    <col min="6402" max="6402" width="37.85546875" style="153" customWidth="1"/>
    <col min="6403" max="6403" width="8" style="153" customWidth="1"/>
    <col min="6404" max="6404" width="13.5703125" style="153" customWidth="1"/>
    <col min="6405" max="6405" width="11.7109375" style="153" customWidth="1"/>
    <col min="6406" max="6406" width="11" style="153" customWidth="1"/>
    <col min="6407" max="6407" width="9.140625" style="153"/>
    <col min="6408" max="6408" width="9.85546875" style="153" bestFit="1" customWidth="1"/>
    <col min="6409" max="6656" width="9.140625" style="153"/>
    <col min="6657" max="6657" width="6.5703125" style="153" customWidth="1"/>
    <col min="6658" max="6658" width="37.85546875" style="153" customWidth="1"/>
    <col min="6659" max="6659" width="8" style="153" customWidth="1"/>
    <col min="6660" max="6660" width="13.5703125" style="153" customWidth="1"/>
    <col min="6661" max="6661" width="11.7109375" style="153" customWidth="1"/>
    <col min="6662" max="6662" width="11" style="153" customWidth="1"/>
    <col min="6663" max="6663" width="9.140625" style="153"/>
    <col min="6664" max="6664" width="9.85546875" style="153" bestFit="1" customWidth="1"/>
    <col min="6665" max="6912" width="9.140625" style="153"/>
    <col min="6913" max="6913" width="6.5703125" style="153" customWidth="1"/>
    <col min="6914" max="6914" width="37.85546875" style="153" customWidth="1"/>
    <col min="6915" max="6915" width="8" style="153" customWidth="1"/>
    <col min="6916" max="6916" width="13.5703125" style="153" customWidth="1"/>
    <col min="6917" max="6917" width="11.7109375" style="153" customWidth="1"/>
    <col min="6918" max="6918" width="11" style="153" customWidth="1"/>
    <col min="6919" max="6919" width="9.140625" style="153"/>
    <col min="6920" max="6920" width="9.85546875" style="153" bestFit="1" customWidth="1"/>
    <col min="6921" max="7168" width="9.140625" style="153"/>
    <col min="7169" max="7169" width="6.5703125" style="153" customWidth="1"/>
    <col min="7170" max="7170" width="37.85546875" style="153" customWidth="1"/>
    <col min="7171" max="7171" width="8" style="153" customWidth="1"/>
    <col min="7172" max="7172" width="13.5703125" style="153" customWidth="1"/>
    <col min="7173" max="7173" width="11.7109375" style="153" customWidth="1"/>
    <col min="7174" max="7174" width="11" style="153" customWidth="1"/>
    <col min="7175" max="7175" width="9.140625" style="153"/>
    <col min="7176" max="7176" width="9.85546875" style="153" bestFit="1" customWidth="1"/>
    <col min="7177" max="7424" width="9.140625" style="153"/>
    <col min="7425" max="7425" width="6.5703125" style="153" customWidth="1"/>
    <col min="7426" max="7426" width="37.85546875" style="153" customWidth="1"/>
    <col min="7427" max="7427" width="8" style="153" customWidth="1"/>
    <col min="7428" max="7428" width="13.5703125" style="153" customWidth="1"/>
    <col min="7429" max="7429" width="11.7109375" style="153" customWidth="1"/>
    <col min="7430" max="7430" width="11" style="153" customWidth="1"/>
    <col min="7431" max="7431" width="9.140625" style="153"/>
    <col min="7432" max="7432" width="9.85546875" style="153" bestFit="1" customWidth="1"/>
    <col min="7433" max="7680" width="9.140625" style="153"/>
    <col min="7681" max="7681" width="6.5703125" style="153" customWidth="1"/>
    <col min="7682" max="7682" width="37.85546875" style="153" customWidth="1"/>
    <col min="7683" max="7683" width="8" style="153" customWidth="1"/>
    <col min="7684" max="7684" width="13.5703125" style="153" customWidth="1"/>
    <col min="7685" max="7685" width="11.7109375" style="153" customWidth="1"/>
    <col min="7686" max="7686" width="11" style="153" customWidth="1"/>
    <col min="7687" max="7687" width="9.140625" style="153"/>
    <col min="7688" max="7688" width="9.85546875" style="153" bestFit="1" customWidth="1"/>
    <col min="7689" max="7936" width="9.140625" style="153"/>
    <col min="7937" max="7937" width="6.5703125" style="153" customWidth="1"/>
    <col min="7938" max="7938" width="37.85546875" style="153" customWidth="1"/>
    <col min="7939" max="7939" width="8" style="153" customWidth="1"/>
    <col min="7940" max="7940" width="13.5703125" style="153" customWidth="1"/>
    <col min="7941" max="7941" width="11.7109375" style="153" customWidth="1"/>
    <col min="7942" max="7942" width="11" style="153" customWidth="1"/>
    <col min="7943" max="7943" width="9.140625" style="153"/>
    <col min="7944" max="7944" width="9.85546875" style="153" bestFit="1" customWidth="1"/>
    <col min="7945" max="8192" width="9.140625" style="153"/>
    <col min="8193" max="8193" width="6.5703125" style="153" customWidth="1"/>
    <col min="8194" max="8194" width="37.85546875" style="153" customWidth="1"/>
    <col min="8195" max="8195" width="8" style="153" customWidth="1"/>
    <col min="8196" max="8196" width="13.5703125" style="153" customWidth="1"/>
    <col min="8197" max="8197" width="11.7109375" style="153" customWidth="1"/>
    <col min="8198" max="8198" width="11" style="153" customWidth="1"/>
    <col min="8199" max="8199" width="9.140625" style="153"/>
    <col min="8200" max="8200" width="9.85546875" style="153" bestFit="1" customWidth="1"/>
    <col min="8201" max="8448" width="9.140625" style="153"/>
    <col min="8449" max="8449" width="6.5703125" style="153" customWidth="1"/>
    <col min="8450" max="8450" width="37.85546875" style="153" customWidth="1"/>
    <col min="8451" max="8451" width="8" style="153" customWidth="1"/>
    <col min="8452" max="8452" width="13.5703125" style="153" customWidth="1"/>
    <col min="8453" max="8453" width="11.7109375" style="153" customWidth="1"/>
    <col min="8454" max="8454" width="11" style="153" customWidth="1"/>
    <col min="8455" max="8455" width="9.140625" style="153"/>
    <col min="8456" max="8456" width="9.85546875" style="153" bestFit="1" customWidth="1"/>
    <col min="8457" max="8704" width="9.140625" style="153"/>
    <col min="8705" max="8705" width="6.5703125" style="153" customWidth="1"/>
    <col min="8706" max="8706" width="37.85546875" style="153" customWidth="1"/>
    <col min="8707" max="8707" width="8" style="153" customWidth="1"/>
    <col min="8708" max="8708" width="13.5703125" style="153" customWidth="1"/>
    <col min="8709" max="8709" width="11.7109375" style="153" customWidth="1"/>
    <col min="8710" max="8710" width="11" style="153" customWidth="1"/>
    <col min="8711" max="8711" width="9.140625" style="153"/>
    <col min="8712" max="8712" width="9.85546875" style="153" bestFit="1" customWidth="1"/>
    <col min="8713" max="8960" width="9.140625" style="153"/>
    <col min="8961" max="8961" width="6.5703125" style="153" customWidth="1"/>
    <col min="8962" max="8962" width="37.85546875" style="153" customWidth="1"/>
    <col min="8963" max="8963" width="8" style="153" customWidth="1"/>
    <col min="8964" max="8964" width="13.5703125" style="153" customWidth="1"/>
    <col min="8965" max="8965" width="11.7109375" style="153" customWidth="1"/>
    <col min="8966" max="8966" width="11" style="153" customWidth="1"/>
    <col min="8967" max="8967" width="9.140625" style="153"/>
    <col min="8968" max="8968" width="9.85546875" style="153" bestFit="1" customWidth="1"/>
    <col min="8969" max="9216" width="9.140625" style="153"/>
    <col min="9217" max="9217" width="6.5703125" style="153" customWidth="1"/>
    <col min="9218" max="9218" width="37.85546875" style="153" customWidth="1"/>
    <col min="9219" max="9219" width="8" style="153" customWidth="1"/>
    <col min="9220" max="9220" width="13.5703125" style="153" customWidth="1"/>
    <col min="9221" max="9221" width="11.7109375" style="153" customWidth="1"/>
    <col min="9222" max="9222" width="11" style="153" customWidth="1"/>
    <col min="9223" max="9223" width="9.140625" style="153"/>
    <col min="9224" max="9224" width="9.85546875" style="153" bestFit="1" customWidth="1"/>
    <col min="9225" max="9472" width="9.140625" style="153"/>
    <col min="9473" max="9473" width="6.5703125" style="153" customWidth="1"/>
    <col min="9474" max="9474" width="37.85546875" style="153" customWidth="1"/>
    <col min="9475" max="9475" width="8" style="153" customWidth="1"/>
    <col min="9476" max="9476" width="13.5703125" style="153" customWidth="1"/>
    <col min="9477" max="9477" width="11.7109375" style="153" customWidth="1"/>
    <col min="9478" max="9478" width="11" style="153" customWidth="1"/>
    <col min="9479" max="9479" width="9.140625" style="153"/>
    <col min="9480" max="9480" width="9.85546875" style="153" bestFit="1" customWidth="1"/>
    <col min="9481" max="9728" width="9.140625" style="153"/>
    <col min="9729" max="9729" width="6.5703125" style="153" customWidth="1"/>
    <col min="9730" max="9730" width="37.85546875" style="153" customWidth="1"/>
    <col min="9731" max="9731" width="8" style="153" customWidth="1"/>
    <col min="9732" max="9732" width="13.5703125" style="153" customWidth="1"/>
    <col min="9733" max="9733" width="11.7109375" style="153" customWidth="1"/>
    <col min="9734" max="9734" width="11" style="153" customWidth="1"/>
    <col min="9735" max="9735" width="9.140625" style="153"/>
    <col min="9736" max="9736" width="9.85546875" style="153" bestFit="1" customWidth="1"/>
    <col min="9737" max="9984" width="9.140625" style="153"/>
    <col min="9985" max="9985" width="6.5703125" style="153" customWidth="1"/>
    <col min="9986" max="9986" width="37.85546875" style="153" customWidth="1"/>
    <col min="9987" max="9987" width="8" style="153" customWidth="1"/>
    <col min="9988" max="9988" width="13.5703125" style="153" customWidth="1"/>
    <col min="9989" max="9989" width="11.7109375" style="153" customWidth="1"/>
    <col min="9990" max="9990" width="11" style="153" customWidth="1"/>
    <col min="9991" max="9991" width="9.140625" style="153"/>
    <col min="9992" max="9992" width="9.85546875" style="153" bestFit="1" customWidth="1"/>
    <col min="9993" max="10240" width="9.140625" style="153"/>
    <col min="10241" max="10241" width="6.5703125" style="153" customWidth="1"/>
    <col min="10242" max="10242" width="37.85546875" style="153" customWidth="1"/>
    <col min="10243" max="10243" width="8" style="153" customWidth="1"/>
    <col min="10244" max="10244" width="13.5703125" style="153" customWidth="1"/>
    <col min="10245" max="10245" width="11.7109375" style="153" customWidth="1"/>
    <col min="10246" max="10246" width="11" style="153" customWidth="1"/>
    <col min="10247" max="10247" width="9.140625" style="153"/>
    <col min="10248" max="10248" width="9.85546875" style="153" bestFit="1" customWidth="1"/>
    <col min="10249" max="10496" width="9.140625" style="153"/>
    <col min="10497" max="10497" width="6.5703125" style="153" customWidth="1"/>
    <col min="10498" max="10498" width="37.85546875" style="153" customWidth="1"/>
    <col min="10499" max="10499" width="8" style="153" customWidth="1"/>
    <col min="10500" max="10500" width="13.5703125" style="153" customWidth="1"/>
    <col min="10501" max="10501" width="11.7109375" style="153" customWidth="1"/>
    <col min="10502" max="10502" width="11" style="153" customWidth="1"/>
    <col min="10503" max="10503" width="9.140625" style="153"/>
    <col min="10504" max="10504" width="9.85546875" style="153" bestFit="1" customWidth="1"/>
    <col min="10505" max="10752" width="9.140625" style="153"/>
    <col min="10753" max="10753" width="6.5703125" style="153" customWidth="1"/>
    <col min="10754" max="10754" width="37.85546875" style="153" customWidth="1"/>
    <col min="10755" max="10755" width="8" style="153" customWidth="1"/>
    <col min="10756" max="10756" width="13.5703125" style="153" customWidth="1"/>
    <col min="10757" max="10757" width="11.7109375" style="153" customWidth="1"/>
    <col min="10758" max="10758" width="11" style="153" customWidth="1"/>
    <col min="10759" max="10759" width="9.140625" style="153"/>
    <col min="10760" max="10760" width="9.85546875" style="153" bestFit="1" customWidth="1"/>
    <col min="10761" max="11008" width="9.140625" style="153"/>
    <col min="11009" max="11009" width="6.5703125" style="153" customWidth="1"/>
    <col min="11010" max="11010" width="37.85546875" style="153" customWidth="1"/>
    <col min="11011" max="11011" width="8" style="153" customWidth="1"/>
    <col min="11012" max="11012" width="13.5703125" style="153" customWidth="1"/>
    <col min="11013" max="11013" width="11.7109375" style="153" customWidth="1"/>
    <col min="11014" max="11014" width="11" style="153" customWidth="1"/>
    <col min="11015" max="11015" width="9.140625" style="153"/>
    <col min="11016" max="11016" width="9.85546875" style="153" bestFit="1" customWidth="1"/>
    <col min="11017" max="11264" width="9.140625" style="153"/>
    <col min="11265" max="11265" width="6.5703125" style="153" customWidth="1"/>
    <col min="11266" max="11266" width="37.85546875" style="153" customWidth="1"/>
    <col min="11267" max="11267" width="8" style="153" customWidth="1"/>
    <col min="11268" max="11268" width="13.5703125" style="153" customWidth="1"/>
    <col min="11269" max="11269" width="11.7109375" style="153" customWidth="1"/>
    <col min="11270" max="11270" width="11" style="153" customWidth="1"/>
    <col min="11271" max="11271" width="9.140625" style="153"/>
    <col min="11272" max="11272" width="9.85546875" style="153" bestFit="1" customWidth="1"/>
    <col min="11273" max="11520" width="9.140625" style="153"/>
    <col min="11521" max="11521" width="6.5703125" style="153" customWidth="1"/>
    <col min="11522" max="11522" width="37.85546875" style="153" customWidth="1"/>
    <col min="11523" max="11523" width="8" style="153" customWidth="1"/>
    <col min="11524" max="11524" width="13.5703125" style="153" customWidth="1"/>
    <col min="11525" max="11525" width="11.7109375" style="153" customWidth="1"/>
    <col min="11526" max="11526" width="11" style="153" customWidth="1"/>
    <col min="11527" max="11527" width="9.140625" style="153"/>
    <col min="11528" max="11528" width="9.85546875" style="153" bestFit="1" customWidth="1"/>
    <col min="11529" max="11776" width="9.140625" style="153"/>
    <col min="11777" max="11777" width="6.5703125" style="153" customWidth="1"/>
    <col min="11778" max="11778" width="37.85546875" style="153" customWidth="1"/>
    <col min="11779" max="11779" width="8" style="153" customWidth="1"/>
    <col min="11780" max="11780" width="13.5703125" style="153" customWidth="1"/>
    <col min="11781" max="11781" width="11.7109375" style="153" customWidth="1"/>
    <col min="11782" max="11782" width="11" style="153" customWidth="1"/>
    <col min="11783" max="11783" width="9.140625" style="153"/>
    <col min="11784" max="11784" width="9.85546875" style="153" bestFit="1" customWidth="1"/>
    <col min="11785" max="12032" width="9.140625" style="153"/>
    <col min="12033" max="12033" width="6.5703125" style="153" customWidth="1"/>
    <col min="12034" max="12034" width="37.85546875" style="153" customWidth="1"/>
    <col min="12035" max="12035" width="8" style="153" customWidth="1"/>
    <col min="12036" max="12036" width="13.5703125" style="153" customWidth="1"/>
    <col min="12037" max="12037" width="11.7109375" style="153" customWidth="1"/>
    <col min="12038" max="12038" width="11" style="153" customWidth="1"/>
    <col min="12039" max="12039" width="9.140625" style="153"/>
    <col min="12040" max="12040" width="9.85546875" style="153" bestFit="1" customWidth="1"/>
    <col min="12041" max="12288" width="9.140625" style="153"/>
    <col min="12289" max="12289" width="6.5703125" style="153" customWidth="1"/>
    <col min="12290" max="12290" width="37.85546875" style="153" customWidth="1"/>
    <col min="12291" max="12291" width="8" style="153" customWidth="1"/>
    <col min="12292" max="12292" width="13.5703125" style="153" customWidth="1"/>
    <col min="12293" max="12293" width="11.7109375" style="153" customWidth="1"/>
    <col min="12294" max="12294" width="11" style="153" customWidth="1"/>
    <col min="12295" max="12295" width="9.140625" style="153"/>
    <col min="12296" max="12296" width="9.85546875" style="153" bestFit="1" customWidth="1"/>
    <col min="12297" max="12544" width="9.140625" style="153"/>
    <col min="12545" max="12545" width="6.5703125" style="153" customWidth="1"/>
    <col min="12546" max="12546" width="37.85546875" style="153" customWidth="1"/>
    <col min="12547" max="12547" width="8" style="153" customWidth="1"/>
    <col min="12548" max="12548" width="13.5703125" style="153" customWidth="1"/>
    <col min="12549" max="12549" width="11.7109375" style="153" customWidth="1"/>
    <col min="12550" max="12550" width="11" style="153" customWidth="1"/>
    <col min="12551" max="12551" width="9.140625" style="153"/>
    <col min="12552" max="12552" width="9.85546875" style="153" bestFit="1" customWidth="1"/>
    <col min="12553" max="12800" width="9.140625" style="153"/>
    <col min="12801" max="12801" width="6.5703125" style="153" customWidth="1"/>
    <col min="12802" max="12802" width="37.85546875" style="153" customWidth="1"/>
    <col min="12803" max="12803" width="8" style="153" customWidth="1"/>
    <col min="12804" max="12804" width="13.5703125" style="153" customWidth="1"/>
    <col min="12805" max="12805" width="11.7109375" style="153" customWidth="1"/>
    <col min="12806" max="12806" width="11" style="153" customWidth="1"/>
    <col min="12807" max="12807" width="9.140625" style="153"/>
    <col min="12808" max="12808" width="9.85546875" style="153" bestFit="1" customWidth="1"/>
    <col min="12809" max="13056" width="9.140625" style="153"/>
    <col min="13057" max="13057" width="6.5703125" style="153" customWidth="1"/>
    <col min="13058" max="13058" width="37.85546875" style="153" customWidth="1"/>
    <col min="13059" max="13059" width="8" style="153" customWidth="1"/>
    <col min="13060" max="13060" width="13.5703125" style="153" customWidth="1"/>
    <col min="13061" max="13061" width="11.7109375" style="153" customWidth="1"/>
    <col min="13062" max="13062" width="11" style="153" customWidth="1"/>
    <col min="13063" max="13063" width="9.140625" style="153"/>
    <col min="13064" max="13064" width="9.85546875" style="153" bestFit="1" customWidth="1"/>
    <col min="13065" max="13312" width="9.140625" style="153"/>
    <col min="13313" max="13313" width="6.5703125" style="153" customWidth="1"/>
    <col min="13314" max="13314" width="37.85546875" style="153" customWidth="1"/>
    <col min="13315" max="13315" width="8" style="153" customWidth="1"/>
    <col min="13316" max="13316" width="13.5703125" style="153" customWidth="1"/>
    <col min="13317" max="13317" width="11.7109375" style="153" customWidth="1"/>
    <col min="13318" max="13318" width="11" style="153" customWidth="1"/>
    <col min="13319" max="13319" width="9.140625" style="153"/>
    <col min="13320" max="13320" width="9.85546875" style="153" bestFit="1" customWidth="1"/>
    <col min="13321" max="13568" width="9.140625" style="153"/>
    <col min="13569" max="13569" width="6.5703125" style="153" customWidth="1"/>
    <col min="13570" max="13570" width="37.85546875" style="153" customWidth="1"/>
    <col min="13571" max="13571" width="8" style="153" customWidth="1"/>
    <col min="13572" max="13572" width="13.5703125" style="153" customWidth="1"/>
    <col min="13573" max="13573" width="11.7109375" style="153" customWidth="1"/>
    <col min="13574" max="13574" width="11" style="153" customWidth="1"/>
    <col min="13575" max="13575" width="9.140625" style="153"/>
    <col min="13576" max="13576" width="9.85546875" style="153" bestFit="1" customWidth="1"/>
    <col min="13577" max="13824" width="9.140625" style="153"/>
    <col min="13825" max="13825" width="6.5703125" style="153" customWidth="1"/>
    <col min="13826" max="13826" width="37.85546875" style="153" customWidth="1"/>
    <col min="13827" max="13827" width="8" style="153" customWidth="1"/>
    <col min="13828" max="13828" width="13.5703125" style="153" customWidth="1"/>
    <col min="13829" max="13829" width="11.7109375" style="153" customWidth="1"/>
    <col min="13830" max="13830" width="11" style="153" customWidth="1"/>
    <col min="13831" max="13831" width="9.140625" style="153"/>
    <col min="13832" max="13832" width="9.85546875" style="153" bestFit="1" customWidth="1"/>
    <col min="13833" max="14080" width="9.140625" style="153"/>
    <col min="14081" max="14081" width="6.5703125" style="153" customWidth="1"/>
    <col min="14082" max="14082" width="37.85546875" style="153" customWidth="1"/>
    <col min="14083" max="14083" width="8" style="153" customWidth="1"/>
    <col min="14084" max="14084" width="13.5703125" style="153" customWidth="1"/>
    <col min="14085" max="14085" width="11.7109375" style="153" customWidth="1"/>
    <col min="14086" max="14086" width="11" style="153" customWidth="1"/>
    <col min="14087" max="14087" width="9.140625" style="153"/>
    <col min="14088" max="14088" width="9.85546875" style="153" bestFit="1" customWidth="1"/>
    <col min="14089" max="14336" width="9.140625" style="153"/>
    <col min="14337" max="14337" width="6.5703125" style="153" customWidth="1"/>
    <col min="14338" max="14338" width="37.85546875" style="153" customWidth="1"/>
    <col min="14339" max="14339" width="8" style="153" customWidth="1"/>
    <col min="14340" max="14340" width="13.5703125" style="153" customWidth="1"/>
    <col min="14341" max="14341" width="11.7109375" style="153" customWidth="1"/>
    <col min="14342" max="14342" width="11" style="153" customWidth="1"/>
    <col min="14343" max="14343" width="9.140625" style="153"/>
    <col min="14344" max="14344" width="9.85546875" style="153" bestFit="1" customWidth="1"/>
    <col min="14345" max="14592" width="9.140625" style="153"/>
    <col min="14593" max="14593" width="6.5703125" style="153" customWidth="1"/>
    <col min="14594" max="14594" width="37.85546875" style="153" customWidth="1"/>
    <col min="14595" max="14595" width="8" style="153" customWidth="1"/>
    <col min="14596" max="14596" width="13.5703125" style="153" customWidth="1"/>
    <col min="14597" max="14597" width="11.7109375" style="153" customWidth="1"/>
    <col min="14598" max="14598" width="11" style="153" customWidth="1"/>
    <col min="14599" max="14599" width="9.140625" style="153"/>
    <col min="14600" max="14600" width="9.85546875" style="153" bestFit="1" customWidth="1"/>
    <col min="14601" max="14848" width="9.140625" style="153"/>
    <col min="14849" max="14849" width="6.5703125" style="153" customWidth="1"/>
    <col min="14850" max="14850" width="37.85546875" style="153" customWidth="1"/>
    <col min="14851" max="14851" width="8" style="153" customWidth="1"/>
    <col min="14852" max="14852" width="13.5703125" style="153" customWidth="1"/>
    <col min="14853" max="14853" width="11.7109375" style="153" customWidth="1"/>
    <col min="14854" max="14854" width="11" style="153" customWidth="1"/>
    <col min="14855" max="14855" width="9.140625" style="153"/>
    <col min="14856" max="14856" width="9.85546875" style="153" bestFit="1" customWidth="1"/>
    <col min="14857" max="15104" width="9.140625" style="153"/>
    <col min="15105" max="15105" width="6.5703125" style="153" customWidth="1"/>
    <col min="15106" max="15106" width="37.85546875" style="153" customWidth="1"/>
    <col min="15107" max="15107" width="8" style="153" customWidth="1"/>
    <col min="15108" max="15108" width="13.5703125" style="153" customWidth="1"/>
    <col min="15109" max="15109" width="11.7109375" style="153" customWidth="1"/>
    <col min="15110" max="15110" width="11" style="153" customWidth="1"/>
    <col min="15111" max="15111" width="9.140625" style="153"/>
    <col min="15112" max="15112" width="9.85546875" style="153" bestFit="1" customWidth="1"/>
    <col min="15113" max="15360" width="9.140625" style="153"/>
    <col min="15361" max="15361" width="6.5703125" style="153" customWidth="1"/>
    <col min="15362" max="15362" width="37.85546875" style="153" customWidth="1"/>
    <col min="15363" max="15363" width="8" style="153" customWidth="1"/>
    <col min="15364" max="15364" width="13.5703125" style="153" customWidth="1"/>
    <col min="15365" max="15365" width="11.7109375" style="153" customWidth="1"/>
    <col min="15366" max="15366" width="11" style="153" customWidth="1"/>
    <col min="15367" max="15367" width="9.140625" style="153"/>
    <col min="15368" max="15368" width="9.85546875" style="153" bestFit="1" customWidth="1"/>
    <col min="15369" max="15616" width="9.140625" style="153"/>
    <col min="15617" max="15617" width="6.5703125" style="153" customWidth="1"/>
    <col min="15618" max="15618" width="37.85546875" style="153" customWidth="1"/>
    <col min="15619" max="15619" width="8" style="153" customWidth="1"/>
    <col min="15620" max="15620" width="13.5703125" style="153" customWidth="1"/>
    <col min="15621" max="15621" width="11.7109375" style="153" customWidth="1"/>
    <col min="15622" max="15622" width="11" style="153" customWidth="1"/>
    <col min="15623" max="15623" width="9.140625" style="153"/>
    <col min="15624" max="15624" width="9.85546875" style="153" bestFit="1" customWidth="1"/>
    <col min="15625" max="15872" width="9.140625" style="153"/>
    <col min="15873" max="15873" width="6.5703125" style="153" customWidth="1"/>
    <col min="15874" max="15874" width="37.85546875" style="153" customWidth="1"/>
    <col min="15875" max="15875" width="8" style="153" customWidth="1"/>
    <col min="15876" max="15876" width="13.5703125" style="153" customWidth="1"/>
    <col min="15877" max="15877" width="11.7109375" style="153" customWidth="1"/>
    <col min="15878" max="15878" width="11" style="153" customWidth="1"/>
    <col min="15879" max="15879" width="9.140625" style="153"/>
    <col min="15880" max="15880" width="9.85546875" style="153" bestFit="1" customWidth="1"/>
    <col min="15881" max="16128" width="9.140625" style="153"/>
    <col min="16129" max="16129" width="6.5703125" style="153" customWidth="1"/>
    <col min="16130" max="16130" width="37.85546875" style="153" customWidth="1"/>
    <col min="16131" max="16131" width="8" style="153" customWidth="1"/>
    <col min="16132" max="16132" width="13.5703125" style="153" customWidth="1"/>
    <col min="16133" max="16133" width="11.7109375" style="153" customWidth="1"/>
    <col min="16134" max="16134" width="11" style="153" customWidth="1"/>
    <col min="16135" max="16135" width="9.140625" style="153"/>
    <col min="16136" max="16136" width="9.85546875" style="153" bestFit="1" customWidth="1"/>
    <col min="16137" max="16384" width="9.140625" style="153"/>
  </cols>
  <sheetData>
    <row r="1" spans="1:9">
      <c r="A1" s="1316" t="s">
        <v>1257</v>
      </c>
      <c r="B1" s="1316"/>
      <c r="C1" s="1316"/>
    </row>
    <row r="2" spans="1:9" ht="28.5" customHeight="1">
      <c r="A2" s="1317" t="s">
        <v>1262</v>
      </c>
      <c r="B2" s="1317"/>
      <c r="C2" s="1317"/>
      <c r="D2" s="1317"/>
      <c r="E2" s="1317"/>
      <c r="F2" s="1317"/>
      <c r="G2" s="1317"/>
    </row>
    <row r="3" spans="1:9">
      <c r="A3" s="1318" t="s">
        <v>1258</v>
      </c>
      <c r="B3" s="1321" t="s">
        <v>144</v>
      </c>
      <c r="C3" s="1321" t="s">
        <v>143</v>
      </c>
      <c r="D3" s="1324" t="s">
        <v>1405</v>
      </c>
      <c r="E3" s="1327" t="s">
        <v>1259</v>
      </c>
      <c r="F3" s="1328"/>
      <c r="G3" s="1329"/>
    </row>
    <row r="4" spans="1:9" ht="21.75" customHeight="1">
      <c r="A4" s="1319"/>
      <c r="B4" s="1322"/>
      <c r="C4" s="1322"/>
      <c r="D4" s="1325"/>
      <c r="E4" s="1330" t="s">
        <v>1367</v>
      </c>
      <c r="F4" s="1331" t="s">
        <v>1260</v>
      </c>
      <c r="G4" s="1331"/>
    </row>
    <row r="5" spans="1:9" ht="44.45" customHeight="1">
      <c r="A5" s="1320"/>
      <c r="B5" s="1323"/>
      <c r="C5" s="1323"/>
      <c r="D5" s="1326"/>
      <c r="E5" s="1331"/>
      <c r="F5" s="1202" t="s">
        <v>1261</v>
      </c>
      <c r="G5" s="1204" t="s">
        <v>1406</v>
      </c>
    </row>
    <row r="6" spans="1:9" s="154" customFormat="1">
      <c r="A6" s="1206">
        <v>1</v>
      </c>
      <c r="B6" s="931" t="s">
        <v>128</v>
      </c>
      <c r="C6" s="1156" t="s">
        <v>127</v>
      </c>
      <c r="D6" s="938">
        <v>6327.781899999999</v>
      </c>
      <c r="E6" s="938">
        <v>6341.3574049999997</v>
      </c>
      <c r="F6" s="938">
        <v>13.575505000000703</v>
      </c>
      <c r="G6" s="1155">
        <v>100.21453813065209</v>
      </c>
      <c r="H6" s="945"/>
      <c r="I6" s="945"/>
    </row>
    <row r="7" spans="1:9">
      <c r="A7" s="917" t="s">
        <v>126</v>
      </c>
      <c r="B7" s="910" t="s">
        <v>125</v>
      </c>
      <c r="C7" s="1157" t="s">
        <v>124</v>
      </c>
      <c r="D7" s="916">
        <v>3002.2966999999999</v>
      </c>
      <c r="E7" s="916">
        <v>3092.4504099999995</v>
      </c>
      <c r="F7" s="940">
        <v>90.153709999999592</v>
      </c>
      <c r="G7" s="1149">
        <v>103.00282480409079</v>
      </c>
      <c r="H7" s="1147"/>
    </row>
    <row r="8" spans="1:9" s="1154" customFormat="1" ht="15.75" customHeight="1">
      <c r="A8" s="1150"/>
      <c r="B8" s="1151" t="s">
        <v>123</v>
      </c>
      <c r="C8" s="1158" t="s">
        <v>122</v>
      </c>
      <c r="D8" s="1152">
        <v>2385.5819999999994</v>
      </c>
      <c r="E8" s="916">
        <v>2474.5084600000005</v>
      </c>
      <c r="F8" s="1153">
        <v>88.926460000001043</v>
      </c>
      <c r="G8" s="1149">
        <v>103.72766310275652</v>
      </c>
    </row>
    <row r="9" spans="1:9" ht="15.75" customHeight="1">
      <c r="A9" s="917" t="s">
        <v>121</v>
      </c>
      <c r="B9" s="910" t="s">
        <v>120</v>
      </c>
      <c r="C9" s="1157" t="s">
        <v>119</v>
      </c>
      <c r="D9" s="916">
        <v>51.595499999999994</v>
      </c>
      <c r="E9" s="916">
        <v>37.469895000000001</v>
      </c>
      <c r="F9" s="940">
        <v>-14.125604999999993</v>
      </c>
      <c r="G9" s="1149">
        <v>72.622408931011435</v>
      </c>
    </row>
    <row r="10" spans="1:9">
      <c r="A10" s="917" t="s">
        <v>118</v>
      </c>
      <c r="B10" s="910" t="s">
        <v>117</v>
      </c>
      <c r="C10" s="1157" t="s">
        <v>116</v>
      </c>
      <c r="D10" s="916">
        <v>194.55599999999995</v>
      </c>
      <c r="E10" s="916">
        <v>198.15228300000001</v>
      </c>
      <c r="F10" s="940">
        <v>3.5962830000000565</v>
      </c>
      <c r="G10" s="1149">
        <v>101.84845648553633</v>
      </c>
    </row>
    <row r="11" spans="1:9">
      <c r="A11" s="917" t="s">
        <v>115</v>
      </c>
      <c r="B11" s="910" t="s">
        <v>114</v>
      </c>
      <c r="C11" s="1157" t="s">
        <v>113</v>
      </c>
      <c r="D11" s="916">
        <v>1.35</v>
      </c>
      <c r="E11" s="916">
        <v>1.3500449999999999</v>
      </c>
      <c r="F11" s="940">
        <v>4.4999999999850715E-5</v>
      </c>
      <c r="G11" s="1149">
        <v>100.00333333333333</v>
      </c>
    </row>
    <row r="12" spans="1:9">
      <c r="A12" s="917" t="s">
        <v>112</v>
      </c>
      <c r="B12" s="910" t="s">
        <v>111</v>
      </c>
      <c r="C12" s="1157" t="s">
        <v>110</v>
      </c>
      <c r="D12" s="916">
        <v>2829.7001</v>
      </c>
      <c r="E12" s="916">
        <v>2763.779732</v>
      </c>
      <c r="F12" s="940">
        <v>-65.920368000000053</v>
      </c>
      <c r="G12" s="1149">
        <v>97.670411504031819</v>
      </c>
    </row>
    <row r="13" spans="1:9">
      <c r="A13" s="917" t="s">
        <v>109</v>
      </c>
      <c r="B13" s="910" t="s">
        <v>108</v>
      </c>
      <c r="C13" s="1157" t="s">
        <v>107</v>
      </c>
      <c r="D13" s="916">
        <v>234.38789999999997</v>
      </c>
      <c r="E13" s="916">
        <v>228.44417999999996</v>
      </c>
      <c r="F13" s="940">
        <v>-5.9437200000000132</v>
      </c>
      <c r="G13" s="1149">
        <v>97.464152373053381</v>
      </c>
    </row>
    <row r="14" spans="1:9">
      <c r="A14" s="917" t="s">
        <v>106</v>
      </c>
      <c r="B14" s="910" t="s">
        <v>105</v>
      </c>
      <c r="C14" s="1157" t="s">
        <v>104</v>
      </c>
      <c r="D14" s="916">
        <v>13.8957</v>
      </c>
      <c r="E14" s="916">
        <v>19.71086</v>
      </c>
      <c r="F14" s="940">
        <v>5.8151600000000006</v>
      </c>
      <c r="G14" s="1149">
        <v>141.84862943212647</v>
      </c>
    </row>
    <row r="15" spans="1:9" s="154" customFormat="1">
      <c r="A15" s="1156">
        <v>2</v>
      </c>
      <c r="B15" s="931" t="s">
        <v>103</v>
      </c>
      <c r="C15" s="1156" t="s">
        <v>102</v>
      </c>
      <c r="D15" s="913">
        <v>3460.56</v>
      </c>
      <c r="E15" s="913">
        <v>3495.2146149999999</v>
      </c>
      <c r="F15" s="938">
        <v>34.654614999999922</v>
      </c>
      <c r="G15" s="1155">
        <v>101.0014163892549</v>
      </c>
      <c r="I15" s="945"/>
    </row>
    <row r="16" spans="1:9">
      <c r="A16" s="917" t="s">
        <v>101</v>
      </c>
      <c r="B16" s="910" t="s">
        <v>100</v>
      </c>
      <c r="C16" s="1157" t="s">
        <v>99</v>
      </c>
      <c r="D16" s="916">
        <v>16.630600000000001</v>
      </c>
      <c r="E16" s="916">
        <v>16.297139999999999</v>
      </c>
      <c r="F16" s="940">
        <v>-0.33346000000000231</v>
      </c>
      <c r="G16" s="1149">
        <v>97.994900965689737</v>
      </c>
    </row>
    <row r="17" spans="1:7">
      <c r="A17" s="917" t="s">
        <v>98</v>
      </c>
      <c r="B17" s="910" t="s">
        <v>97</v>
      </c>
      <c r="C17" s="1157" t="s">
        <v>96</v>
      </c>
      <c r="D17" s="916">
        <v>242.88989999999998</v>
      </c>
      <c r="E17" s="916">
        <v>242.02414999999999</v>
      </c>
      <c r="F17" s="940">
        <v>-0.86574999999999136</v>
      </c>
      <c r="G17" s="1149">
        <v>99.643562782972865</v>
      </c>
    </row>
    <row r="18" spans="1:7">
      <c r="A18" s="917" t="s">
        <v>94</v>
      </c>
      <c r="B18" s="910" t="s">
        <v>93</v>
      </c>
      <c r="C18" s="1157" t="s">
        <v>92</v>
      </c>
      <c r="D18" s="916">
        <v>19.661000000000001</v>
      </c>
      <c r="E18" s="916">
        <v>11.4603</v>
      </c>
      <c r="F18" s="940">
        <v>-8.2007000000000012</v>
      </c>
      <c r="G18" s="1149">
        <v>58.289507146126851</v>
      </c>
    </row>
    <row r="19" spans="1:7">
      <c r="A19" s="917" t="s">
        <v>91</v>
      </c>
      <c r="B19" s="910" t="s">
        <v>90</v>
      </c>
      <c r="C19" s="1157" t="s">
        <v>89</v>
      </c>
      <c r="D19" s="916">
        <v>31.157900000000005</v>
      </c>
      <c r="E19" s="916">
        <v>400.4039600000001</v>
      </c>
      <c r="F19" s="940">
        <v>369.24606000000011</v>
      </c>
      <c r="G19" s="940">
        <v>1285.0800599526926</v>
      </c>
    </row>
    <row r="20" spans="1:7">
      <c r="A20" s="917" t="s">
        <v>88</v>
      </c>
      <c r="B20" s="910" t="s">
        <v>87</v>
      </c>
      <c r="C20" s="1157" t="s">
        <v>86</v>
      </c>
      <c r="D20" s="916">
        <v>376.58719999999994</v>
      </c>
      <c r="E20" s="916">
        <v>175.22485999999998</v>
      </c>
      <c r="F20" s="940">
        <v>-201.36233999999996</v>
      </c>
      <c r="G20" s="940">
        <v>46.529690865754333</v>
      </c>
    </row>
    <row r="21" spans="1:7">
      <c r="A21" s="917" t="s">
        <v>85</v>
      </c>
      <c r="B21" s="910" t="s">
        <v>84</v>
      </c>
      <c r="C21" s="1157" t="s">
        <v>83</v>
      </c>
      <c r="D21" s="916">
        <v>5.6059799999999997</v>
      </c>
      <c r="E21" s="916">
        <v>0</v>
      </c>
      <c r="F21" s="940">
        <v>-5.6059799999999997</v>
      </c>
      <c r="G21" s="940">
        <v>0</v>
      </c>
    </row>
    <row r="22" spans="1:7" ht="17.25" customHeight="1">
      <c r="A22" s="917" t="s">
        <v>82</v>
      </c>
      <c r="B22" s="910" t="s">
        <v>27</v>
      </c>
      <c r="C22" s="1157" t="s">
        <v>26</v>
      </c>
      <c r="D22" s="916">
        <v>118.36</v>
      </c>
      <c r="E22" s="940">
        <v>197.44560000000001</v>
      </c>
      <c r="F22" s="940">
        <v>79.085600000000014</v>
      </c>
      <c r="G22" s="940">
        <v>166.81784386617102</v>
      </c>
    </row>
    <row r="23" spans="1:7">
      <c r="A23" s="917" t="s">
        <v>56</v>
      </c>
      <c r="B23" s="910" t="s">
        <v>81</v>
      </c>
      <c r="C23" s="1157" t="s">
        <v>80</v>
      </c>
      <c r="D23" s="940">
        <v>1347.4450000000002</v>
      </c>
      <c r="E23" s="940">
        <v>1306.2959800000001</v>
      </c>
      <c r="F23" s="940">
        <v>-41.149020000000064</v>
      </c>
      <c r="G23" s="940">
        <v>96.946144740601653</v>
      </c>
    </row>
    <row r="24" spans="1:7" s="1154" customFormat="1">
      <c r="A24" s="1151"/>
      <c r="B24" s="934" t="s">
        <v>334</v>
      </c>
      <c r="C24" s="935" t="s">
        <v>78</v>
      </c>
      <c r="D24" s="1152">
        <v>744.20900000000006</v>
      </c>
      <c r="E24" s="1153">
        <v>726.90906000000007</v>
      </c>
      <c r="F24" s="1153">
        <v>-17.299939999999992</v>
      </c>
      <c r="G24" s="1153">
        <v>97.675392262119914</v>
      </c>
    </row>
    <row r="25" spans="1:7" s="1154" customFormat="1">
      <c r="A25" s="1151"/>
      <c r="B25" s="934" t="s">
        <v>887</v>
      </c>
      <c r="C25" s="935" t="s">
        <v>76</v>
      </c>
      <c r="D25" s="1152">
        <v>357.56599999999992</v>
      </c>
      <c r="E25" s="1153">
        <v>348.12842000000006</v>
      </c>
      <c r="F25" s="1153">
        <v>-9.4375799999998549</v>
      </c>
      <c r="G25" s="1153">
        <v>97.360604755485738</v>
      </c>
    </row>
    <row r="26" spans="1:7" s="1154" customFormat="1">
      <c r="A26" s="1151"/>
      <c r="B26" s="934" t="s">
        <v>1250</v>
      </c>
      <c r="C26" s="935" t="s">
        <v>69</v>
      </c>
      <c r="D26" s="1152">
        <v>19.03</v>
      </c>
      <c r="E26" s="1153">
        <v>13.500159999999999</v>
      </c>
      <c r="F26" s="1153">
        <v>-5.5298400000000019</v>
      </c>
      <c r="G26" s="1153">
        <v>70.941460851287431</v>
      </c>
    </row>
    <row r="27" spans="1:7" s="1154" customFormat="1">
      <c r="A27" s="1151"/>
      <c r="B27" s="934" t="s">
        <v>1251</v>
      </c>
      <c r="C27" s="935" t="s">
        <v>67</v>
      </c>
      <c r="D27" s="1152">
        <v>4.7699999999999996</v>
      </c>
      <c r="E27" s="1153">
        <v>4.40869</v>
      </c>
      <c r="F27" s="1153">
        <v>-0.36130999999999958</v>
      </c>
      <c r="G27" s="1153">
        <v>92.425366876310278</v>
      </c>
    </row>
    <row r="28" spans="1:7" s="1154" customFormat="1">
      <c r="A28" s="1151"/>
      <c r="B28" s="934" t="s">
        <v>1252</v>
      </c>
      <c r="C28" s="935" t="s">
        <v>65</v>
      </c>
      <c r="D28" s="1152">
        <v>31.63</v>
      </c>
      <c r="E28" s="1153">
        <v>32.081589999999998</v>
      </c>
      <c r="F28" s="1153">
        <v>0.45158999999999949</v>
      </c>
      <c r="G28" s="1153">
        <v>101.42772684160606</v>
      </c>
    </row>
    <row r="29" spans="1:7" s="1154" customFormat="1">
      <c r="A29" s="1151"/>
      <c r="B29" s="934" t="s">
        <v>1253</v>
      </c>
      <c r="C29" s="935" t="s">
        <v>63</v>
      </c>
      <c r="D29" s="1152">
        <v>12.78</v>
      </c>
      <c r="E29" s="1153">
        <v>4.4626999999999999</v>
      </c>
      <c r="F29" s="1153">
        <v>-8.3172999999999995</v>
      </c>
      <c r="G29" s="1153">
        <v>34.919405320813773</v>
      </c>
    </row>
    <row r="30" spans="1:7" s="1154" customFormat="1">
      <c r="A30" s="1150"/>
      <c r="B30" s="934" t="s">
        <v>1254</v>
      </c>
      <c r="C30" s="936" t="s">
        <v>74</v>
      </c>
      <c r="D30" s="1152">
        <v>2.5</v>
      </c>
      <c r="E30" s="1153">
        <v>2.7619700000000003</v>
      </c>
      <c r="F30" s="1153">
        <v>0.26197000000000026</v>
      </c>
      <c r="G30" s="1153">
        <v>110.47880000000001</v>
      </c>
    </row>
    <row r="31" spans="1:7" s="1154" customFormat="1" ht="16.5" customHeight="1">
      <c r="A31" s="1150"/>
      <c r="B31" s="934" t="s">
        <v>1255</v>
      </c>
      <c r="C31" s="936" t="s">
        <v>71</v>
      </c>
      <c r="D31" s="1152">
        <v>0.41</v>
      </c>
      <c r="E31" s="1153">
        <v>0.41933999999999994</v>
      </c>
      <c r="F31" s="1153">
        <v>9.3399999999999594E-3</v>
      </c>
      <c r="G31" s="1153">
        <v>102.27804878048778</v>
      </c>
    </row>
    <row r="32" spans="1:7" s="1154" customFormat="1" ht="16.5" customHeight="1">
      <c r="A32" s="1151"/>
      <c r="B32" s="919" t="s">
        <v>55</v>
      </c>
      <c r="C32" s="918" t="s">
        <v>54</v>
      </c>
      <c r="D32" s="1152">
        <v>43.43</v>
      </c>
      <c r="E32" s="1153">
        <v>36.119979999999998</v>
      </c>
      <c r="F32" s="1153">
        <v>-7.3100200000000015</v>
      </c>
      <c r="G32" s="1153">
        <v>83.168270780566417</v>
      </c>
    </row>
    <row r="33" spans="1:7" s="1154" customFormat="1">
      <c r="A33" s="1150"/>
      <c r="B33" s="919" t="s">
        <v>49</v>
      </c>
      <c r="C33" s="918" t="s">
        <v>48</v>
      </c>
      <c r="D33" s="1152">
        <v>7.0000000000000007E-2</v>
      </c>
      <c r="E33" s="1153">
        <v>1.2850200000000001</v>
      </c>
      <c r="F33" s="1153">
        <v>1.21502</v>
      </c>
      <c r="G33" s="1153">
        <v>1835.742857142857</v>
      </c>
    </row>
    <row r="34" spans="1:7" s="1154" customFormat="1">
      <c r="A34" s="1150"/>
      <c r="B34" s="919" t="s">
        <v>33</v>
      </c>
      <c r="C34" s="918" t="s">
        <v>32</v>
      </c>
      <c r="D34" s="1152">
        <v>9.11</v>
      </c>
      <c r="E34" s="1153">
        <v>10.04522</v>
      </c>
      <c r="F34" s="1153">
        <v>0.93522000000000105</v>
      </c>
      <c r="G34" s="1212">
        <v>110.26586169045007</v>
      </c>
    </row>
    <row r="35" spans="1:7" s="1154" customFormat="1">
      <c r="A35" s="1150"/>
      <c r="B35" s="919" t="s">
        <v>30</v>
      </c>
      <c r="C35" s="918" t="s">
        <v>29</v>
      </c>
      <c r="D35" s="1152">
        <v>117.02</v>
      </c>
      <c r="E35" s="1153">
        <v>121.63635999999998</v>
      </c>
      <c r="F35" s="1153">
        <v>4.616359999999986</v>
      </c>
      <c r="G35" s="1212">
        <v>103.9449324901726</v>
      </c>
    </row>
    <row r="36" spans="1:7" s="1154" customFormat="1">
      <c r="A36" s="1150"/>
      <c r="B36" s="919" t="s">
        <v>1164</v>
      </c>
      <c r="C36" s="918" t="s">
        <v>59</v>
      </c>
      <c r="D36" s="1152">
        <v>2.2200000000000002</v>
      </c>
      <c r="E36" s="1153">
        <v>2.2166600000000001</v>
      </c>
      <c r="F36" s="1153">
        <v>0</v>
      </c>
      <c r="G36" s="1212">
        <v>100</v>
      </c>
    </row>
    <row r="37" spans="1:7" s="1154" customFormat="1">
      <c r="A37" s="1150"/>
      <c r="B37" s="934" t="s">
        <v>1256</v>
      </c>
      <c r="C37" s="935" t="s">
        <v>57</v>
      </c>
      <c r="D37" s="1152">
        <v>2.7</v>
      </c>
      <c r="E37" s="1153">
        <v>2.3208099999999998</v>
      </c>
      <c r="F37" s="1153">
        <v>-0.37919000000000036</v>
      </c>
      <c r="G37" s="1212">
        <v>85.955925925925911</v>
      </c>
    </row>
    <row r="38" spans="1:7">
      <c r="A38" s="917" t="s">
        <v>53</v>
      </c>
      <c r="B38" s="915" t="s">
        <v>52</v>
      </c>
      <c r="C38" s="914" t="s">
        <v>51</v>
      </c>
      <c r="D38" s="916">
        <v>130.55034000000001</v>
      </c>
      <c r="E38" s="940"/>
      <c r="F38" s="940"/>
      <c r="G38" s="1149"/>
    </row>
    <row r="39" spans="1:7">
      <c r="A39" s="917" t="s">
        <v>50</v>
      </c>
      <c r="B39" s="910" t="s">
        <v>21</v>
      </c>
      <c r="C39" s="1157" t="s">
        <v>20</v>
      </c>
      <c r="D39" s="916">
        <v>4.33</v>
      </c>
      <c r="E39" s="940">
        <v>5.0739900000000002</v>
      </c>
      <c r="F39" s="940">
        <v>0.74399000000000015</v>
      </c>
      <c r="G39" s="1149">
        <v>117.18221709006929</v>
      </c>
    </row>
    <row r="40" spans="1:7" ht="16.5" customHeight="1">
      <c r="A40" s="917" t="s">
        <v>47</v>
      </c>
      <c r="B40" s="910" t="s">
        <v>46</v>
      </c>
      <c r="C40" s="1157" t="s">
        <v>45</v>
      </c>
      <c r="D40" s="916">
        <v>517.09</v>
      </c>
      <c r="E40" s="940">
        <v>521.75533499999995</v>
      </c>
      <c r="F40" s="940">
        <v>4.6653349999999136</v>
      </c>
      <c r="G40" s="1149">
        <v>100.90222881896767</v>
      </c>
    </row>
    <row r="41" spans="1:7" ht="16.5" customHeight="1">
      <c r="A41" s="917" t="s">
        <v>44</v>
      </c>
      <c r="B41" s="910" t="s">
        <v>43</v>
      </c>
      <c r="C41" s="1157" t="s">
        <v>42</v>
      </c>
      <c r="D41" s="916">
        <v>47.52</v>
      </c>
      <c r="E41" s="940">
        <v>45.677239999999998</v>
      </c>
      <c r="F41" s="940">
        <v>-1.8427600000000055</v>
      </c>
      <c r="G41" s="1149">
        <v>96.122138047138037</v>
      </c>
    </row>
    <row r="42" spans="1:7" ht="18" customHeight="1">
      <c r="A42" s="917" t="s">
        <v>41</v>
      </c>
      <c r="B42" s="910" t="s">
        <v>40</v>
      </c>
      <c r="C42" s="1157" t="s">
        <v>39</v>
      </c>
      <c r="D42" s="916">
        <v>7.12</v>
      </c>
      <c r="E42" s="940">
        <v>6.8966199999999995</v>
      </c>
      <c r="F42" s="940">
        <v>-0.22338000000000058</v>
      </c>
      <c r="G42" s="1149">
        <v>96.862640449438203</v>
      </c>
    </row>
    <row r="43" spans="1:7" hidden="1">
      <c r="A43" s="917"/>
      <c r="B43" s="910"/>
      <c r="C43" s="1157"/>
      <c r="D43" s="916"/>
      <c r="E43" s="940"/>
      <c r="F43" s="940">
        <v>0</v>
      </c>
      <c r="G43" s="1149"/>
    </row>
    <row r="44" spans="1:7">
      <c r="A44" s="917" t="s">
        <v>31</v>
      </c>
      <c r="B44" s="915" t="s">
        <v>18</v>
      </c>
      <c r="C44" s="914" t="s">
        <v>17</v>
      </c>
      <c r="D44" s="916">
        <v>13.441309999999998</v>
      </c>
      <c r="E44" s="940">
        <v>14.23204</v>
      </c>
      <c r="F44" s="940">
        <v>0.79073000000000171</v>
      </c>
      <c r="G44" s="1149">
        <v>105.88283433683176</v>
      </c>
    </row>
    <row r="45" spans="1:7">
      <c r="A45" s="917" t="s">
        <v>28</v>
      </c>
      <c r="B45" s="910" t="s">
        <v>15</v>
      </c>
      <c r="C45" s="1157" t="s">
        <v>14</v>
      </c>
      <c r="D45" s="916">
        <v>551.35</v>
      </c>
      <c r="E45" s="940">
        <v>532.85194000000001</v>
      </c>
      <c r="F45" s="940">
        <v>-18.498060000000009</v>
      </c>
      <c r="G45" s="1149">
        <v>96.644951482724224</v>
      </c>
    </row>
    <row r="46" spans="1:7">
      <c r="A46" s="917" t="s">
        <v>25</v>
      </c>
      <c r="B46" s="910" t="s">
        <v>12</v>
      </c>
      <c r="C46" s="1157" t="s">
        <v>11</v>
      </c>
      <c r="D46" s="916">
        <v>30.46</v>
      </c>
      <c r="E46" s="940">
        <v>19.57546</v>
      </c>
      <c r="F46" s="940">
        <v>-10.884540000000001</v>
      </c>
      <c r="G46" s="1149">
        <v>64.2661195009849</v>
      </c>
    </row>
    <row r="47" spans="1:7">
      <c r="A47" s="917" t="s">
        <v>22</v>
      </c>
      <c r="B47" s="910" t="s">
        <v>9</v>
      </c>
      <c r="C47" s="1157" t="s">
        <v>8</v>
      </c>
      <c r="D47" s="916">
        <v>0.35</v>
      </c>
      <c r="E47" s="940">
        <v>0</v>
      </c>
      <c r="F47" s="940">
        <v>-0.35</v>
      </c>
      <c r="G47" s="1149">
        <v>0</v>
      </c>
    </row>
    <row r="48" spans="1:7" s="154" customFormat="1">
      <c r="A48" s="1206">
        <v>3</v>
      </c>
      <c r="B48" s="931" t="s">
        <v>7</v>
      </c>
      <c r="C48" s="1156" t="s">
        <v>6</v>
      </c>
      <c r="D48" s="913">
        <v>560.4</v>
      </c>
      <c r="E48" s="938">
        <v>512.10324799999989</v>
      </c>
      <c r="F48" s="938">
        <v>-48.296752000000083</v>
      </c>
      <c r="G48" s="1155">
        <v>91.381735902926465</v>
      </c>
    </row>
  </sheetData>
  <mergeCells count="9">
    <mergeCell ref="A1:C1"/>
    <mergeCell ref="A2:G2"/>
    <mergeCell ref="A3:A5"/>
    <mergeCell ref="B3:B5"/>
    <mergeCell ref="C3:C5"/>
    <mergeCell ref="D3:D5"/>
    <mergeCell ref="E3:G3"/>
    <mergeCell ref="E4:E5"/>
    <mergeCell ref="F4:G4"/>
  </mergeCells>
  <pageMargins left="0.7" right="0" top="0.25" bottom="0"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57"/>
  <sheetViews>
    <sheetView workbookViewId="0">
      <selection activeCell="H9" sqref="H9"/>
    </sheetView>
  </sheetViews>
  <sheetFormatPr defaultColWidth="9.140625" defaultRowHeight="12.75"/>
  <cols>
    <col min="1" max="1" width="5.28515625" style="1104" customWidth="1"/>
    <col min="2" max="2" width="30.5703125" style="1104" customWidth="1"/>
    <col min="3" max="3" width="6.42578125" style="1104" bestFit="1" customWidth="1"/>
    <col min="4" max="4" width="9.140625" style="1245" customWidth="1"/>
    <col min="5" max="15" width="8.28515625" style="1245" customWidth="1"/>
    <col min="16" max="232" width="9.140625" style="1104"/>
    <col min="233" max="233" width="5.28515625" style="1104" customWidth="1"/>
    <col min="234" max="234" width="30.5703125" style="1104" customWidth="1"/>
    <col min="235" max="235" width="6.42578125" style="1104" bestFit="1" customWidth="1"/>
    <col min="236" max="237" width="0" style="1104" hidden="1" customWidth="1"/>
    <col min="238" max="238" width="9.140625" style="1104" customWidth="1"/>
    <col min="239" max="240" width="0" style="1104" hidden="1" customWidth="1"/>
    <col min="241" max="241" width="8" style="1104" customWidth="1"/>
    <col min="242" max="242" width="7.5703125" style="1104" customWidth="1"/>
    <col min="243" max="243" width="7.42578125" style="1104" customWidth="1"/>
    <col min="244" max="244" width="8" style="1104" customWidth="1"/>
    <col min="245" max="245" width="8.85546875" style="1104" customWidth="1"/>
    <col min="246" max="247" width="8" style="1104" customWidth="1"/>
    <col min="248" max="248" width="7.7109375" style="1104" customWidth="1"/>
    <col min="249" max="249" width="8" style="1104" customWidth="1"/>
    <col min="250" max="250" width="7.28515625" style="1104" customWidth="1"/>
    <col min="251" max="251" width="7.5703125" style="1104" customWidth="1"/>
    <col min="252" max="269" width="0" style="1104" hidden="1" customWidth="1"/>
    <col min="270" max="488" width="9.140625" style="1104"/>
    <col min="489" max="489" width="5.28515625" style="1104" customWidth="1"/>
    <col min="490" max="490" width="30.5703125" style="1104" customWidth="1"/>
    <col min="491" max="491" width="6.42578125" style="1104" bestFit="1" customWidth="1"/>
    <col min="492" max="493" width="0" style="1104" hidden="1" customWidth="1"/>
    <col min="494" max="494" width="9.140625" style="1104" customWidth="1"/>
    <col min="495" max="496" width="0" style="1104" hidden="1" customWidth="1"/>
    <col min="497" max="497" width="8" style="1104" customWidth="1"/>
    <col min="498" max="498" width="7.5703125" style="1104" customWidth="1"/>
    <col min="499" max="499" width="7.42578125" style="1104" customWidth="1"/>
    <col min="500" max="500" width="8" style="1104" customWidth="1"/>
    <col min="501" max="501" width="8.85546875" style="1104" customWidth="1"/>
    <col min="502" max="503" width="8" style="1104" customWidth="1"/>
    <col min="504" max="504" width="7.7109375" style="1104" customWidth="1"/>
    <col min="505" max="505" width="8" style="1104" customWidth="1"/>
    <col min="506" max="506" width="7.28515625" style="1104" customWidth="1"/>
    <col min="507" max="507" width="7.5703125" style="1104" customWidth="1"/>
    <col min="508" max="525" width="0" style="1104" hidden="1" customWidth="1"/>
    <col min="526" max="744" width="9.140625" style="1104"/>
    <col min="745" max="745" width="5.28515625" style="1104" customWidth="1"/>
    <col min="746" max="746" width="30.5703125" style="1104" customWidth="1"/>
    <col min="747" max="747" width="6.42578125" style="1104" bestFit="1" customWidth="1"/>
    <col min="748" max="749" width="0" style="1104" hidden="1" customWidth="1"/>
    <col min="750" max="750" width="9.140625" style="1104" customWidth="1"/>
    <col min="751" max="752" width="0" style="1104" hidden="1" customWidth="1"/>
    <col min="753" max="753" width="8" style="1104" customWidth="1"/>
    <col min="754" max="754" width="7.5703125" style="1104" customWidth="1"/>
    <col min="755" max="755" width="7.42578125" style="1104" customWidth="1"/>
    <col min="756" max="756" width="8" style="1104" customWidth="1"/>
    <col min="757" max="757" width="8.85546875" style="1104" customWidth="1"/>
    <col min="758" max="759" width="8" style="1104" customWidth="1"/>
    <col min="760" max="760" width="7.7109375" style="1104" customWidth="1"/>
    <col min="761" max="761" width="8" style="1104" customWidth="1"/>
    <col min="762" max="762" width="7.28515625" style="1104" customWidth="1"/>
    <col min="763" max="763" width="7.5703125" style="1104" customWidth="1"/>
    <col min="764" max="781" width="0" style="1104" hidden="1" customWidth="1"/>
    <col min="782" max="1000" width="9.140625" style="1104"/>
    <col min="1001" max="1001" width="5.28515625" style="1104" customWidth="1"/>
    <col min="1002" max="1002" width="30.5703125" style="1104" customWidth="1"/>
    <col min="1003" max="1003" width="6.42578125" style="1104" bestFit="1" customWidth="1"/>
    <col min="1004" max="1005" width="0" style="1104" hidden="1" customWidth="1"/>
    <col min="1006" max="1006" width="9.140625" style="1104" customWidth="1"/>
    <col min="1007" max="1008" width="0" style="1104" hidden="1" customWidth="1"/>
    <col min="1009" max="1009" width="8" style="1104" customWidth="1"/>
    <col min="1010" max="1010" width="7.5703125" style="1104" customWidth="1"/>
    <col min="1011" max="1011" width="7.42578125" style="1104" customWidth="1"/>
    <col min="1012" max="1012" width="8" style="1104" customWidth="1"/>
    <col min="1013" max="1013" width="8.85546875" style="1104" customWidth="1"/>
    <col min="1014" max="1015" width="8" style="1104" customWidth="1"/>
    <col min="1016" max="1016" width="7.7109375" style="1104" customWidth="1"/>
    <col min="1017" max="1017" width="8" style="1104" customWidth="1"/>
    <col min="1018" max="1018" width="7.28515625" style="1104" customWidth="1"/>
    <col min="1019" max="1019" width="7.5703125" style="1104" customWidth="1"/>
    <col min="1020" max="1037" width="0" style="1104" hidden="1" customWidth="1"/>
    <col min="1038" max="1256" width="9.140625" style="1104"/>
    <col min="1257" max="1257" width="5.28515625" style="1104" customWidth="1"/>
    <col min="1258" max="1258" width="30.5703125" style="1104" customWidth="1"/>
    <col min="1259" max="1259" width="6.42578125" style="1104" bestFit="1" customWidth="1"/>
    <col min="1260" max="1261" width="0" style="1104" hidden="1" customWidth="1"/>
    <col min="1262" max="1262" width="9.140625" style="1104" customWidth="1"/>
    <col min="1263" max="1264" width="0" style="1104" hidden="1" customWidth="1"/>
    <col min="1265" max="1265" width="8" style="1104" customWidth="1"/>
    <col min="1266" max="1266" width="7.5703125" style="1104" customWidth="1"/>
    <col min="1267" max="1267" width="7.42578125" style="1104" customWidth="1"/>
    <col min="1268" max="1268" width="8" style="1104" customWidth="1"/>
    <col min="1269" max="1269" width="8.85546875" style="1104" customWidth="1"/>
    <col min="1270" max="1271" width="8" style="1104" customWidth="1"/>
    <col min="1272" max="1272" width="7.7109375" style="1104" customWidth="1"/>
    <col min="1273" max="1273" width="8" style="1104" customWidth="1"/>
    <col min="1274" max="1274" width="7.28515625" style="1104" customWidth="1"/>
    <col min="1275" max="1275" width="7.5703125" style="1104" customWidth="1"/>
    <col min="1276" max="1293" width="0" style="1104" hidden="1" customWidth="1"/>
    <col min="1294" max="1512" width="9.140625" style="1104"/>
    <col min="1513" max="1513" width="5.28515625" style="1104" customWidth="1"/>
    <col min="1514" max="1514" width="30.5703125" style="1104" customWidth="1"/>
    <col min="1515" max="1515" width="6.42578125" style="1104" bestFit="1" customWidth="1"/>
    <col min="1516" max="1517" width="0" style="1104" hidden="1" customWidth="1"/>
    <col min="1518" max="1518" width="9.140625" style="1104" customWidth="1"/>
    <col min="1519" max="1520" width="0" style="1104" hidden="1" customWidth="1"/>
    <col min="1521" max="1521" width="8" style="1104" customWidth="1"/>
    <col min="1522" max="1522" width="7.5703125" style="1104" customWidth="1"/>
    <col min="1523" max="1523" width="7.42578125" style="1104" customWidth="1"/>
    <col min="1524" max="1524" width="8" style="1104" customWidth="1"/>
    <col min="1525" max="1525" width="8.85546875" style="1104" customWidth="1"/>
    <col min="1526" max="1527" width="8" style="1104" customWidth="1"/>
    <col min="1528" max="1528" width="7.7109375" style="1104" customWidth="1"/>
    <col min="1529" max="1529" width="8" style="1104" customWidth="1"/>
    <col min="1530" max="1530" width="7.28515625" style="1104" customWidth="1"/>
    <col min="1531" max="1531" width="7.5703125" style="1104" customWidth="1"/>
    <col min="1532" max="1549" width="0" style="1104" hidden="1" customWidth="1"/>
    <col min="1550" max="1768" width="9.140625" style="1104"/>
    <col min="1769" max="1769" width="5.28515625" style="1104" customWidth="1"/>
    <col min="1770" max="1770" width="30.5703125" style="1104" customWidth="1"/>
    <col min="1771" max="1771" width="6.42578125" style="1104" bestFit="1" customWidth="1"/>
    <col min="1772" max="1773" width="0" style="1104" hidden="1" customWidth="1"/>
    <col min="1774" max="1774" width="9.140625" style="1104" customWidth="1"/>
    <col min="1775" max="1776" width="0" style="1104" hidden="1" customWidth="1"/>
    <col min="1777" max="1777" width="8" style="1104" customWidth="1"/>
    <col min="1778" max="1778" width="7.5703125" style="1104" customWidth="1"/>
    <col min="1779" max="1779" width="7.42578125" style="1104" customWidth="1"/>
    <col min="1780" max="1780" width="8" style="1104" customWidth="1"/>
    <col min="1781" max="1781" width="8.85546875" style="1104" customWidth="1"/>
    <col min="1782" max="1783" width="8" style="1104" customWidth="1"/>
    <col min="1784" max="1784" width="7.7109375" style="1104" customWidth="1"/>
    <col min="1785" max="1785" width="8" style="1104" customWidth="1"/>
    <col min="1786" max="1786" width="7.28515625" style="1104" customWidth="1"/>
    <col min="1787" max="1787" width="7.5703125" style="1104" customWidth="1"/>
    <col min="1788" max="1805" width="0" style="1104" hidden="1" customWidth="1"/>
    <col min="1806" max="2024" width="9.140625" style="1104"/>
    <col min="2025" max="2025" width="5.28515625" style="1104" customWidth="1"/>
    <col min="2026" max="2026" width="30.5703125" style="1104" customWidth="1"/>
    <col min="2027" max="2027" width="6.42578125" style="1104" bestFit="1" customWidth="1"/>
    <col min="2028" max="2029" width="0" style="1104" hidden="1" customWidth="1"/>
    <col min="2030" max="2030" width="9.140625" style="1104" customWidth="1"/>
    <col min="2031" max="2032" width="0" style="1104" hidden="1" customWidth="1"/>
    <col min="2033" max="2033" width="8" style="1104" customWidth="1"/>
    <col min="2034" max="2034" width="7.5703125" style="1104" customWidth="1"/>
    <col min="2035" max="2035" width="7.42578125" style="1104" customWidth="1"/>
    <col min="2036" max="2036" width="8" style="1104" customWidth="1"/>
    <col min="2037" max="2037" width="8.85546875" style="1104" customWidth="1"/>
    <col min="2038" max="2039" width="8" style="1104" customWidth="1"/>
    <col min="2040" max="2040" width="7.7109375" style="1104" customWidth="1"/>
    <col min="2041" max="2041" width="8" style="1104" customWidth="1"/>
    <col min="2042" max="2042" width="7.28515625" style="1104" customWidth="1"/>
    <col min="2043" max="2043" width="7.5703125" style="1104" customWidth="1"/>
    <col min="2044" max="2061" width="0" style="1104" hidden="1" customWidth="1"/>
    <col min="2062" max="2280" width="9.140625" style="1104"/>
    <col min="2281" max="2281" width="5.28515625" style="1104" customWidth="1"/>
    <col min="2282" max="2282" width="30.5703125" style="1104" customWidth="1"/>
    <col min="2283" max="2283" width="6.42578125" style="1104" bestFit="1" customWidth="1"/>
    <col min="2284" max="2285" width="0" style="1104" hidden="1" customWidth="1"/>
    <col min="2286" max="2286" width="9.140625" style="1104" customWidth="1"/>
    <col min="2287" max="2288" width="0" style="1104" hidden="1" customWidth="1"/>
    <col min="2289" max="2289" width="8" style="1104" customWidth="1"/>
    <col min="2290" max="2290" width="7.5703125" style="1104" customWidth="1"/>
    <col min="2291" max="2291" width="7.42578125" style="1104" customWidth="1"/>
    <col min="2292" max="2292" width="8" style="1104" customWidth="1"/>
    <col min="2293" max="2293" width="8.85546875" style="1104" customWidth="1"/>
    <col min="2294" max="2295" width="8" style="1104" customWidth="1"/>
    <col min="2296" max="2296" width="7.7109375" style="1104" customWidth="1"/>
    <col min="2297" max="2297" width="8" style="1104" customWidth="1"/>
    <col min="2298" max="2298" width="7.28515625" style="1104" customWidth="1"/>
    <col min="2299" max="2299" width="7.5703125" style="1104" customWidth="1"/>
    <col min="2300" max="2317" width="0" style="1104" hidden="1" customWidth="1"/>
    <col min="2318" max="2536" width="9.140625" style="1104"/>
    <col min="2537" max="2537" width="5.28515625" style="1104" customWidth="1"/>
    <col min="2538" max="2538" width="30.5703125" style="1104" customWidth="1"/>
    <col min="2539" max="2539" width="6.42578125" style="1104" bestFit="1" customWidth="1"/>
    <col min="2540" max="2541" width="0" style="1104" hidden="1" customWidth="1"/>
    <col min="2542" max="2542" width="9.140625" style="1104" customWidth="1"/>
    <col min="2543" max="2544" width="0" style="1104" hidden="1" customWidth="1"/>
    <col min="2545" max="2545" width="8" style="1104" customWidth="1"/>
    <col min="2546" max="2546" width="7.5703125" style="1104" customWidth="1"/>
    <col min="2547" max="2547" width="7.42578125" style="1104" customWidth="1"/>
    <col min="2548" max="2548" width="8" style="1104" customWidth="1"/>
    <col min="2549" max="2549" width="8.85546875" style="1104" customWidth="1"/>
    <col min="2550" max="2551" width="8" style="1104" customWidth="1"/>
    <col min="2552" max="2552" width="7.7109375" style="1104" customWidth="1"/>
    <col min="2553" max="2553" width="8" style="1104" customWidth="1"/>
    <col min="2554" max="2554" width="7.28515625" style="1104" customWidth="1"/>
    <col min="2555" max="2555" width="7.5703125" style="1104" customWidth="1"/>
    <col min="2556" max="2573" width="0" style="1104" hidden="1" customWidth="1"/>
    <col min="2574" max="2792" width="9.140625" style="1104"/>
    <col min="2793" max="2793" width="5.28515625" style="1104" customWidth="1"/>
    <col min="2794" max="2794" width="30.5703125" style="1104" customWidth="1"/>
    <col min="2795" max="2795" width="6.42578125" style="1104" bestFit="1" customWidth="1"/>
    <col min="2796" max="2797" width="0" style="1104" hidden="1" customWidth="1"/>
    <col min="2798" max="2798" width="9.140625" style="1104" customWidth="1"/>
    <col min="2799" max="2800" width="0" style="1104" hidden="1" customWidth="1"/>
    <col min="2801" max="2801" width="8" style="1104" customWidth="1"/>
    <col min="2802" max="2802" width="7.5703125" style="1104" customWidth="1"/>
    <col min="2803" max="2803" width="7.42578125" style="1104" customWidth="1"/>
    <col min="2804" max="2804" width="8" style="1104" customWidth="1"/>
    <col min="2805" max="2805" width="8.85546875" style="1104" customWidth="1"/>
    <col min="2806" max="2807" width="8" style="1104" customWidth="1"/>
    <col min="2808" max="2808" width="7.7109375" style="1104" customWidth="1"/>
    <col min="2809" max="2809" width="8" style="1104" customWidth="1"/>
    <col min="2810" max="2810" width="7.28515625" style="1104" customWidth="1"/>
    <col min="2811" max="2811" width="7.5703125" style="1104" customWidth="1"/>
    <col min="2812" max="2829" width="0" style="1104" hidden="1" customWidth="1"/>
    <col min="2830" max="3048" width="9.140625" style="1104"/>
    <col min="3049" max="3049" width="5.28515625" style="1104" customWidth="1"/>
    <col min="3050" max="3050" width="30.5703125" style="1104" customWidth="1"/>
    <col min="3051" max="3051" width="6.42578125" style="1104" bestFit="1" customWidth="1"/>
    <col min="3052" max="3053" width="0" style="1104" hidden="1" customWidth="1"/>
    <col min="3054" max="3054" width="9.140625" style="1104" customWidth="1"/>
    <col min="3055" max="3056" width="0" style="1104" hidden="1" customWidth="1"/>
    <col min="3057" max="3057" width="8" style="1104" customWidth="1"/>
    <col min="3058" max="3058" width="7.5703125" style="1104" customWidth="1"/>
    <col min="3059" max="3059" width="7.42578125" style="1104" customWidth="1"/>
    <col min="3060" max="3060" width="8" style="1104" customWidth="1"/>
    <col min="3061" max="3061" width="8.85546875" style="1104" customWidth="1"/>
    <col min="3062" max="3063" width="8" style="1104" customWidth="1"/>
    <col min="3064" max="3064" width="7.7109375" style="1104" customWidth="1"/>
    <col min="3065" max="3065" width="8" style="1104" customWidth="1"/>
    <col min="3066" max="3066" width="7.28515625" style="1104" customWidth="1"/>
    <col min="3067" max="3067" width="7.5703125" style="1104" customWidth="1"/>
    <col min="3068" max="3085" width="0" style="1104" hidden="1" customWidth="1"/>
    <col min="3086" max="3304" width="9.140625" style="1104"/>
    <col min="3305" max="3305" width="5.28515625" style="1104" customWidth="1"/>
    <col min="3306" max="3306" width="30.5703125" style="1104" customWidth="1"/>
    <col min="3307" max="3307" width="6.42578125" style="1104" bestFit="1" customWidth="1"/>
    <col min="3308" max="3309" width="0" style="1104" hidden="1" customWidth="1"/>
    <col min="3310" max="3310" width="9.140625" style="1104" customWidth="1"/>
    <col min="3311" max="3312" width="0" style="1104" hidden="1" customWidth="1"/>
    <col min="3313" max="3313" width="8" style="1104" customWidth="1"/>
    <col min="3314" max="3314" width="7.5703125" style="1104" customWidth="1"/>
    <col min="3315" max="3315" width="7.42578125" style="1104" customWidth="1"/>
    <col min="3316" max="3316" width="8" style="1104" customWidth="1"/>
    <col min="3317" max="3317" width="8.85546875" style="1104" customWidth="1"/>
    <col min="3318" max="3319" width="8" style="1104" customWidth="1"/>
    <col min="3320" max="3320" width="7.7109375" style="1104" customWidth="1"/>
    <col min="3321" max="3321" width="8" style="1104" customWidth="1"/>
    <col min="3322" max="3322" width="7.28515625" style="1104" customWidth="1"/>
    <col min="3323" max="3323" width="7.5703125" style="1104" customWidth="1"/>
    <col min="3324" max="3341" width="0" style="1104" hidden="1" customWidth="1"/>
    <col min="3342" max="3560" width="9.140625" style="1104"/>
    <col min="3561" max="3561" width="5.28515625" style="1104" customWidth="1"/>
    <col min="3562" max="3562" width="30.5703125" style="1104" customWidth="1"/>
    <col min="3563" max="3563" width="6.42578125" style="1104" bestFit="1" customWidth="1"/>
    <col min="3564" max="3565" width="0" style="1104" hidden="1" customWidth="1"/>
    <col min="3566" max="3566" width="9.140625" style="1104" customWidth="1"/>
    <col min="3567" max="3568" width="0" style="1104" hidden="1" customWidth="1"/>
    <col min="3569" max="3569" width="8" style="1104" customWidth="1"/>
    <col min="3570" max="3570" width="7.5703125" style="1104" customWidth="1"/>
    <col min="3571" max="3571" width="7.42578125" style="1104" customWidth="1"/>
    <col min="3572" max="3572" width="8" style="1104" customWidth="1"/>
    <col min="3573" max="3573" width="8.85546875" style="1104" customWidth="1"/>
    <col min="3574" max="3575" width="8" style="1104" customWidth="1"/>
    <col min="3576" max="3576" width="7.7109375" style="1104" customWidth="1"/>
    <col min="3577" max="3577" width="8" style="1104" customWidth="1"/>
    <col min="3578" max="3578" width="7.28515625" style="1104" customWidth="1"/>
    <col min="3579" max="3579" width="7.5703125" style="1104" customWidth="1"/>
    <col min="3580" max="3597" width="0" style="1104" hidden="1" customWidth="1"/>
    <col min="3598" max="3816" width="9.140625" style="1104"/>
    <col min="3817" max="3817" width="5.28515625" style="1104" customWidth="1"/>
    <col min="3818" max="3818" width="30.5703125" style="1104" customWidth="1"/>
    <col min="3819" max="3819" width="6.42578125" style="1104" bestFit="1" customWidth="1"/>
    <col min="3820" max="3821" width="0" style="1104" hidden="1" customWidth="1"/>
    <col min="3822" max="3822" width="9.140625" style="1104" customWidth="1"/>
    <col min="3823" max="3824" width="0" style="1104" hidden="1" customWidth="1"/>
    <col min="3825" max="3825" width="8" style="1104" customWidth="1"/>
    <col min="3826" max="3826" width="7.5703125" style="1104" customWidth="1"/>
    <col min="3827" max="3827" width="7.42578125" style="1104" customWidth="1"/>
    <col min="3828" max="3828" width="8" style="1104" customWidth="1"/>
    <col min="3829" max="3829" width="8.85546875" style="1104" customWidth="1"/>
    <col min="3830" max="3831" width="8" style="1104" customWidth="1"/>
    <col min="3832" max="3832" width="7.7109375" style="1104" customWidth="1"/>
    <col min="3833" max="3833" width="8" style="1104" customWidth="1"/>
    <col min="3834" max="3834" width="7.28515625" style="1104" customWidth="1"/>
    <col min="3835" max="3835" width="7.5703125" style="1104" customWidth="1"/>
    <col min="3836" max="3853" width="0" style="1104" hidden="1" customWidth="1"/>
    <col min="3854" max="4072" width="9.140625" style="1104"/>
    <col min="4073" max="4073" width="5.28515625" style="1104" customWidth="1"/>
    <col min="4074" max="4074" width="30.5703125" style="1104" customWidth="1"/>
    <col min="4075" max="4075" width="6.42578125" style="1104" bestFit="1" customWidth="1"/>
    <col min="4076" max="4077" width="0" style="1104" hidden="1" customWidth="1"/>
    <col min="4078" max="4078" width="9.140625" style="1104" customWidth="1"/>
    <col min="4079" max="4080" width="0" style="1104" hidden="1" customWidth="1"/>
    <col min="4081" max="4081" width="8" style="1104" customWidth="1"/>
    <col min="4082" max="4082" width="7.5703125" style="1104" customWidth="1"/>
    <col min="4083" max="4083" width="7.42578125" style="1104" customWidth="1"/>
    <col min="4084" max="4084" width="8" style="1104" customWidth="1"/>
    <col min="4085" max="4085" width="8.85546875" style="1104" customWidth="1"/>
    <col min="4086" max="4087" width="8" style="1104" customWidth="1"/>
    <col min="4088" max="4088" width="7.7109375" style="1104" customWidth="1"/>
    <col min="4089" max="4089" width="8" style="1104" customWidth="1"/>
    <col min="4090" max="4090" width="7.28515625" style="1104" customWidth="1"/>
    <col min="4091" max="4091" width="7.5703125" style="1104" customWidth="1"/>
    <col min="4092" max="4109" width="0" style="1104" hidden="1" customWidth="1"/>
    <col min="4110" max="4328" width="9.140625" style="1104"/>
    <col min="4329" max="4329" width="5.28515625" style="1104" customWidth="1"/>
    <col min="4330" max="4330" width="30.5703125" style="1104" customWidth="1"/>
    <col min="4331" max="4331" width="6.42578125" style="1104" bestFit="1" customWidth="1"/>
    <col min="4332" max="4333" width="0" style="1104" hidden="1" customWidth="1"/>
    <col min="4334" max="4334" width="9.140625" style="1104" customWidth="1"/>
    <col min="4335" max="4336" width="0" style="1104" hidden="1" customWidth="1"/>
    <col min="4337" max="4337" width="8" style="1104" customWidth="1"/>
    <col min="4338" max="4338" width="7.5703125" style="1104" customWidth="1"/>
    <col min="4339" max="4339" width="7.42578125" style="1104" customWidth="1"/>
    <col min="4340" max="4340" width="8" style="1104" customWidth="1"/>
    <col min="4341" max="4341" width="8.85546875" style="1104" customWidth="1"/>
    <col min="4342" max="4343" width="8" style="1104" customWidth="1"/>
    <col min="4344" max="4344" width="7.7109375" style="1104" customWidth="1"/>
    <col min="4345" max="4345" width="8" style="1104" customWidth="1"/>
    <col min="4346" max="4346" width="7.28515625" style="1104" customWidth="1"/>
    <col min="4347" max="4347" width="7.5703125" style="1104" customWidth="1"/>
    <col min="4348" max="4365" width="0" style="1104" hidden="1" customWidth="1"/>
    <col min="4366" max="4584" width="9.140625" style="1104"/>
    <col min="4585" max="4585" width="5.28515625" style="1104" customWidth="1"/>
    <col min="4586" max="4586" width="30.5703125" style="1104" customWidth="1"/>
    <col min="4587" max="4587" width="6.42578125" style="1104" bestFit="1" customWidth="1"/>
    <col min="4588" max="4589" width="0" style="1104" hidden="1" customWidth="1"/>
    <col min="4590" max="4590" width="9.140625" style="1104" customWidth="1"/>
    <col min="4591" max="4592" width="0" style="1104" hidden="1" customWidth="1"/>
    <col min="4593" max="4593" width="8" style="1104" customWidth="1"/>
    <col min="4594" max="4594" width="7.5703125" style="1104" customWidth="1"/>
    <col min="4595" max="4595" width="7.42578125" style="1104" customWidth="1"/>
    <col min="4596" max="4596" width="8" style="1104" customWidth="1"/>
    <col min="4597" max="4597" width="8.85546875" style="1104" customWidth="1"/>
    <col min="4598" max="4599" width="8" style="1104" customWidth="1"/>
    <col min="4600" max="4600" width="7.7109375" style="1104" customWidth="1"/>
    <col min="4601" max="4601" width="8" style="1104" customWidth="1"/>
    <col min="4602" max="4602" width="7.28515625" style="1104" customWidth="1"/>
    <col min="4603" max="4603" width="7.5703125" style="1104" customWidth="1"/>
    <col min="4604" max="4621" width="0" style="1104" hidden="1" customWidth="1"/>
    <col min="4622" max="4840" width="9.140625" style="1104"/>
    <col min="4841" max="4841" width="5.28515625" style="1104" customWidth="1"/>
    <col min="4842" max="4842" width="30.5703125" style="1104" customWidth="1"/>
    <col min="4843" max="4843" width="6.42578125" style="1104" bestFit="1" customWidth="1"/>
    <col min="4844" max="4845" width="0" style="1104" hidden="1" customWidth="1"/>
    <col min="4846" max="4846" width="9.140625" style="1104" customWidth="1"/>
    <col min="4847" max="4848" width="0" style="1104" hidden="1" customWidth="1"/>
    <col min="4849" max="4849" width="8" style="1104" customWidth="1"/>
    <col min="4850" max="4850" width="7.5703125" style="1104" customWidth="1"/>
    <col min="4851" max="4851" width="7.42578125" style="1104" customWidth="1"/>
    <col min="4852" max="4852" width="8" style="1104" customWidth="1"/>
    <col min="4853" max="4853" width="8.85546875" style="1104" customWidth="1"/>
    <col min="4854" max="4855" width="8" style="1104" customWidth="1"/>
    <col min="4856" max="4856" width="7.7109375" style="1104" customWidth="1"/>
    <col min="4857" max="4857" width="8" style="1104" customWidth="1"/>
    <col min="4858" max="4858" width="7.28515625" style="1104" customWidth="1"/>
    <col min="4859" max="4859" width="7.5703125" style="1104" customWidth="1"/>
    <col min="4860" max="4877" width="0" style="1104" hidden="1" customWidth="1"/>
    <col min="4878" max="5096" width="9.140625" style="1104"/>
    <col min="5097" max="5097" width="5.28515625" style="1104" customWidth="1"/>
    <col min="5098" max="5098" width="30.5703125" style="1104" customWidth="1"/>
    <col min="5099" max="5099" width="6.42578125" style="1104" bestFit="1" customWidth="1"/>
    <col min="5100" max="5101" width="0" style="1104" hidden="1" customWidth="1"/>
    <col min="5102" max="5102" width="9.140625" style="1104" customWidth="1"/>
    <col min="5103" max="5104" width="0" style="1104" hidden="1" customWidth="1"/>
    <col min="5105" max="5105" width="8" style="1104" customWidth="1"/>
    <col min="5106" max="5106" width="7.5703125" style="1104" customWidth="1"/>
    <col min="5107" max="5107" width="7.42578125" style="1104" customWidth="1"/>
    <col min="5108" max="5108" width="8" style="1104" customWidth="1"/>
    <col min="5109" max="5109" width="8.85546875" style="1104" customWidth="1"/>
    <col min="5110" max="5111" width="8" style="1104" customWidth="1"/>
    <col min="5112" max="5112" width="7.7109375" style="1104" customWidth="1"/>
    <col min="5113" max="5113" width="8" style="1104" customWidth="1"/>
    <col min="5114" max="5114" width="7.28515625" style="1104" customWidth="1"/>
    <col min="5115" max="5115" width="7.5703125" style="1104" customWidth="1"/>
    <col min="5116" max="5133" width="0" style="1104" hidden="1" customWidth="1"/>
    <col min="5134" max="5352" width="9.140625" style="1104"/>
    <col min="5353" max="5353" width="5.28515625" style="1104" customWidth="1"/>
    <col min="5354" max="5354" width="30.5703125" style="1104" customWidth="1"/>
    <col min="5355" max="5355" width="6.42578125" style="1104" bestFit="1" customWidth="1"/>
    <col min="5356" max="5357" width="0" style="1104" hidden="1" customWidth="1"/>
    <col min="5358" max="5358" width="9.140625" style="1104" customWidth="1"/>
    <col min="5359" max="5360" width="0" style="1104" hidden="1" customWidth="1"/>
    <col min="5361" max="5361" width="8" style="1104" customWidth="1"/>
    <col min="5362" max="5362" width="7.5703125" style="1104" customWidth="1"/>
    <col min="5363" max="5363" width="7.42578125" style="1104" customWidth="1"/>
    <col min="5364" max="5364" width="8" style="1104" customWidth="1"/>
    <col min="5365" max="5365" width="8.85546875" style="1104" customWidth="1"/>
    <col min="5366" max="5367" width="8" style="1104" customWidth="1"/>
    <col min="5368" max="5368" width="7.7109375" style="1104" customWidth="1"/>
    <col min="5369" max="5369" width="8" style="1104" customWidth="1"/>
    <col min="5370" max="5370" width="7.28515625" style="1104" customWidth="1"/>
    <col min="5371" max="5371" width="7.5703125" style="1104" customWidth="1"/>
    <col min="5372" max="5389" width="0" style="1104" hidden="1" customWidth="1"/>
    <col min="5390" max="5608" width="9.140625" style="1104"/>
    <col min="5609" max="5609" width="5.28515625" style="1104" customWidth="1"/>
    <col min="5610" max="5610" width="30.5703125" style="1104" customWidth="1"/>
    <col min="5611" max="5611" width="6.42578125" style="1104" bestFit="1" customWidth="1"/>
    <col min="5612" max="5613" width="0" style="1104" hidden="1" customWidth="1"/>
    <col min="5614" max="5614" width="9.140625" style="1104" customWidth="1"/>
    <col min="5615" max="5616" width="0" style="1104" hidden="1" customWidth="1"/>
    <col min="5617" max="5617" width="8" style="1104" customWidth="1"/>
    <col min="5618" max="5618" width="7.5703125" style="1104" customWidth="1"/>
    <col min="5619" max="5619" width="7.42578125" style="1104" customWidth="1"/>
    <col min="5620" max="5620" width="8" style="1104" customWidth="1"/>
    <col min="5621" max="5621" width="8.85546875" style="1104" customWidth="1"/>
    <col min="5622" max="5623" width="8" style="1104" customWidth="1"/>
    <col min="5624" max="5624" width="7.7109375" style="1104" customWidth="1"/>
    <col min="5625" max="5625" width="8" style="1104" customWidth="1"/>
    <col min="5626" max="5626" width="7.28515625" style="1104" customWidth="1"/>
    <col min="5627" max="5627" width="7.5703125" style="1104" customWidth="1"/>
    <col min="5628" max="5645" width="0" style="1104" hidden="1" customWidth="1"/>
    <col min="5646" max="5864" width="9.140625" style="1104"/>
    <col min="5865" max="5865" width="5.28515625" style="1104" customWidth="1"/>
    <col min="5866" max="5866" width="30.5703125" style="1104" customWidth="1"/>
    <col min="5867" max="5867" width="6.42578125" style="1104" bestFit="1" customWidth="1"/>
    <col min="5868" max="5869" width="0" style="1104" hidden="1" customWidth="1"/>
    <col min="5870" max="5870" width="9.140625" style="1104" customWidth="1"/>
    <col min="5871" max="5872" width="0" style="1104" hidden="1" customWidth="1"/>
    <col min="5873" max="5873" width="8" style="1104" customWidth="1"/>
    <col min="5874" max="5874" width="7.5703125" style="1104" customWidth="1"/>
    <col min="5875" max="5875" width="7.42578125" style="1104" customWidth="1"/>
    <col min="5876" max="5876" width="8" style="1104" customWidth="1"/>
    <col min="5877" max="5877" width="8.85546875" style="1104" customWidth="1"/>
    <col min="5878" max="5879" width="8" style="1104" customWidth="1"/>
    <col min="5880" max="5880" width="7.7109375" style="1104" customWidth="1"/>
    <col min="5881" max="5881" width="8" style="1104" customWidth="1"/>
    <col min="5882" max="5882" width="7.28515625" style="1104" customWidth="1"/>
    <col min="5883" max="5883" width="7.5703125" style="1104" customWidth="1"/>
    <col min="5884" max="5901" width="0" style="1104" hidden="1" customWidth="1"/>
    <col min="5902" max="6120" width="9.140625" style="1104"/>
    <col min="6121" max="6121" width="5.28515625" style="1104" customWidth="1"/>
    <col min="6122" max="6122" width="30.5703125" style="1104" customWidth="1"/>
    <col min="6123" max="6123" width="6.42578125" style="1104" bestFit="1" customWidth="1"/>
    <col min="6124" max="6125" width="0" style="1104" hidden="1" customWidth="1"/>
    <col min="6126" max="6126" width="9.140625" style="1104" customWidth="1"/>
    <col min="6127" max="6128" width="0" style="1104" hidden="1" customWidth="1"/>
    <col min="6129" max="6129" width="8" style="1104" customWidth="1"/>
    <col min="6130" max="6130" width="7.5703125" style="1104" customWidth="1"/>
    <col min="6131" max="6131" width="7.42578125" style="1104" customWidth="1"/>
    <col min="6132" max="6132" width="8" style="1104" customWidth="1"/>
    <col min="6133" max="6133" width="8.85546875" style="1104" customWidth="1"/>
    <col min="6134" max="6135" width="8" style="1104" customWidth="1"/>
    <col min="6136" max="6136" width="7.7109375" style="1104" customWidth="1"/>
    <col min="6137" max="6137" width="8" style="1104" customWidth="1"/>
    <col min="6138" max="6138" width="7.28515625" style="1104" customWidth="1"/>
    <col min="6139" max="6139" width="7.5703125" style="1104" customWidth="1"/>
    <col min="6140" max="6157" width="0" style="1104" hidden="1" customWidth="1"/>
    <col min="6158" max="6376" width="9.140625" style="1104"/>
    <col min="6377" max="6377" width="5.28515625" style="1104" customWidth="1"/>
    <col min="6378" max="6378" width="30.5703125" style="1104" customWidth="1"/>
    <col min="6379" max="6379" width="6.42578125" style="1104" bestFit="1" customWidth="1"/>
    <col min="6380" max="6381" width="0" style="1104" hidden="1" customWidth="1"/>
    <col min="6382" max="6382" width="9.140625" style="1104" customWidth="1"/>
    <col min="6383" max="6384" width="0" style="1104" hidden="1" customWidth="1"/>
    <col min="6385" max="6385" width="8" style="1104" customWidth="1"/>
    <col min="6386" max="6386" width="7.5703125" style="1104" customWidth="1"/>
    <col min="6387" max="6387" width="7.42578125" style="1104" customWidth="1"/>
    <col min="6388" max="6388" width="8" style="1104" customWidth="1"/>
    <col min="6389" max="6389" width="8.85546875" style="1104" customWidth="1"/>
    <col min="6390" max="6391" width="8" style="1104" customWidth="1"/>
    <col min="6392" max="6392" width="7.7109375" style="1104" customWidth="1"/>
    <col min="6393" max="6393" width="8" style="1104" customWidth="1"/>
    <col min="6394" max="6394" width="7.28515625" style="1104" customWidth="1"/>
    <col min="6395" max="6395" width="7.5703125" style="1104" customWidth="1"/>
    <col min="6396" max="6413" width="0" style="1104" hidden="1" customWidth="1"/>
    <col min="6414" max="6632" width="9.140625" style="1104"/>
    <col min="6633" max="6633" width="5.28515625" style="1104" customWidth="1"/>
    <col min="6634" max="6634" width="30.5703125" style="1104" customWidth="1"/>
    <col min="6635" max="6635" width="6.42578125" style="1104" bestFit="1" customWidth="1"/>
    <col min="6636" max="6637" width="0" style="1104" hidden="1" customWidth="1"/>
    <col min="6638" max="6638" width="9.140625" style="1104" customWidth="1"/>
    <col min="6639" max="6640" width="0" style="1104" hidden="1" customWidth="1"/>
    <col min="6641" max="6641" width="8" style="1104" customWidth="1"/>
    <col min="6642" max="6642" width="7.5703125" style="1104" customWidth="1"/>
    <col min="6643" max="6643" width="7.42578125" style="1104" customWidth="1"/>
    <col min="6644" max="6644" width="8" style="1104" customWidth="1"/>
    <col min="6645" max="6645" width="8.85546875" style="1104" customWidth="1"/>
    <col min="6646" max="6647" width="8" style="1104" customWidth="1"/>
    <col min="6648" max="6648" width="7.7109375" style="1104" customWidth="1"/>
    <col min="6649" max="6649" width="8" style="1104" customWidth="1"/>
    <col min="6650" max="6650" width="7.28515625" style="1104" customWidth="1"/>
    <col min="6651" max="6651" width="7.5703125" style="1104" customWidth="1"/>
    <col min="6652" max="6669" width="0" style="1104" hidden="1" customWidth="1"/>
    <col min="6670" max="6888" width="9.140625" style="1104"/>
    <col min="6889" max="6889" width="5.28515625" style="1104" customWidth="1"/>
    <col min="6890" max="6890" width="30.5703125" style="1104" customWidth="1"/>
    <col min="6891" max="6891" width="6.42578125" style="1104" bestFit="1" customWidth="1"/>
    <col min="6892" max="6893" width="0" style="1104" hidden="1" customWidth="1"/>
    <col min="6894" max="6894" width="9.140625" style="1104" customWidth="1"/>
    <col min="6895" max="6896" width="0" style="1104" hidden="1" customWidth="1"/>
    <col min="6897" max="6897" width="8" style="1104" customWidth="1"/>
    <col min="6898" max="6898" width="7.5703125" style="1104" customWidth="1"/>
    <col min="6899" max="6899" width="7.42578125" style="1104" customWidth="1"/>
    <col min="6900" max="6900" width="8" style="1104" customWidth="1"/>
    <col min="6901" max="6901" width="8.85546875" style="1104" customWidth="1"/>
    <col min="6902" max="6903" width="8" style="1104" customWidth="1"/>
    <col min="6904" max="6904" width="7.7109375" style="1104" customWidth="1"/>
    <col min="6905" max="6905" width="8" style="1104" customWidth="1"/>
    <col min="6906" max="6906" width="7.28515625" style="1104" customWidth="1"/>
    <col min="6907" max="6907" width="7.5703125" style="1104" customWidth="1"/>
    <col min="6908" max="6925" width="0" style="1104" hidden="1" customWidth="1"/>
    <col min="6926" max="7144" width="9.140625" style="1104"/>
    <col min="7145" max="7145" width="5.28515625" style="1104" customWidth="1"/>
    <col min="7146" max="7146" width="30.5703125" style="1104" customWidth="1"/>
    <col min="7147" max="7147" width="6.42578125" style="1104" bestFit="1" customWidth="1"/>
    <col min="7148" max="7149" width="0" style="1104" hidden="1" customWidth="1"/>
    <col min="7150" max="7150" width="9.140625" style="1104" customWidth="1"/>
    <col min="7151" max="7152" width="0" style="1104" hidden="1" customWidth="1"/>
    <col min="7153" max="7153" width="8" style="1104" customWidth="1"/>
    <col min="7154" max="7154" width="7.5703125" style="1104" customWidth="1"/>
    <col min="7155" max="7155" width="7.42578125" style="1104" customWidth="1"/>
    <col min="7156" max="7156" width="8" style="1104" customWidth="1"/>
    <col min="7157" max="7157" width="8.85546875" style="1104" customWidth="1"/>
    <col min="7158" max="7159" width="8" style="1104" customWidth="1"/>
    <col min="7160" max="7160" width="7.7109375" style="1104" customWidth="1"/>
    <col min="7161" max="7161" width="8" style="1104" customWidth="1"/>
    <col min="7162" max="7162" width="7.28515625" style="1104" customWidth="1"/>
    <col min="7163" max="7163" width="7.5703125" style="1104" customWidth="1"/>
    <col min="7164" max="7181" width="0" style="1104" hidden="1" customWidth="1"/>
    <col min="7182" max="7400" width="9.140625" style="1104"/>
    <col min="7401" max="7401" width="5.28515625" style="1104" customWidth="1"/>
    <col min="7402" max="7402" width="30.5703125" style="1104" customWidth="1"/>
    <col min="7403" max="7403" width="6.42578125" style="1104" bestFit="1" customWidth="1"/>
    <col min="7404" max="7405" width="0" style="1104" hidden="1" customWidth="1"/>
    <col min="7406" max="7406" width="9.140625" style="1104" customWidth="1"/>
    <col min="7407" max="7408" width="0" style="1104" hidden="1" customWidth="1"/>
    <col min="7409" max="7409" width="8" style="1104" customWidth="1"/>
    <col min="7410" max="7410" width="7.5703125" style="1104" customWidth="1"/>
    <col min="7411" max="7411" width="7.42578125" style="1104" customWidth="1"/>
    <col min="7412" max="7412" width="8" style="1104" customWidth="1"/>
    <col min="7413" max="7413" width="8.85546875" style="1104" customWidth="1"/>
    <col min="7414" max="7415" width="8" style="1104" customWidth="1"/>
    <col min="7416" max="7416" width="7.7109375" style="1104" customWidth="1"/>
    <col min="7417" max="7417" width="8" style="1104" customWidth="1"/>
    <col min="7418" max="7418" width="7.28515625" style="1104" customWidth="1"/>
    <col min="7419" max="7419" width="7.5703125" style="1104" customWidth="1"/>
    <col min="7420" max="7437" width="0" style="1104" hidden="1" customWidth="1"/>
    <col min="7438" max="7656" width="9.140625" style="1104"/>
    <col min="7657" max="7657" width="5.28515625" style="1104" customWidth="1"/>
    <col min="7658" max="7658" width="30.5703125" style="1104" customWidth="1"/>
    <col min="7659" max="7659" width="6.42578125" style="1104" bestFit="1" customWidth="1"/>
    <col min="7660" max="7661" width="0" style="1104" hidden="1" customWidth="1"/>
    <col min="7662" max="7662" width="9.140625" style="1104" customWidth="1"/>
    <col min="7663" max="7664" width="0" style="1104" hidden="1" customWidth="1"/>
    <col min="7665" max="7665" width="8" style="1104" customWidth="1"/>
    <col min="7666" max="7666" width="7.5703125" style="1104" customWidth="1"/>
    <col min="7667" max="7667" width="7.42578125" style="1104" customWidth="1"/>
    <col min="7668" max="7668" width="8" style="1104" customWidth="1"/>
    <col min="7669" max="7669" width="8.85546875" style="1104" customWidth="1"/>
    <col min="7670" max="7671" width="8" style="1104" customWidth="1"/>
    <col min="7672" max="7672" width="7.7109375" style="1104" customWidth="1"/>
    <col min="7673" max="7673" width="8" style="1104" customWidth="1"/>
    <col min="7674" max="7674" width="7.28515625" style="1104" customWidth="1"/>
    <col min="7675" max="7675" width="7.5703125" style="1104" customWidth="1"/>
    <col min="7676" max="7693" width="0" style="1104" hidden="1" customWidth="1"/>
    <col min="7694" max="7912" width="9.140625" style="1104"/>
    <col min="7913" max="7913" width="5.28515625" style="1104" customWidth="1"/>
    <col min="7914" max="7914" width="30.5703125" style="1104" customWidth="1"/>
    <col min="7915" max="7915" width="6.42578125" style="1104" bestFit="1" customWidth="1"/>
    <col min="7916" max="7917" width="0" style="1104" hidden="1" customWidth="1"/>
    <col min="7918" max="7918" width="9.140625" style="1104" customWidth="1"/>
    <col min="7919" max="7920" width="0" style="1104" hidden="1" customWidth="1"/>
    <col min="7921" max="7921" width="8" style="1104" customWidth="1"/>
    <col min="7922" max="7922" width="7.5703125" style="1104" customWidth="1"/>
    <col min="7923" max="7923" width="7.42578125" style="1104" customWidth="1"/>
    <col min="7924" max="7924" width="8" style="1104" customWidth="1"/>
    <col min="7925" max="7925" width="8.85546875" style="1104" customWidth="1"/>
    <col min="7926" max="7927" width="8" style="1104" customWidth="1"/>
    <col min="7928" max="7928" width="7.7109375" style="1104" customWidth="1"/>
    <col min="7929" max="7929" width="8" style="1104" customWidth="1"/>
    <col min="7930" max="7930" width="7.28515625" style="1104" customWidth="1"/>
    <col min="7931" max="7931" width="7.5703125" style="1104" customWidth="1"/>
    <col min="7932" max="7949" width="0" style="1104" hidden="1" customWidth="1"/>
    <col min="7950" max="8168" width="9.140625" style="1104"/>
    <col min="8169" max="8169" width="5.28515625" style="1104" customWidth="1"/>
    <col min="8170" max="8170" width="30.5703125" style="1104" customWidth="1"/>
    <col min="8171" max="8171" width="6.42578125" style="1104" bestFit="1" customWidth="1"/>
    <col min="8172" max="8173" width="0" style="1104" hidden="1" customWidth="1"/>
    <col min="8174" max="8174" width="9.140625" style="1104" customWidth="1"/>
    <col min="8175" max="8176" width="0" style="1104" hidden="1" customWidth="1"/>
    <col min="8177" max="8177" width="8" style="1104" customWidth="1"/>
    <col min="8178" max="8178" width="7.5703125" style="1104" customWidth="1"/>
    <col min="8179" max="8179" width="7.42578125" style="1104" customWidth="1"/>
    <col min="8180" max="8180" width="8" style="1104" customWidth="1"/>
    <col min="8181" max="8181" width="8.85546875" style="1104" customWidth="1"/>
    <col min="8182" max="8183" width="8" style="1104" customWidth="1"/>
    <col min="8184" max="8184" width="7.7109375" style="1104" customWidth="1"/>
    <col min="8185" max="8185" width="8" style="1104" customWidth="1"/>
    <col min="8186" max="8186" width="7.28515625" style="1104" customWidth="1"/>
    <col min="8187" max="8187" width="7.5703125" style="1104" customWidth="1"/>
    <col min="8188" max="8205" width="0" style="1104" hidden="1" customWidth="1"/>
    <col min="8206" max="8424" width="9.140625" style="1104"/>
    <col min="8425" max="8425" width="5.28515625" style="1104" customWidth="1"/>
    <col min="8426" max="8426" width="30.5703125" style="1104" customWidth="1"/>
    <col min="8427" max="8427" width="6.42578125" style="1104" bestFit="1" customWidth="1"/>
    <col min="8428" max="8429" width="0" style="1104" hidden="1" customWidth="1"/>
    <col min="8430" max="8430" width="9.140625" style="1104" customWidth="1"/>
    <col min="8431" max="8432" width="0" style="1104" hidden="1" customWidth="1"/>
    <col min="8433" max="8433" width="8" style="1104" customWidth="1"/>
    <col min="8434" max="8434" width="7.5703125" style="1104" customWidth="1"/>
    <col min="8435" max="8435" width="7.42578125" style="1104" customWidth="1"/>
    <col min="8436" max="8436" width="8" style="1104" customWidth="1"/>
    <col min="8437" max="8437" width="8.85546875" style="1104" customWidth="1"/>
    <col min="8438" max="8439" width="8" style="1104" customWidth="1"/>
    <col min="8440" max="8440" width="7.7109375" style="1104" customWidth="1"/>
    <col min="8441" max="8441" width="8" style="1104" customWidth="1"/>
    <col min="8442" max="8442" width="7.28515625" style="1104" customWidth="1"/>
    <col min="8443" max="8443" width="7.5703125" style="1104" customWidth="1"/>
    <col min="8444" max="8461" width="0" style="1104" hidden="1" customWidth="1"/>
    <col min="8462" max="8680" width="9.140625" style="1104"/>
    <col min="8681" max="8681" width="5.28515625" style="1104" customWidth="1"/>
    <col min="8682" max="8682" width="30.5703125" style="1104" customWidth="1"/>
    <col min="8683" max="8683" width="6.42578125" style="1104" bestFit="1" customWidth="1"/>
    <col min="8684" max="8685" width="0" style="1104" hidden="1" customWidth="1"/>
    <col min="8686" max="8686" width="9.140625" style="1104" customWidth="1"/>
    <col min="8687" max="8688" width="0" style="1104" hidden="1" customWidth="1"/>
    <col min="8689" max="8689" width="8" style="1104" customWidth="1"/>
    <col min="8690" max="8690" width="7.5703125" style="1104" customWidth="1"/>
    <col min="8691" max="8691" width="7.42578125" style="1104" customWidth="1"/>
    <col min="8692" max="8692" width="8" style="1104" customWidth="1"/>
    <col min="8693" max="8693" width="8.85546875" style="1104" customWidth="1"/>
    <col min="8694" max="8695" width="8" style="1104" customWidth="1"/>
    <col min="8696" max="8696" width="7.7109375" style="1104" customWidth="1"/>
    <col min="8697" max="8697" width="8" style="1104" customWidth="1"/>
    <col min="8698" max="8698" width="7.28515625" style="1104" customWidth="1"/>
    <col min="8699" max="8699" width="7.5703125" style="1104" customWidth="1"/>
    <col min="8700" max="8717" width="0" style="1104" hidden="1" customWidth="1"/>
    <col min="8718" max="8936" width="9.140625" style="1104"/>
    <col min="8937" max="8937" width="5.28515625" style="1104" customWidth="1"/>
    <col min="8938" max="8938" width="30.5703125" style="1104" customWidth="1"/>
    <col min="8939" max="8939" width="6.42578125" style="1104" bestFit="1" customWidth="1"/>
    <col min="8940" max="8941" width="0" style="1104" hidden="1" customWidth="1"/>
    <col min="8942" max="8942" width="9.140625" style="1104" customWidth="1"/>
    <col min="8943" max="8944" width="0" style="1104" hidden="1" customWidth="1"/>
    <col min="8945" max="8945" width="8" style="1104" customWidth="1"/>
    <col min="8946" max="8946" width="7.5703125" style="1104" customWidth="1"/>
    <col min="8947" max="8947" width="7.42578125" style="1104" customWidth="1"/>
    <col min="8948" max="8948" width="8" style="1104" customWidth="1"/>
    <col min="8949" max="8949" width="8.85546875" style="1104" customWidth="1"/>
    <col min="8950" max="8951" width="8" style="1104" customWidth="1"/>
    <col min="8952" max="8952" width="7.7109375" style="1104" customWidth="1"/>
    <col min="8953" max="8953" width="8" style="1104" customWidth="1"/>
    <col min="8954" max="8954" width="7.28515625" style="1104" customWidth="1"/>
    <col min="8955" max="8955" width="7.5703125" style="1104" customWidth="1"/>
    <col min="8956" max="8973" width="0" style="1104" hidden="1" customWidth="1"/>
    <col min="8974" max="9192" width="9.140625" style="1104"/>
    <col min="9193" max="9193" width="5.28515625" style="1104" customWidth="1"/>
    <col min="9194" max="9194" width="30.5703125" style="1104" customWidth="1"/>
    <col min="9195" max="9195" width="6.42578125" style="1104" bestFit="1" customWidth="1"/>
    <col min="9196" max="9197" width="0" style="1104" hidden="1" customWidth="1"/>
    <col min="9198" max="9198" width="9.140625" style="1104" customWidth="1"/>
    <col min="9199" max="9200" width="0" style="1104" hidden="1" customWidth="1"/>
    <col min="9201" max="9201" width="8" style="1104" customWidth="1"/>
    <col min="9202" max="9202" width="7.5703125" style="1104" customWidth="1"/>
    <col min="9203" max="9203" width="7.42578125" style="1104" customWidth="1"/>
    <col min="9204" max="9204" width="8" style="1104" customWidth="1"/>
    <col min="9205" max="9205" width="8.85546875" style="1104" customWidth="1"/>
    <col min="9206" max="9207" width="8" style="1104" customWidth="1"/>
    <col min="9208" max="9208" width="7.7109375" style="1104" customWidth="1"/>
    <col min="9209" max="9209" width="8" style="1104" customWidth="1"/>
    <col min="9210" max="9210" width="7.28515625" style="1104" customWidth="1"/>
    <col min="9211" max="9211" width="7.5703125" style="1104" customWidth="1"/>
    <col min="9212" max="9229" width="0" style="1104" hidden="1" customWidth="1"/>
    <col min="9230" max="9448" width="9.140625" style="1104"/>
    <col min="9449" max="9449" width="5.28515625" style="1104" customWidth="1"/>
    <col min="9450" max="9450" width="30.5703125" style="1104" customWidth="1"/>
    <col min="9451" max="9451" width="6.42578125" style="1104" bestFit="1" customWidth="1"/>
    <col min="9452" max="9453" width="0" style="1104" hidden="1" customWidth="1"/>
    <col min="9454" max="9454" width="9.140625" style="1104" customWidth="1"/>
    <col min="9455" max="9456" width="0" style="1104" hidden="1" customWidth="1"/>
    <col min="9457" max="9457" width="8" style="1104" customWidth="1"/>
    <col min="9458" max="9458" width="7.5703125" style="1104" customWidth="1"/>
    <col min="9459" max="9459" width="7.42578125" style="1104" customWidth="1"/>
    <col min="9460" max="9460" width="8" style="1104" customWidth="1"/>
    <col min="9461" max="9461" width="8.85546875" style="1104" customWidth="1"/>
    <col min="9462" max="9463" width="8" style="1104" customWidth="1"/>
    <col min="9464" max="9464" width="7.7109375" style="1104" customWidth="1"/>
    <col min="9465" max="9465" width="8" style="1104" customWidth="1"/>
    <col min="9466" max="9466" width="7.28515625" style="1104" customWidth="1"/>
    <col min="9467" max="9467" width="7.5703125" style="1104" customWidth="1"/>
    <col min="9468" max="9485" width="0" style="1104" hidden="1" customWidth="1"/>
    <col min="9486" max="9704" width="9.140625" style="1104"/>
    <col min="9705" max="9705" width="5.28515625" style="1104" customWidth="1"/>
    <col min="9706" max="9706" width="30.5703125" style="1104" customWidth="1"/>
    <col min="9707" max="9707" width="6.42578125" style="1104" bestFit="1" customWidth="1"/>
    <col min="9708" max="9709" width="0" style="1104" hidden="1" customWidth="1"/>
    <col min="9710" max="9710" width="9.140625" style="1104" customWidth="1"/>
    <col min="9711" max="9712" width="0" style="1104" hidden="1" customWidth="1"/>
    <col min="9713" max="9713" width="8" style="1104" customWidth="1"/>
    <col min="9714" max="9714" width="7.5703125" style="1104" customWidth="1"/>
    <col min="9715" max="9715" width="7.42578125" style="1104" customWidth="1"/>
    <col min="9716" max="9716" width="8" style="1104" customWidth="1"/>
    <col min="9717" max="9717" width="8.85546875" style="1104" customWidth="1"/>
    <col min="9718" max="9719" width="8" style="1104" customWidth="1"/>
    <col min="9720" max="9720" width="7.7109375" style="1104" customWidth="1"/>
    <col min="9721" max="9721" width="8" style="1104" customWidth="1"/>
    <col min="9722" max="9722" width="7.28515625" style="1104" customWidth="1"/>
    <col min="9723" max="9723" width="7.5703125" style="1104" customWidth="1"/>
    <col min="9724" max="9741" width="0" style="1104" hidden="1" customWidth="1"/>
    <col min="9742" max="9960" width="9.140625" style="1104"/>
    <col min="9961" max="9961" width="5.28515625" style="1104" customWidth="1"/>
    <col min="9962" max="9962" width="30.5703125" style="1104" customWidth="1"/>
    <col min="9963" max="9963" width="6.42578125" style="1104" bestFit="1" customWidth="1"/>
    <col min="9964" max="9965" width="0" style="1104" hidden="1" customWidth="1"/>
    <col min="9966" max="9966" width="9.140625" style="1104" customWidth="1"/>
    <col min="9967" max="9968" width="0" style="1104" hidden="1" customWidth="1"/>
    <col min="9969" max="9969" width="8" style="1104" customWidth="1"/>
    <col min="9970" max="9970" width="7.5703125" style="1104" customWidth="1"/>
    <col min="9971" max="9971" width="7.42578125" style="1104" customWidth="1"/>
    <col min="9972" max="9972" width="8" style="1104" customWidth="1"/>
    <col min="9973" max="9973" width="8.85546875" style="1104" customWidth="1"/>
    <col min="9974" max="9975" width="8" style="1104" customWidth="1"/>
    <col min="9976" max="9976" width="7.7109375" style="1104" customWidth="1"/>
    <col min="9977" max="9977" width="8" style="1104" customWidth="1"/>
    <col min="9978" max="9978" width="7.28515625" style="1104" customWidth="1"/>
    <col min="9979" max="9979" width="7.5703125" style="1104" customWidth="1"/>
    <col min="9980" max="9997" width="0" style="1104" hidden="1" customWidth="1"/>
    <col min="9998" max="10216" width="9.140625" style="1104"/>
    <col min="10217" max="10217" width="5.28515625" style="1104" customWidth="1"/>
    <col min="10218" max="10218" width="30.5703125" style="1104" customWidth="1"/>
    <col min="10219" max="10219" width="6.42578125" style="1104" bestFit="1" customWidth="1"/>
    <col min="10220" max="10221" width="0" style="1104" hidden="1" customWidth="1"/>
    <col min="10222" max="10222" width="9.140625" style="1104" customWidth="1"/>
    <col min="10223" max="10224" width="0" style="1104" hidden="1" customWidth="1"/>
    <col min="10225" max="10225" width="8" style="1104" customWidth="1"/>
    <col min="10226" max="10226" width="7.5703125" style="1104" customWidth="1"/>
    <col min="10227" max="10227" width="7.42578125" style="1104" customWidth="1"/>
    <col min="10228" max="10228" width="8" style="1104" customWidth="1"/>
    <col min="10229" max="10229" width="8.85546875" style="1104" customWidth="1"/>
    <col min="10230" max="10231" width="8" style="1104" customWidth="1"/>
    <col min="10232" max="10232" width="7.7109375" style="1104" customWidth="1"/>
    <col min="10233" max="10233" width="8" style="1104" customWidth="1"/>
    <col min="10234" max="10234" width="7.28515625" style="1104" customWidth="1"/>
    <col min="10235" max="10235" width="7.5703125" style="1104" customWidth="1"/>
    <col min="10236" max="10253" width="0" style="1104" hidden="1" customWidth="1"/>
    <col min="10254" max="10472" width="9.140625" style="1104"/>
    <col min="10473" max="10473" width="5.28515625" style="1104" customWidth="1"/>
    <col min="10474" max="10474" width="30.5703125" style="1104" customWidth="1"/>
    <col min="10475" max="10475" width="6.42578125" style="1104" bestFit="1" customWidth="1"/>
    <col min="10476" max="10477" width="0" style="1104" hidden="1" customWidth="1"/>
    <col min="10478" max="10478" width="9.140625" style="1104" customWidth="1"/>
    <col min="10479" max="10480" width="0" style="1104" hidden="1" customWidth="1"/>
    <col min="10481" max="10481" width="8" style="1104" customWidth="1"/>
    <col min="10482" max="10482" width="7.5703125" style="1104" customWidth="1"/>
    <col min="10483" max="10483" width="7.42578125" style="1104" customWidth="1"/>
    <col min="10484" max="10484" width="8" style="1104" customWidth="1"/>
    <col min="10485" max="10485" width="8.85546875" style="1104" customWidth="1"/>
    <col min="10486" max="10487" width="8" style="1104" customWidth="1"/>
    <col min="10488" max="10488" width="7.7109375" style="1104" customWidth="1"/>
    <col min="10489" max="10489" width="8" style="1104" customWidth="1"/>
    <col min="10490" max="10490" width="7.28515625" style="1104" customWidth="1"/>
    <col min="10491" max="10491" width="7.5703125" style="1104" customWidth="1"/>
    <col min="10492" max="10509" width="0" style="1104" hidden="1" customWidth="1"/>
    <col min="10510" max="10728" width="9.140625" style="1104"/>
    <col min="10729" max="10729" width="5.28515625" style="1104" customWidth="1"/>
    <col min="10730" max="10730" width="30.5703125" style="1104" customWidth="1"/>
    <col min="10731" max="10731" width="6.42578125" style="1104" bestFit="1" customWidth="1"/>
    <col min="10732" max="10733" width="0" style="1104" hidden="1" customWidth="1"/>
    <col min="10734" max="10734" width="9.140625" style="1104" customWidth="1"/>
    <col min="10735" max="10736" width="0" style="1104" hidden="1" customWidth="1"/>
    <col min="10737" max="10737" width="8" style="1104" customWidth="1"/>
    <col min="10738" max="10738" width="7.5703125" style="1104" customWidth="1"/>
    <col min="10739" max="10739" width="7.42578125" style="1104" customWidth="1"/>
    <col min="10740" max="10740" width="8" style="1104" customWidth="1"/>
    <col min="10741" max="10741" width="8.85546875" style="1104" customWidth="1"/>
    <col min="10742" max="10743" width="8" style="1104" customWidth="1"/>
    <col min="10744" max="10744" width="7.7109375" style="1104" customWidth="1"/>
    <col min="10745" max="10745" width="8" style="1104" customWidth="1"/>
    <col min="10746" max="10746" width="7.28515625" style="1104" customWidth="1"/>
    <col min="10747" max="10747" width="7.5703125" style="1104" customWidth="1"/>
    <col min="10748" max="10765" width="0" style="1104" hidden="1" customWidth="1"/>
    <col min="10766" max="10984" width="9.140625" style="1104"/>
    <col min="10985" max="10985" width="5.28515625" style="1104" customWidth="1"/>
    <col min="10986" max="10986" width="30.5703125" style="1104" customWidth="1"/>
    <col min="10987" max="10987" width="6.42578125" style="1104" bestFit="1" customWidth="1"/>
    <col min="10988" max="10989" width="0" style="1104" hidden="1" customWidth="1"/>
    <col min="10990" max="10990" width="9.140625" style="1104" customWidth="1"/>
    <col min="10991" max="10992" width="0" style="1104" hidden="1" customWidth="1"/>
    <col min="10993" max="10993" width="8" style="1104" customWidth="1"/>
    <col min="10994" max="10994" width="7.5703125" style="1104" customWidth="1"/>
    <col min="10995" max="10995" width="7.42578125" style="1104" customWidth="1"/>
    <col min="10996" max="10996" width="8" style="1104" customWidth="1"/>
    <col min="10997" max="10997" width="8.85546875" style="1104" customWidth="1"/>
    <col min="10998" max="10999" width="8" style="1104" customWidth="1"/>
    <col min="11000" max="11000" width="7.7109375" style="1104" customWidth="1"/>
    <col min="11001" max="11001" width="8" style="1104" customWidth="1"/>
    <col min="11002" max="11002" width="7.28515625" style="1104" customWidth="1"/>
    <col min="11003" max="11003" width="7.5703125" style="1104" customWidth="1"/>
    <col min="11004" max="11021" width="0" style="1104" hidden="1" customWidth="1"/>
    <col min="11022" max="11240" width="9.140625" style="1104"/>
    <col min="11241" max="11241" width="5.28515625" style="1104" customWidth="1"/>
    <col min="11242" max="11242" width="30.5703125" style="1104" customWidth="1"/>
    <col min="11243" max="11243" width="6.42578125" style="1104" bestFit="1" customWidth="1"/>
    <col min="11244" max="11245" width="0" style="1104" hidden="1" customWidth="1"/>
    <col min="11246" max="11246" width="9.140625" style="1104" customWidth="1"/>
    <col min="11247" max="11248" width="0" style="1104" hidden="1" customWidth="1"/>
    <col min="11249" max="11249" width="8" style="1104" customWidth="1"/>
    <col min="11250" max="11250" width="7.5703125" style="1104" customWidth="1"/>
    <col min="11251" max="11251" width="7.42578125" style="1104" customWidth="1"/>
    <col min="11252" max="11252" width="8" style="1104" customWidth="1"/>
    <col min="11253" max="11253" width="8.85546875" style="1104" customWidth="1"/>
    <col min="11254" max="11255" width="8" style="1104" customWidth="1"/>
    <col min="11256" max="11256" width="7.7109375" style="1104" customWidth="1"/>
    <col min="11257" max="11257" width="8" style="1104" customWidth="1"/>
    <col min="11258" max="11258" width="7.28515625" style="1104" customWidth="1"/>
    <col min="11259" max="11259" width="7.5703125" style="1104" customWidth="1"/>
    <col min="11260" max="11277" width="0" style="1104" hidden="1" customWidth="1"/>
    <col min="11278" max="11496" width="9.140625" style="1104"/>
    <col min="11497" max="11497" width="5.28515625" style="1104" customWidth="1"/>
    <col min="11498" max="11498" width="30.5703125" style="1104" customWidth="1"/>
    <col min="11499" max="11499" width="6.42578125" style="1104" bestFit="1" customWidth="1"/>
    <col min="11500" max="11501" width="0" style="1104" hidden="1" customWidth="1"/>
    <col min="11502" max="11502" width="9.140625" style="1104" customWidth="1"/>
    <col min="11503" max="11504" width="0" style="1104" hidden="1" customWidth="1"/>
    <col min="11505" max="11505" width="8" style="1104" customWidth="1"/>
    <col min="11506" max="11506" width="7.5703125" style="1104" customWidth="1"/>
    <col min="11507" max="11507" width="7.42578125" style="1104" customWidth="1"/>
    <col min="11508" max="11508" width="8" style="1104" customWidth="1"/>
    <col min="11509" max="11509" width="8.85546875" style="1104" customWidth="1"/>
    <col min="11510" max="11511" width="8" style="1104" customWidth="1"/>
    <col min="11512" max="11512" width="7.7109375" style="1104" customWidth="1"/>
    <col min="11513" max="11513" width="8" style="1104" customWidth="1"/>
    <col min="11514" max="11514" width="7.28515625" style="1104" customWidth="1"/>
    <col min="11515" max="11515" width="7.5703125" style="1104" customWidth="1"/>
    <col min="11516" max="11533" width="0" style="1104" hidden="1" customWidth="1"/>
    <col min="11534" max="11752" width="9.140625" style="1104"/>
    <col min="11753" max="11753" width="5.28515625" style="1104" customWidth="1"/>
    <col min="11754" max="11754" width="30.5703125" style="1104" customWidth="1"/>
    <col min="11755" max="11755" width="6.42578125" style="1104" bestFit="1" customWidth="1"/>
    <col min="11756" max="11757" width="0" style="1104" hidden="1" customWidth="1"/>
    <col min="11758" max="11758" width="9.140625" style="1104" customWidth="1"/>
    <col min="11759" max="11760" width="0" style="1104" hidden="1" customWidth="1"/>
    <col min="11761" max="11761" width="8" style="1104" customWidth="1"/>
    <col min="11762" max="11762" width="7.5703125" style="1104" customWidth="1"/>
    <col min="11763" max="11763" width="7.42578125" style="1104" customWidth="1"/>
    <col min="11764" max="11764" width="8" style="1104" customWidth="1"/>
    <col min="11765" max="11765" width="8.85546875" style="1104" customWidth="1"/>
    <col min="11766" max="11767" width="8" style="1104" customWidth="1"/>
    <col min="11768" max="11768" width="7.7109375" style="1104" customWidth="1"/>
    <col min="11769" max="11769" width="8" style="1104" customWidth="1"/>
    <col min="11770" max="11770" width="7.28515625" style="1104" customWidth="1"/>
    <col min="11771" max="11771" width="7.5703125" style="1104" customWidth="1"/>
    <col min="11772" max="11789" width="0" style="1104" hidden="1" customWidth="1"/>
    <col min="11790" max="12008" width="9.140625" style="1104"/>
    <col min="12009" max="12009" width="5.28515625" style="1104" customWidth="1"/>
    <col min="12010" max="12010" width="30.5703125" style="1104" customWidth="1"/>
    <col min="12011" max="12011" width="6.42578125" style="1104" bestFit="1" customWidth="1"/>
    <col min="12012" max="12013" width="0" style="1104" hidden="1" customWidth="1"/>
    <col min="12014" max="12014" width="9.140625" style="1104" customWidth="1"/>
    <col min="12015" max="12016" width="0" style="1104" hidden="1" customWidth="1"/>
    <col min="12017" max="12017" width="8" style="1104" customWidth="1"/>
    <col min="12018" max="12018" width="7.5703125" style="1104" customWidth="1"/>
    <col min="12019" max="12019" width="7.42578125" style="1104" customWidth="1"/>
    <col min="12020" max="12020" width="8" style="1104" customWidth="1"/>
    <col min="12021" max="12021" width="8.85546875" style="1104" customWidth="1"/>
    <col min="12022" max="12023" width="8" style="1104" customWidth="1"/>
    <col min="12024" max="12024" width="7.7109375" style="1104" customWidth="1"/>
    <col min="12025" max="12025" width="8" style="1104" customWidth="1"/>
    <col min="12026" max="12026" width="7.28515625" style="1104" customWidth="1"/>
    <col min="12027" max="12027" width="7.5703125" style="1104" customWidth="1"/>
    <col min="12028" max="12045" width="0" style="1104" hidden="1" customWidth="1"/>
    <col min="12046" max="12264" width="9.140625" style="1104"/>
    <col min="12265" max="12265" width="5.28515625" style="1104" customWidth="1"/>
    <col min="12266" max="12266" width="30.5703125" style="1104" customWidth="1"/>
    <col min="12267" max="12267" width="6.42578125" style="1104" bestFit="1" customWidth="1"/>
    <col min="12268" max="12269" width="0" style="1104" hidden="1" customWidth="1"/>
    <col min="12270" max="12270" width="9.140625" style="1104" customWidth="1"/>
    <col min="12271" max="12272" width="0" style="1104" hidden="1" customWidth="1"/>
    <col min="12273" max="12273" width="8" style="1104" customWidth="1"/>
    <col min="12274" max="12274" width="7.5703125" style="1104" customWidth="1"/>
    <col min="12275" max="12275" width="7.42578125" style="1104" customWidth="1"/>
    <col min="12276" max="12276" width="8" style="1104" customWidth="1"/>
    <col min="12277" max="12277" width="8.85546875" style="1104" customWidth="1"/>
    <col min="12278" max="12279" width="8" style="1104" customWidth="1"/>
    <col min="12280" max="12280" width="7.7109375" style="1104" customWidth="1"/>
    <col min="12281" max="12281" width="8" style="1104" customWidth="1"/>
    <col min="12282" max="12282" width="7.28515625" style="1104" customWidth="1"/>
    <col min="12283" max="12283" width="7.5703125" style="1104" customWidth="1"/>
    <col min="12284" max="12301" width="0" style="1104" hidden="1" customWidth="1"/>
    <col min="12302" max="12520" width="9.140625" style="1104"/>
    <col min="12521" max="12521" width="5.28515625" style="1104" customWidth="1"/>
    <col min="12522" max="12522" width="30.5703125" style="1104" customWidth="1"/>
    <col min="12523" max="12523" width="6.42578125" style="1104" bestFit="1" customWidth="1"/>
    <col min="12524" max="12525" width="0" style="1104" hidden="1" customWidth="1"/>
    <col min="12526" max="12526" width="9.140625" style="1104" customWidth="1"/>
    <col min="12527" max="12528" width="0" style="1104" hidden="1" customWidth="1"/>
    <col min="12529" max="12529" width="8" style="1104" customWidth="1"/>
    <col min="12530" max="12530" width="7.5703125" style="1104" customWidth="1"/>
    <col min="12531" max="12531" width="7.42578125" style="1104" customWidth="1"/>
    <col min="12532" max="12532" width="8" style="1104" customWidth="1"/>
    <col min="12533" max="12533" width="8.85546875" style="1104" customWidth="1"/>
    <col min="12534" max="12535" width="8" style="1104" customWidth="1"/>
    <col min="12536" max="12536" width="7.7109375" style="1104" customWidth="1"/>
    <col min="12537" max="12537" width="8" style="1104" customWidth="1"/>
    <col min="12538" max="12538" width="7.28515625" style="1104" customWidth="1"/>
    <col min="12539" max="12539" width="7.5703125" style="1104" customWidth="1"/>
    <col min="12540" max="12557" width="0" style="1104" hidden="1" customWidth="1"/>
    <col min="12558" max="12776" width="9.140625" style="1104"/>
    <col min="12777" max="12777" width="5.28515625" style="1104" customWidth="1"/>
    <col min="12778" max="12778" width="30.5703125" style="1104" customWidth="1"/>
    <col min="12779" max="12779" width="6.42578125" style="1104" bestFit="1" customWidth="1"/>
    <col min="12780" max="12781" width="0" style="1104" hidden="1" customWidth="1"/>
    <col min="12782" max="12782" width="9.140625" style="1104" customWidth="1"/>
    <col min="12783" max="12784" width="0" style="1104" hidden="1" customWidth="1"/>
    <col min="12785" max="12785" width="8" style="1104" customWidth="1"/>
    <col min="12786" max="12786" width="7.5703125" style="1104" customWidth="1"/>
    <col min="12787" max="12787" width="7.42578125" style="1104" customWidth="1"/>
    <col min="12788" max="12788" width="8" style="1104" customWidth="1"/>
    <col min="12789" max="12789" width="8.85546875" style="1104" customWidth="1"/>
    <col min="12790" max="12791" width="8" style="1104" customWidth="1"/>
    <col min="12792" max="12792" width="7.7109375" style="1104" customWidth="1"/>
    <col min="12793" max="12793" width="8" style="1104" customWidth="1"/>
    <col min="12794" max="12794" width="7.28515625" style="1104" customWidth="1"/>
    <col min="12795" max="12795" width="7.5703125" style="1104" customWidth="1"/>
    <col min="12796" max="12813" width="0" style="1104" hidden="1" customWidth="1"/>
    <col min="12814" max="13032" width="9.140625" style="1104"/>
    <col min="13033" max="13033" width="5.28515625" style="1104" customWidth="1"/>
    <col min="13034" max="13034" width="30.5703125" style="1104" customWidth="1"/>
    <col min="13035" max="13035" width="6.42578125" style="1104" bestFit="1" customWidth="1"/>
    <col min="13036" max="13037" width="0" style="1104" hidden="1" customWidth="1"/>
    <col min="13038" max="13038" width="9.140625" style="1104" customWidth="1"/>
    <col min="13039" max="13040" width="0" style="1104" hidden="1" customWidth="1"/>
    <col min="13041" max="13041" width="8" style="1104" customWidth="1"/>
    <col min="13042" max="13042" width="7.5703125" style="1104" customWidth="1"/>
    <col min="13043" max="13043" width="7.42578125" style="1104" customWidth="1"/>
    <col min="13044" max="13044" width="8" style="1104" customWidth="1"/>
    <col min="13045" max="13045" width="8.85546875" style="1104" customWidth="1"/>
    <col min="13046" max="13047" width="8" style="1104" customWidth="1"/>
    <col min="13048" max="13048" width="7.7109375" style="1104" customWidth="1"/>
    <col min="13049" max="13049" width="8" style="1104" customWidth="1"/>
    <col min="13050" max="13050" width="7.28515625" style="1104" customWidth="1"/>
    <col min="13051" max="13051" width="7.5703125" style="1104" customWidth="1"/>
    <col min="13052" max="13069" width="0" style="1104" hidden="1" customWidth="1"/>
    <col min="13070" max="13288" width="9.140625" style="1104"/>
    <col min="13289" max="13289" width="5.28515625" style="1104" customWidth="1"/>
    <col min="13290" max="13290" width="30.5703125" style="1104" customWidth="1"/>
    <col min="13291" max="13291" width="6.42578125" style="1104" bestFit="1" customWidth="1"/>
    <col min="13292" max="13293" width="0" style="1104" hidden="1" customWidth="1"/>
    <col min="13294" max="13294" width="9.140625" style="1104" customWidth="1"/>
    <col min="13295" max="13296" width="0" style="1104" hidden="1" customWidth="1"/>
    <col min="13297" max="13297" width="8" style="1104" customWidth="1"/>
    <col min="13298" max="13298" width="7.5703125" style="1104" customWidth="1"/>
    <col min="13299" max="13299" width="7.42578125" style="1104" customWidth="1"/>
    <col min="13300" max="13300" width="8" style="1104" customWidth="1"/>
    <col min="13301" max="13301" width="8.85546875" style="1104" customWidth="1"/>
    <col min="13302" max="13303" width="8" style="1104" customWidth="1"/>
    <col min="13304" max="13304" width="7.7109375" style="1104" customWidth="1"/>
    <col min="13305" max="13305" width="8" style="1104" customWidth="1"/>
    <col min="13306" max="13306" width="7.28515625" style="1104" customWidth="1"/>
    <col min="13307" max="13307" width="7.5703125" style="1104" customWidth="1"/>
    <col min="13308" max="13325" width="0" style="1104" hidden="1" customWidth="1"/>
    <col min="13326" max="13544" width="9.140625" style="1104"/>
    <col min="13545" max="13545" width="5.28515625" style="1104" customWidth="1"/>
    <col min="13546" max="13546" width="30.5703125" style="1104" customWidth="1"/>
    <col min="13547" max="13547" width="6.42578125" style="1104" bestFit="1" customWidth="1"/>
    <col min="13548" max="13549" width="0" style="1104" hidden="1" customWidth="1"/>
    <col min="13550" max="13550" width="9.140625" style="1104" customWidth="1"/>
    <col min="13551" max="13552" width="0" style="1104" hidden="1" customWidth="1"/>
    <col min="13553" max="13553" width="8" style="1104" customWidth="1"/>
    <col min="13554" max="13554" width="7.5703125" style="1104" customWidth="1"/>
    <col min="13555" max="13555" width="7.42578125" style="1104" customWidth="1"/>
    <col min="13556" max="13556" width="8" style="1104" customWidth="1"/>
    <col min="13557" max="13557" width="8.85546875" style="1104" customWidth="1"/>
    <col min="13558" max="13559" width="8" style="1104" customWidth="1"/>
    <col min="13560" max="13560" width="7.7109375" style="1104" customWidth="1"/>
    <col min="13561" max="13561" width="8" style="1104" customWidth="1"/>
    <col min="13562" max="13562" width="7.28515625" style="1104" customWidth="1"/>
    <col min="13563" max="13563" width="7.5703125" style="1104" customWidth="1"/>
    <col min="13564" max="13581" width="0" style="1104" hidden="1" customWidth="1"/>
    <col min="13582" max="13800" width="9.140625" style="1104"/>
    <col min="13801" max="13801" width="5.28515625" style="1104" customWidth="1"/>
    <col min="13802" max="13802" width="30.5703125" style="1104" customWidth="1"/>
    <col min="13803" max="13803" width="6.42578125" style="1104" bestFit="1" customWidth="1"/>
    <col min="13804" max="13805" width="0" style="1104" hidden="1" customWidth="1"/>
    <col min="13806" max="13806" width="9.140625" style="1104" customWidth="1"/>
    <col min="13807" max="13808" width="0" style="1104" hidden="1" customWidth="1"/>
    <col min="13809" max="13809" width="8" style="1104" customWidth="1"/>
    <col min="13810" max="13810" width="7.5703125" style="1104" customWidth="1"/>
    <col min="13811" max="13811" width="7.42578125" style="1104" customWidth="1"/>
    <col min="13812" max="13812" width="8" style="1104" customWidth="1"/>
    <col min="13813" max="13813" width="8.85546875" style="1104" customWidth="1"/>
    <col min="13814" max="13815" width="8" style="1104" customWidth="1"/>
    <col min="13816" max="13816" width="7.7109375" style="1104" customWidth="1"/>
    <col min="13817" max="13817" width="8" style="1104" customWidth="1"/>
    <col min="13818" max="13818" width="7.28515625" style="1104" customWidth="1"/>
    <col min="13819" max="13819" width="7.5703125" style="1104" customWidth="1"/>
    <col min="13820" max="13837" width="0" style="1104" hidden="1" customWidth="1"/>
    <col min="13838" max="14056" width="9.140625" style="1104"/>
    <col min="14057" max="14057" width="5.28515625" style="1104" customWidth="1"/>
    <col min="14058" max="14058" width="30.5703125" style="1104" customWidth="1"/>
    <col min="14059" max="14059" width="6.42578125" style="1104" bestFit="1" customWidth="1"/>
    <col min="14060" max="14061" width="0" style="1104" hidden="1" customWidth="1"/>
    <col min="14062" max="14062" width="9.140625" style="1104" customWidth="1"/>
    <col min="14063" max="14064" width="0" style="1104" hidden="1" customWidth="1"/>
    <col min="14065" max="14065" width="8" style="1104" customWidth="1"/>
    <col min="14066" max="14066" width="7.5703125" style="1104" customWidth="1"/>
    <col min="14067" max="14067" width="7.42578125" style="1104" customWidth="1"/>
    <col min="14068" max="14068" width="8" style="1104" customWidth="1"/>
    <col min="14069" max="14069" width="8.85546875" style="1104" customWidth="1"/>
    <col min="14070" max="14071" width="8" style="1104" customWidth="1"/>
    <col min="14072" max="14072" width="7.7109375" style="1104" customWidth="1"/>
    <col min="14073" max="14073" width="8" style="1104" customWidth="1"/>
    <col min="14074" max="14074" width="7.28515625" style="1104" customWidth="1"/>
    <col min="14075" max="14075" width="7.5703125" style="1104" customWidth="1"/>
    <col min="14076" max="14093" width="0" style="1104" hidden="1" customWidth="1"/>
    <col min="14094" max="14312" width="9.140625" style="1104"/>
    <col min="14313" max="14313" width="5.28515625" style="1104" customWidth="1"/>
    <col min="14314" max="14314" width="30.5703125" style="1104" customWidth="1"/>
    <col min="14315" max="14315" width="6.42578125" style="1104" bestFit="1" customWidth="1"/>
    <col min="14316" max="14317" width="0" style="1104" hidden="1" customWidth="1"/>
    <col min="14318" max="14318" width="9.140625" style="1104" customWidth="1"/>
    <col min="14319" max="14320" width="0" style="1104" hidden="1" customWidth="1"/>
    <col min="14321" max="14321" width="8" style="1104" customWidth="1"/>
    <col min="14322" max="14322" width="7.5703125" style="1104" customWidth="1"/>
    <col min="14323" max="14323" width="7.42578125" style="1104" customWidth="1"/>
    <col min="14324" max="14324" width="8" style="1104" customWidth="1"/>
    <col min="14325" max="14325" width="8.85546875" style="1104" customWidth="1"/>
    <col min="14326" max="14327" width="8" style="1104" customWidth="1"/>
    <col min="14328" max="14328" width="7.7109375" style="1104" customWidth="1"/>
    <col min="14329" max="14329" width="8" style="1104" customWidth="1"/>
    <col min="14330" max="14330" width="7.28515625" style="1104" customWidth="1"/>
    <col min="14331" max="14331" width="7.5703125" style="1104" customWidth="1"/>
    <col min="14332" max="14349" width="0" style="1104" hidden="1" customWidth="1"/>
    <col min="14350" max="14568" width="9.140625" style="1104"/>
    <col min="14569" max="14569" width="5.28515625" style="1104" customWidth="1"/>
    <col min="14570" max="14570" width="30.5703125" style="1104" customWidth="1"/>
    <col min="14571" max="14571" width="6.42578125" style="1104" bestFit="1" customWidth="1"/>
    <col min="14572" max="14573" width="0" style="1104" hidden="1" customWidth="1"/>
    <col min="14574" max="14574" width="9.140625" style="1104" customWidth="1"/>
    <col min="14575" max="14576" width="0" style="1104" hidden="1" customWidth="1"/>
    <col min="14577" max="14577" width="8" style="1104" customWidth="1"/>
    <col min="14578" max="14578" width="7.5703125" style="1104" customWidth="1"/>
    <col min="14579" max="14579" width="7.42578125" style="1104" customWidth="1"/>
    <col min="14580" max="14580" width="8" style="1104" customWidth="1"/>
    <col min="14581" max="14581" width="8.85546875" style="1104" customWidth="1"/>
    <col min="14582" max="14583" width="8" style="1104" customWidth="1"/>
    <col min="14584" max="14584" width="7.7109375" style="1104" customWidth="1"/>
    <col min="14585" max="14585" width="8" style="1104" customWidth="1"/>
    <col min="14586" max="14586" width="7.28515625" style="1104" customWidth="1"/>
    <col min="14587" max="14587" width="7.5703125" style="1104" customWidth="1"/>
    <col min="14588" max="14605" width="0" style="1104" hidden="1" customWidth="1"/>
    <col min="14606" max="14824" width="9.140625" style="1104"/>
    <col min="14825" max="14825" width="5.28515625" style="1104" customWidth="1"/>
    <col min="14826" max="14826" width="30.5703125" style="1104" customWidth="1"/>
    <col min="14827" max="14827" width="6.42578125" style="1104" bestFit="1" customWidth="1"/>
    <col min="14828" max="14829" width="0" style="1104" hidden="1" customWidth="1"/>
    <col min="14830" max="14830" width="9.140625" style="1104" customWidth="1"/>
    <col min="14831" max="14832" width="0" style="1104" hidden="1" customWidth="1"/>
    <col min="14833" max="14833" width="8" style="1104" customWidth="1"/>
    <col min="14834" max="14834" width="7.5703125" style="1104" customWidth="1"/>
    <col min="14835" max="14835" width="7.42578125" style="1104" customWidth="1"/>
    <col min="14836" max="14836" width="8" style="1104" customWidth="1"/>
    <col min="14837" max="14837" width="8.85546875" style="1104" customWidth="1"/>
    <col min="14838" max="14839" width="8" style="1104" customWidth="1"/>
    <col min="14840" max="14840" width="7.7109375" style="1104" customWidth="1"/>
    <col min="14841" max="14841" width="8" style="1104" customWidth="1"/>
    <col min="14842" max="14842" width="7.28515625" style="1104" customWidth="1"/>
    <col min="14843" max="14843" width="7.5703125" style="1104" customWidth="1"/>
    <col min="14844" max="14861" width="0" style="1104" hidden="1" customWidth="1"/>
    <col min="14862" max="15080" width="9.140625" style="1104"/>
    <col min="15081" max="15081" width="5.28515625" style="1104" customWidth="1"/>
    <col min="15082" max="15082" width="30.5703125" style="1104" customWidth="1"/>
    <col min="15083" max="15083" width="6.42578125" style="1104" bestFit="1" customWidth="1"/>
    <col min="15084" max="15085" width="0" style="1104" hidden="1" customWidth="1"/>
    <col min="15086" max="15086" width="9.140625" style="1104" customWidth="1"/>
    <col min="15087" max="15088" width="0" style="1104" hidden="1" customWidth="1"/>
    <col min="15089" max="15089" width="8" style="1104" customWidth="1"/>
    <col min="15090" max="15090" width="7.5703125" style="1104" customWidth="1"/>
    <col min="15091" max="15091" width="7.42578125" style="1104" customWidth="1"/>
    <col min="15092" max="15092" width="8" style="1104" customWidth="1"/>
    <col min="15093" max="15093" width="8.85546875" style="1104" customWidth="1"/>
    <col min="15094" max="15095" width="8" style="1104" customWidth="1"/>
    <col min="15096" max="15096" width="7.7109375" style="1104" customWidth="1"/>
    <col min="15097" max="15097" width="8" style="1104" customWidth="1"/>
    <col min="15098" max="15098" width="7.28515625" style="1104" customWidth="1"/>
    <col min="15099" max="15099" width="7.5703125" style="1104" customWidth="1"/>
    <col min="15100" max="15117" width="0" style="1104" hidden="1" customWidth="1"/>
    <col min="15118" max="15336" width="9.140625" style="1104"/>
    <col min="15337" max="15337" width="5.28515625" style="1104" customWidth="1"/>
    <col min="15338" max="15338" width="30.5703125" style="1104" customWidth="1"/>
    <col min="15339" max="15339" width="6.42578125" style="1104" bestFit="1" customWidth="1"/>
    <col min="15340" max="15341" width="0" style="1104" hidden="1" customWidth="1"/>
    <col min="15342" max="15342" width="9.140625" style="1104" customWidth="1"/>
    <col min="15343" max="15344" width="0" style="1104" hidden="1" customWidth="1"/>
    <col min="15345" max="15345" width="8" style="1104" customWidth="1"/>
    <col min="15346" max="15346" width="7.5703125" style="1104" customWidth="1"/>
    <col min="15347" max="15347" width="7.42578125" style="1104" customWidth="1"/>
    <col min="15348" max="15348" width="8" style="1104" customWidth="1"/>
    <col min="15349" max="15349" width="8.85546875" style="1104" customWidth="1"/>
    <col min="15350" max="15351" width="8" style="1104" customWidth="1"/>
    <col min="15352" max="15352" width="7.7109375" style="1104" customWidth="1"/>
    <col min="15353" max="15353" width="8" style="1104" customWidth="1"/>
    <col min="15354" max="15354" width="7.28515625" style="1104" customWidth="1"/>
    <col min="15355" max="15355" width="7.5703125" style="1104" customWidth="1"/>
    <col min="15356" max="15373" width="0" style="1104" hidden="1" customWidth="1"/>
    <col min="15374" max="15592" width="9.140625" style="1104"/>
    <col min="15593" max="15593" width="5.28515625" style="1104" customWidth="1"/>
    <col min="15594" max="15594" width="30.5703125" style="1104" customWidth="1"/>
    <col min="15595" max="15595" width="6.42578125" style="1104" bestFit="1" customWidth="1"/>
    <col min="15596" max="15597" width="0" style="1104" hidden="1" customWidth="1"/>
    <col min="15598" max="15598" width="9.140625" style="1104" customWidth="1"/>
    <col min="15599" max="15600" width="0" style="1104" hidden="1" customWidth="1"/>
    <col min="15601" max="15601" width="8" style="1104" customWidth="1"/>
    <col min="15602" max="15602" width="7.5703125" style="1104" customWidth="1"/>
    <col min="15603" max="15603" width="7.42578125" style="1104" customWidth="1"/>
    <col min="15604" max="15604" width="8" style="1104" customWidth="1"/>
    <col min="15605" max="15605" width="8.85546875" style="1104" customWidth="1"/>
    <col min="15606" max="15607" width="8" style="1104" customWidth="1"/>
    <col min="15608" max="15608" width="7.7109375" style="1104" customWidth="1"/>
    <col min="15609" max="15609" width="8" style="1104" customWidth="1"/>
    <col min="15610" max="15610" width="7.28515625" style="1104" customWidth="1"/>
    <col min="15611" max="15611" width="7.5703125" style="1104" customWidth="1"/>
    <col min="15612" max="15629" width="0" style="1104" hidden="1" customWidth="1"/>
    <col min="15630" max="15848" width="9.140625" style="1104"/>
    <col min="15849" max="15849" width="5.28515625" style="1104" customWidth="1"/>
    <col min="15850" max="15850" width="30.5703125" style="1104" customWidth="1"/>
    <col min="15851" max="15851" width="6.42578125" style="1104" bestFit="1" customWidth="1"/>
    <col min="15852" max="15853" width="0" style="1104" hidden="1" customWidth="1"/>
    <col min="15854" max="15854" width="9.140625" style="1104" customWidth="1"/>
    <col min="15855" max="15856" width="0" style="1104" hidden="1" customWidth="1"/>
    <col min="15857" max="15857" width="8" style="1104" customWidth="1"/>
    <col min="15858" max="15858" width="7.5703125" style="1104" customWidth="1"/>
    <col min="15859" max="15859" width="7.42578125" style="1104" customWidth="1"/>
    <col min="15860" max="15860" width="8" style="1104" customWidth="1"/>
    <col min="15861" max="15861" width="8.85546875" style="1104" customWidth="1"/>
    <col min="15862" max="15863" width="8" style="1104" customWidth="1"/>
    <col min="15864" max="15864" width="7.7109375" style="1104" customWidth="1"/>
    <col min="15865" max="15865" width="8" style="1104" customWidth="1"/>
    <col min="15866" max="15866" width="7.28515625" style="1104" customWidth="1"/>
    <col min="15867" max="15867" width="7.5703125" style="1104" customWidth="1"/>
    <col min="15868" max="15885" width="0" style="1104" hidden="1" customWidth="1"/>
    <col min="15886" max="16104" width="9.140625" style="1104"/>
    <col min="16105" max="16105" width="5.28515625" style="1104" customWidth="1"/>
    <col min="16106" max="16106" width="30.5703125" style="1104" customWidth="1"/>
    <col min="16107" max="16107" width="6.42578125" style="1104" bestFit="1" customWidth="1"/>
    <col min="16108" max="16109" width="0" style="1104" hidden="1" customWidth="1"/>
    <col min="16110" max="16110" width="9.140625" style="1104" customWidth="1"/>
    <col min="16111" max="16112" width="0" style="1104" hidden="1" customWidth="1"/>
    <col min="16113" max="16113" width="8" style="1104" customWidth="1"/>
    <col min="16114" max="16114" width="7.5703125" style="1104" customWidth="1"/>
    <col min="16115" max="16115" width="7.42578125" style="1104" customWidth="1"/>
    <col min="16116" max="16116" width="8" style="1104" customWidth="1"/>
    <col min="16117" max="16117" width="8.85546875" style="1104" customWidth="1"/>
    <col min="16118" max="16119" width="8" style="1104" customWidth="1"/>
    <col min="16120" max="16120" width="7.7109375" style="1104" customWidth="1"/>
    <col min="16121" max="16121" width="8" style="1104" customWidth="1"/>
    <col min="16122" max="16122" width="7.28515625" style="1104" customWidth="1"/>
    <col min="16123" max="16123" width="7.5703125" style="1104" customWidth="1"/>
    <col min="16124" max="16141" width="0" style="1104" hidden="1" customWidth="1"/>
    <col min="16142" max="16384" width="9.140625" style="1104"/>
  </cols>
  <sheetData>
    <row r="1" spans="1:15" ht="15.75" customHeight="1">
      <c r="A1" s="1332" t="s">
        <v>1263</v>
      </c>
      <c r="B1" s="1332"/>
      <c r="C1" s="946"/>
      <c r="D1" s="946"/>
      <c r="E1" s="946"/>
      <c r="F1" s="946"/>
      <c r="G1" s="946"/>
      <c r="H1" s="946"/>
      <c r="I1" s="946"/>
      <c r="J1" s="946"/>
      <c r="K1" s="946"/>
      <c r="L1" s="946"/>
      <c r="M1" s="946"/>
      <c r="N1" s="946"/>
      <c r="O1" s="946"/>
    </row>
    <row r="2" spans="1:15">
      <c r="A2" s="1334" t="s">
        <v>1417</v>
      </c>
      <c r="B2" s="1335"/>
      <c r="C2" s="1335"/>
      <c r="D2" s="1335"/>
      <c r="E2" s="1335"/>
      <c r="F2" s="1335"/>
      <c r="G2" s="1335"/>
      <c r="H2" s="1335"/>
      <c r="I2" s="1335"/>
      <c r="J2" s="1335"/>
      <c r="K2" s="1335"/>
      <c r="L2" s="1335"/>
      <c r="M2" s="1335"/>
      <c r="N2" s="1335"/>
      <c r="O2" s="1335"/>
    </row>
    <row r="3" spans="1:15" ht="12.75" customHeight="1">
      <c r="A3" s="1341" t="s">
        <v>1264</v>
      </c>
      <c r="B3" s="1341"/>
      <c r="C3" s="1341"/>
      <c r="D3" s="1341"/>
      <c r="E3" s="1341"/>
      <c r="F3" s="1341"/>
      <c r="G3" s="1341"/>
      <c r="H3" s="1341"/>
      <c r="I3" s="1341"/>
      <c r="J3" s="1341"/>
      <c r="K3" s="1341"/>
      <c r="L3" s="1341"/>
      <c r="M3" s="1341"/>
      <c r="N3" s="1341"/>
      <c r="O3" s="1341"/>
    </row>
    <row r="4" spans="1:15" ht="15.75" customHeight="1">
      <c r="A4" s="1333" t="s">
        <v>1258</v>
      </c>
      <c r="B4" s="1333" t="s">
        <v>144</v>
      </c>
      <c r="C4" s="1333" t="s">
        <v>143</v>
      </c>
      <c r="D4" s="1339" t="s">
        <v>529</v>
      </c>
      <c r="E4" s="1336" t="s">
        <v>141</v>
      </c>
      <c r="F4" s="1337"/>
      <c r="G4" s="1337"/>
      <c r="H4" s="1337"/>
      <c r="I4" s="1337"/>
      <c r="J4" s="1337"/>
      <c r="K4" s="1337"/>
      <c r="L4" s="1337"/>
      <c r="M4" s="1337"/>
      <c r="N4" s="1337"/>
      <c r="O4" s="1338"/>
    </row>
    <row r="5" spans="1:15" ht="43.5" customHeight="1">
      <c r="A5" s="1333"/>
      <c r="B5" s="1333"/>
      <c r="C5" s="1333"/>
      <c r="D5" s="1340"/>
      <c r="E5" s="948" t="s">
        <v>140</v>
      </c>
      <c r="F5" s="949" t="s">
        <v>139</v>
      </c>
      <c r="G5" s="949" t="s">
        <v>138</v>
      </c>
      <c r="H5" s="949" t="s">
        <v>137</v>
      </c>
      <c r="I5" s="949" t="s">
        <v>136</v>
      </c>
      <c r="J5" s="949" t="s">
        <v>135</v>
      </c>
      <c r="K5" s="949" t="s">
        <v>134</v>
      </c>
      <c r="L5" s="949" t="s">
        <v>133</v>
      </c>
      <c r="M5" s="949" t="s">
        <v>132</v>
      </c>
      <c r="N5" s="949" t="s">
        <v>131</v>
      </c>
      <c r="O5" s="949" t="s">
        <v>130</v>
      </c>
    </row>
    <row r="6" spans="1:15" s="932" customFormat="1" ht="17.45" customHeight="1">
      <c r="A6" s="1106" t="s">
        <v>847</v>
      </c>
      <c r="B6" s="1162" t="s">
        <v>1307</v>
      </c>
      <c r="C6" s="1106"/>
      <c r="D6" s="1163">
        <v>10348.665268000001</v>
      </c>
      <c r="E6" s="1164">
        <v>2140.0075499999998</v>
      </c>
      <c r="F6" s="1163">
        <v>423.221206</v>
      </c>
      <c r="G6" s="1163">
        <v>549.67159300000003</v>
      </c>
      <c r="H6" s="1163">
        <v>2189.94562</v>
      </c>
      <c r="I6" s="1163">
        <v>739.02200000000016</v>
      </c>
      <c r="J6" s="1163">
        <v>1256.87655</v>
      </c>
      <c r="K6" s="1163">
        <v>647.2118499999998</v>
      </c>
      <c r="L6" s="1163">
        <v>405.87208999999996</v>
      </c>
      <c r="M6" s="1163">
        <v>975.01756999999998</v>
      </c>
      <c r="N6" s="1163">
        <v>803.17006000000003</v>
      </c>
      <c r="O6" s="1163">
        <v>218.65917899999999</v>
      </c>
    </row>
    <row r="7" spans="1:15" s="932" customFormat="1" ht="17.45" customHeight="1">
      <c r="A7" s="1106">
        <v>1</v>
      </c>
      <c r="B7" s="951" t="s">
        <v>128</v>
      </c>
      <c r="C7" s="1106" t="s">
        <v>127</v>
      </c>
      <c r="D7" s="1170">
        <v>6065.2774050000007</v>
      </c>
      <c r="E7" s="1171">
        <v>1380.91003</v>
      </c>
      <c r="F7" s="1170">
        <v>242.37068000000002</v>
      </c>
      <c r="G7" s="1170">
        <v>321.84419800000006</v>
      </c>
      <c r="H7" s="1170">
        <v>1610.520172</v>
      </c>
      <c r="I7" s="1170">
        <v>398.10759999999999</v>
      </c>
      <c r="J7" s="1170">
        <v>447.82386999999994</v>
      </c>
      <c r="K7" s="1170">
        <v>248.18179000000001</v>
      </c>
      <c r="L7" s="1170">
        <v>211.43851999999998</v>
      </c>
      <c r="M7" s="1170">
        <v>606.29728</v>
      </c>
      <c r="N7" s="1170">
        <v>568.60135000000002</v>
      </c>
      <c r="O7" s="1170">
        <v>29.181915000000004</v>
      </c>
    </row>
    <row r="8" spans="1:15" ht="17.45" customHeight="1">
      <c r="A8" s="950" t="s">
        <v>126</v>
      </c>
      <c r="B8" s="952" t="s">
        <v>125</v>
      </c>
      <c r="C8" s="950" t="s">
        <v>124</v>
      </c>
      <c r="D8" s="1167">
        <v>2841.62041</v>
      </c>
      <c r="E8" s="1166">
        <v>413.67999999999995</v>
      </c>
      <c r="F8" s="1165">
        <v>220.76112000000001</v>
      </c>
      <c r="G8" s="1165">
        <v>281.46000000000004</v>
      </c>
      <c r="H8" s="1165">
        <v>311.58285000000001</v>
      </c>
      <c r="I8" s="1165">
        <v>331.59677000000005</v>
      </c>
      <c r="J8" s="1165">
        <v>316.84558999999996</v>
      </c>
      <c r="K8" s="1165">
        <v>213.28762</v>
      </c>
      <c r="L8" s="1165">
        <v>187.54902999999999</v>
      </c>
      <c r="M8" s="1165">
        <v>161.08520000000001</v>
      </c>
      <c r="N8" s="1165">
        <v>386.38121000000001</v>
      </c>
      <c r="O8" s="1165">
        <v>17.391020000000001</v>
      </c>
    </row>
    <row r="9" spans="1:15" s="1234" customFormat="1" ht="17.45" customHeight="1">
      <c r="A9" s="926"/>
      <c r="B9" s="925" t="s">
        <v>123</v>
      </c>
      <c r="C9" s="926" t="s">
        <v>122</v>
      </c>
      <c r="D9" s="1233">
        <v>2236.1684600000003</v>
      </c>
      <c r="E9" s="1168">
        <v>270.26</v>
      </c>
      <c r="F9" s="1169">
        <v>212.74458999999999</v>
      </c>
      <c r="G9" s="1169">
        <v>278.57444000000004</v>
      </c>
      <c r="H9" s="1169">
        <v>159.42180999999999</v>
      </c>
      <c r="I9" s="1169">
        <v>331.59677000000005</v>
      </c>
      <c r="J9" s="1236">
        <v>218.11941999999999</v>
      </c>
      <c r="K9" s="1235">
        <v>187.06331</v>
      </c>
      <c r="L9" s="1169">
        <v>152.64516</v>
      </c>
      <c r="M9" s="1169">
        <v>94.877600000000001</v>
      </c>
      <c r="N9" s="1169">
        <v>314.03564</v>
      </c>
      <c r="O9" s="1169">
        <v>16.829720000000002</v>
      </c>
    </row>
    <row r="10" spans="1:15" ht="17.45" customHeight="1">
      <c r="A10" s="950" t="s">
        <v>121</v>
      </c>
      <c r="B10" s="952" t="s">
        <v>120</v>
      </c>
      <c r="C10" s="950" t="s">
        <v>119</v>
      </c>
      <c r="D10" s="1167">
        <v>35.659895000000006</v>
      </c>
      <c r="E10" s="1166">
        <v>9.8399999999999987E-2</v>
      </c>
      <c r="F10" s="1165">
        <v>0.12</v>
      </c>
      <c r="G10" s="1165">
        <v>0.99553500000000006</v>
      </c>
      <c r="H10" s="1165">
        <v>0.50578999999999996</v>
      </c>
      <c r="I10" s="1165">
        <v>11.8406</v>
      </c>
      <c r="J10" s="1165">
        <v>9.0712700000000002</v>
      </c>
      <c r="K10" s="1165">
        <v>5.0541499999999999</v>
      </c>
      <c r="L10" s="1165">
        <v>7.1106499999999997</v>
      </c>
      <c r="M10" s="1165"/>
      <c r="N10" s="1165"/>
      <c r="O10" s="1165">
        <v>0.86350000000000005</v>
      </c>
    </row>
    <row r="11" spans="1:15" ht="17.45" customHeight="1">
      <c r="A11" s="950" t="s">
        <v>118</v>
      </c>
      <c r="B11" s="952" t="s">
        <v>117</v>
      </c>
      <c r="C11" s="950" t="s">
        <v>116</v>
      </c>
      <c r="D11" s="1167">
        <v>188.12228300000001</v>
      </c>
      <c r="E11" s="1166">
        <v>44.057050000000004</v>
      </c>
      <c r="F11" s="1165">
        <v>5.63809</v>
      </c>
      <c r="G11" s="1165">
        <v>16.881033000000002</v>
      </c>
      <c r="H11" s="1165">
        <v>17.6586</v>
      </c>
      <c r="I11" s="1165">
        <v>20.182729999999999</v>
      </c>
      <c r="J11" s="1165">
        <v>22.233870000000003</v>
      </c>
      <c r="K11" s="1165">
        <v>11.556849999999999</v>
      </c>
      <c r="L11" s="1165">
        <v>10.68403</v>
      </c>
      <c r="M11" s="1165">
        <v>11.888199999999999</v>
      </c>
      <c r="N11" s="1165">
        <v>22.689339999999998</v>
      </c>
      <c r="O11" s="1165">
        <v>4.6524899999999993</v>
      </c>
    </row>
    <row r="12" spans="1:15" ht="17.45" customHeight="1">
      <c r="A12" s="950" t="s">
        <v>115</v>
      </c>
      <c r="B12" s="952" t="s">
        <v>114</v>
      </c>
      <c r="C12" s="950" t="s">
        <v>113</v>
      </c>
      <c r="D12" s="1167">
        <v>1.3500449999999999</v>
      </c>
      <c r="E12" s="1166"/>
      <c r="F12" s="1165"/>
      <c r="G12" s="1165"/>
      <c r="H12" s="1165"/>
      <c r="I12" s="1165"/>
      <c r="J12" s="1165"/>
      <c r="K12" s="1165"/>
      <c r="L12" s="1165"/>
      <c r="M12" s="1165"/>
      <c r="N12" s="1165"/>
      <c r="O12" s="1165">
        <v>1.3500449999999999</v>
      </c>
    </row>
    <row r="13" spans="1:15" ht="17.45" customHeight="1">
      <c r="A13" s="950" t="s">
        <v>112</v>
      </c>
      <c r="B13" s="952" t="s">
        <v>111</v>
      </c>
      <c r="C13" s="950" t="s">
        <v>110</v>
      </c>
      <c r="D13" s="1167">
        <v>2763.779732</v>
      </c>
      <c r="E13" s="1166">
        <v>882.40144999999995</v>
      </c>
      <c r="F13" s="1165"/>
      <c r="G13" s="1165"/>
      <c r="H13" s="1165">
        <v>1258.725072</v>
      </c>
      <c r="I13" s="1165"/>
      <c r="J13" s="1165">
        <v>80.631249999999994</v>
      </c>
      <c r="K13" s="1165"/>
      <c r="L13" s="1165"/>
      <c r="M13" s="1165">
        <v>419.22967999999997</v>
      </c>
      <c r="N13" s="1165">
        <v>122.79228000000001</v>
      </c>
      <c r="O13" s="1165"/>
    </row>
    <row r="14" spans="1:15" ht="17.45" customHeight="1">
      <c r="A14" s="950" t="s">
        <v>109</v>
      </c>
      <c r="B14" s="952" t="s">
        <v>108</v>
      </c>
      <c r="C14" s="950" t="s">
        <v>107</v>
      </c>
      <c r="D14" s="1167">
        <v>211.72418000000002</v>
      </c>
      <c r="E14" s="1166">
        <v>35.733130000000003</v>
      </c>
      <c r="F14" s="1165">
        <v>7.4092099999999999</v>
      </c>
      <c r="G14" s="1165">
        <v>22.297799999999999</v>
      </c>
      <c r="H14" s="1165">
        <v>22.04786</v>
      </c>
      <c r="I14" s="1165">
        <v>29.83034</v>
      </c>
      <c r="J14" s="1165">
        <v>15.201219999999999</v>
      </c>
      <c r="K14" s="1165">
        <v>18.283170000000002</v>
      </c>
      <c r="L14" s="1165">
        <v>6.0948099999999998</v>
      </c>
      <c r="M14" s="1165">
        <v>14.094199999999999</v>
      </c>
      <c r="N14" s="1165">
        <v>35.807579999999994</v>
      </c>
      <c r="O14" s="1165">
        <v>4.9248600000000007</v>
      </c>
    </row>
    <row r="15" spans="1:15" ht="17.45" customHeight="1">
      <c r="A15" s="950" t="s">
        <v>106</v>
      </c>
      <c r="B15" s="952" t="s">
        <v>105</v>
      </c>
      <c r="C15" s="950" t="s">
        <v>104</v>
      </c>
      <c r="D15" s="1167">
        <v>23.020859999999999</v>
      </c>
      <c r="E15" s="1166">
        <v>4.9399999999999986</v>
      </c>
      <c r="F15" s="1165">
        <v>8.4422599999999992</v>
      </c>
      <c r="G15" s="1165">
        <v>0.20982999999999999</v>
      </c>
      <c r="H15" s="1165"/>
      <c r="I15" s="1165">
        <v>4.6571600000000002</v>
      </c>
      <c r="J15" s="1165">
        <v>3.8406699999999998</v>
      </c>
      <c r="K15" s="1165"/>
      <c r="L15" s="1165"/>
      <c r="M15" s="1165"/>
      <c r="N15" s="1165">
        <v>0.93093999999999999</v>
      </c>
      <c r="O15" s="1165"/>
    </row>
    <row r="16" spans="1:15" ht="17.45" customHeight="1">
      <c r="A16" s="1106">
        <v>2</v>
      </c>
      <c r="B16" s="951" t="s">
        <v>103</v>
      </c>
      <c r="C16" s="1106" t="s">
        <v>102</v>
      </c>
      <c r="D16" s="1170">
        <v>3794.2446150000005</v>
      </c>
      <c r="E16" s="1171">
        <v>629.83765999999991</v>
      </c>
      <c r="F16" s="1170">
        <v>147.29997600000002</v>
      </c>
      <c r="G16" s="1170">
        <v>210.30367499999997</v>
      </c>
      <c r="H16" s="1170">
        <v>468.11207999999999</v>
      </c>
      <c r="I16" s="1170">
        <v>295.7889600000002</v>
      </c>
      <c r="J16" s="1170">
        <v>770.17192</v>
      </c>
      <c r="K16" s="1170">
        <v>366.87027999999987</v>
      </c>
      <c r="L16" s="1170">
        <v>180.19144999999997</v>
      </c>
      <c r="M16" s="1170">
        <v>348.59887999999995</v>
      </c>
      <c r="N16" s="1170">
        <v>193.62597000000005</v>
      </c>
      <c r="O16" s="1170">
        <v>183.44376399999999</v>
      </c>
    </row>
    <row r="17" spans="1:15" ht="17.45" customHeight="1">
      <c r="A17" s="950" t="s">
        <v>101</v>
      </c>
      <c r="B17" s="952" t="s">
        <v>100</v>
      </c>
      <c r="C17" s="950" t="s">
        <v>99</v>
      </c>
      <c r="D17" s="1167">
        <v>19.527139999999999</v>
      </c>
      <c r="E17" s="1166">
        <v>2.4954000000000001</v>
      </c>
      <c r="F17" s="1165"/>
      <c r="G17" s="1165"/>
      <c r="H17" s="1165"/>
      <c r="I17" s="1165">
        <v>1.03</v>
      </c>
      <c r="J17" s="1165">
        <v>0.10036</v>
      </c>
      <c r="K17" s="1165"/>
      <c r="L17" s="1165">
        <v>4.4319999999999998E-2</v>
      </c>
      <c r="M17" s="1165">
        <v>0.29496</v>
      </c>
      <c r="N17" s="1165"/>
      <c r="O17" s="1165">
        <v>15.562099999999999</v>
      </c>
    </row>
    <row r="18" spans="1:15" ht="17.45" customHeight="1">
      <c r="A18" s="950" t="s">
        <v>98</v>
      </c>
      <c r="B18" s="952" t="s">
        <v>97</v>
      </c>
      <c r="C18" s="950" t="s">
        <v>96</v>
      </c>
      <c r="D18" s="1167">
        <v>242.02414999999999</v>
      </c>
      <c r="E18" s="1166"/>
      <c r="F18" s="1165"/>
      <c r="G18" s="1165"/>
      <c r="H18" s="1165">
        <v>67.609899999999996</v>
      </c>
      <c r="I18" s="1165"/>
      <c r="J18" s="1165">
        <v>172.58481</v>
      </c>
      <c r="K18" s="1165"/>
      <c r="L18" s="1165"/>
      <c r="M18" s="1165"/>
      <c r="N18" s="1165"/>
      <c r="O18" s="1165">
        <v>1.82944</v>
      </c>
    </row>
    <row r="19" spans="1:15" ht="17.45" customHeight="1">
      <c r="A19" s="950" t="s">
        <v>94</v>
      </c>
      <c r="B19" s="952" t="s">
        <v>93</v>
      </c>
      <c r="C19" s="950" t="s">
        <v>92</v>
      </c>
      <c r="D19" s="1167">
        <v>16.830300000000001</v>
      </c>
      <c r="E19" s="1166"/>
      <c r="F19" s="1165"/>
      <c r="G19" s="1165"/>
      <c r="H19" s="1165"/>
      <c r="I19" s="1165"/>
      <c r="J19" s="1165">
        <v>16.830300000000001</v>
      </c>
      <c r="K19" s="1165"/>
      <c r="L19" s="1165"/>
      <c r="M19" s="1165"/>
      <c r="N19" s="1165"/>
      <c r="O19" s="1165"/>
    </row>
    <row r="20" spans="1:15" ht="17.45" customHeight="1">
      <c r="A20" s="950" t="s">
        <v>91</v>
      </c>
      <c r="B20" s="952" t="s">
        <v>90</v>
      </c>
      <c r="C20" s="950" t="s">
        <v>89</v>
      </c>
      <c r="D20" s="1167">
        <v>434.43396000000001</v>
      </c>
      <c r="E20" s="1166">
        <v>111.45578</v>
      </c>
      <c r="F20" s="1165">
        <v>7.1015259999999998</v>
      </c>
      <c r="G20" s="1165">
        <v>0.40627999999999997</v>
      </c>
      <c r="H20" s="1165">
        <v>191.44827000000001</v>
      </c>
      <c r="I20" s="1165">
        <v>1.6021799999999999</v>
      </c>
      <c r="J20" s="1165">
        <v>2.3588300000000002</v>
      </c>
      <c r="K20" s="1165">
        <v>13.453139999999999</v>
      </c>
      <c r="L20" s="1165">
        <v>6.3678799999999995</v>
      </c>
      <c r="M20" s="1165">
        <v>76.174099999999996</v>
      </c>
      <c r="N20" s="1165">
        <v>13.0784</v>
      </c>
      <c r="O20" s="1165">
        <v>10.987574</v>
      </c>
    </row>
    <row r="21" spans="1:15" ht="17.45" customHeight="1">
      <c r="A21" s="950" t="s">
        <v>88</v>
      </c>
      <c r="B21" s="952" t="s">
        <v>87</v>
      </c>
      <c r="C21" s="950" t="s">
        <v>86</v>
      </c>
      <c r="D21" s="1167">
        <v>174.06485999999998</v>
      </c>
      <c r="E21" s="1166">
        <v>8.2430500000000002</v>
      </c>
      <c r="F21" s="1165">
        <v>2.1137600000000001</v>
      </c>
      <c r="G21" s="1165">
        <v>17.62209</v>
      </c>
      <c r="H21" s="1165">
        <v>19.19894</v>
      </c>
      <c r="I21" s="1165">
        <v>0.97990999999999995</v>
      </c>
      <c r="J21" s="1165">
        <v>115.32016</v>
      </c>
      <c r="K21" s="1165">
        <v>0.63809000000000005</v>
      </c>
      <c r="L21" s="1165">
        <v>1.0019999999999999E-2</v>
      </c>
      <c r="M21" s="1165">
        <v>0.95428999999999997</v>
      </c>
      <c r="N21" s="1165">
        <v>0.63419999999999999</v>
      </c>
      <c r="O21" s="1165">
        <v>8.3503500000000006</v>
      </c>
    </row>
    <row r="22" spans="1:15" ht="25.5">
      <c r="A22" s="950" t="s">
        <v>85</v>
      </c>
      <c r="B22" s="952" t="s">
        <v>27</v>
      </c>
      <c r="C22" s="950" t="s">
        <v>26</v>
      </c>
      <c r="D22" s="1167">
        <v>194.09559999999999</v>
      </c>
      <c r="E22" s="1166"/>
      <c r="F22" s="1165">
        <v>0.25466</v>
      </c>
      <c r="G22" s="1165">
        <v>0.21511</v>
      </c>
      <c r="H22" s="1165"/>
      <c r="I22" s="1165"/>
      <c r="J22" s="1165">
        <v>171.84989999999999</v>
      </c>
      <c r="K22" s="1165">
        <v>21.775929999999999</v>
      </c>
      <c r="L22" s="1165"/>
      <c r="M22" s="1165"/>
      <c r="N22" s="1165"/>
      <c r="O22" s="1165"/>
    </row>
    <row r="23" spans="1:15">
      <c r="A23" s="950" t="s">
        <v>82</v>
      </c>
      <c r="B23" s="952" t="s">
        <v>81</v>
      </c>
      <c r="C23" s="950" t="s">
        <v>80</v>
      </c>
      <c r="D23" s="1172">
        <v>1420.5509799999998</v>
      </c>
      <c r="E23" s="1173">
        <v>267.64798999999999</v>
      </c>
      <c r="F23" s="1172">
        <v>71.277179999999987</v>
      </c>
      <c r="G23" s="1172">
        <v>116.78441999999998</v>
      </c>
      <c r="H23" s="1172">
        <v>99.684859999999972</v>
      </c>
      <c r="I23" s="1172">
        <v>153.29531</v>
      </c>
      <c r="J23" s="1172">
        <v>177.92103000000003</v>
      </c>
      <c r="K23" s="1172">
        <v>174.25610000000003</v>
      </c>
      <c r="L23" s="1172">
        <v>93.44965999999998</v>
      </c>
      <c r="M23" s="1172">
        <v>66.625129999999999</v>
      </c>
      <c r="N23" s="1172">
        <v>117.11268000000001</v>
      </c>
      <c r="O23" s="1172">
        <v>82.496620000000021</v>
      </c>
    </row>
    <row r="24" spans="1:15" s="1234" customFormat="1">
      <c r="A24" s="1247"/>
      <c r="B24" s="922" t="s">
        <v>334</v>
      </c>
      <c r="C24" s="923" t="s">
        <v>78</v>
      </c>
      <c r="D24" s="1233">
        <v>820.86405999999999</v>
      </c>
      <c r="E24" s="1248">
        <v>139.13621999999998</v>
      </c>
      <c r="F24" s="1236">
        <v>45.768539999999994</v>
      </c>
      <c r="G24" s="1236">
        <v>71.085829999999987</v>
      </c>
      <c r="H24" s="1236">
        <v>54.035259999999994</v>
      </c>
      <c r="I24" s="1236">
        <v>72.485200000000006</v>
      </c>
      <c r="J24" s="1236">
        <v>119.71436</v>
      </c>
      <c r="K24" s="1236">
        <v>87.583300000000008</v>
      </c>
      <c r="L24" s="1236">
        <v>57.364840000000001</v>
      </c>
      <c r="M24" s="1236">
        <v>44.916400000000003</v>
      </c>
      <c r="N24" s="1236">
        <v>76.659520000000001</v>
      </c>
      <c r="O24" s="1236">
        <v>52.11459</v>
      </c>
    </row>
    <row r="25" spans="1:15" s="1234" customFormat="1">
      <c r="A25" s="1247"/>
      <c r="B25" s="922" t="s">
        <v>887</v>
      </c>
      <c r="C25" s="923" t="s">
        <v>76</v>
      </c>
      <c r="D25" s="1233">
        <v>357.65841999999998</v>
      </c>
      <c r="E25" s="1248">
        <v>69.49593999999999</v>
      </c>
      <c r="F25" s="1236">
        <v>17.86889</v>
      </c>
      <c r="G25" s="1236">
        <v>25.649639999999998</v>
      </c>
      <c r="H25" s="1236">
        <v>29.08737</v>
      </c>
      <c r="I25" s="1236">
        <v>61.475700000000003</v>
      </c>
      <c r="J25" s="1236">
        <v>25.22053</v>
      </c>
      <c r="K25" s="1236">
        <v>62.425690000000003</v>
      </c>
      <c r="L25" s="1236">
        <v>25.468919999999997</v>
      </c>
      <c r="M25" s="1236">
        <v>11.54739</v>
      </c>
      <c r="N25" s="1236">
        <v>25.156890000000001</v>
      </c>
      <c r="O25" s="1236">
        <v>4.2614599999999996</v>
      </c>
    </row>
    <row r="26" spans="1:15" s="1234" customFormat="1">
      <c r="A26" s="1247"/>
      <c r="B26" s="922" t="s">
        <v>1250</v>
      </c>
      <c r="C26" s="923" t="s">
        <v>69</v>
      </c>
      <c r="D26" s="1233">
        <v>14.800160000000002</v>
      </c>
      <c r="E26" s="1248">
        <v>0.43142000000000003</v>
      </c>
      <c r="F26" s="1236">
        <v>0.32327</v>
      </c>
      <c r="G26" s="1236">
        <v>0.73191000000000006</v>
      </c>
      <c r="H26" s="1236">
        <v>0.41854999999999998</v>
      </c>
      <c r="I26" s="1236">
        <v>8.1324199999999998</v>
      </c>
      <c r="J26" s="1236">
        <v>2.0936499999999998</v>
      </c>
      <c r="K26" s="1236">
        <v>0.54722999999999999</v>
      </c>
      <c r="L26" s="1236">
        <v>1.6570000000000001E-2</v>
      </c>
      <c r="M26" s="1236">
        <v>6.8519999999999998E-2</v>
      </c>
      <c r="N26" s="1236">
        <v>8.9560000000000001E-2</v>
      </c>
      <c r="O26" s="1236">
        <v>1.94706</v>
      </c>
    </row>
    <row r="27" spans="1:15" s="1234" customFormat="1">
      <c r="A27" s="1247"/>
      <c r="B27" s="922" t="s">
        <v>1251</v>
      </c>
      <c r="C27" s="923" t="s">
        <v>67</v>
      </c>
      <c r="D27" s="1233">
        <v>5.9886899999999992</v>
      </c>
      <c r="E27" s="1248">
        <v>0.41797000000000001</v>
      </c>
      <c r="F27" s="1236">
        <v>0.37447000000000003</v>
      </c>
      <c r="G27" s="1236">
        <v>0.28260000000000002</v>
      </c>
      <c r="H27" s="1236">
        <v>0.65752999999999995</v>
      </c>
      <c r="I27" s="1236">
        <v>6.7059999999999995E-2</v>
      </c>
      <c r="J27" s="1236">
        <v>0.37378</v>
      </c>
      <c r="K27" s="1236">
        <v>0.15</v>
      </c>
      <c r="L27" s="1236">
        <v>6.83E-2</v>
      </c>
      <c r="M27" s="1236">
        <v>0.15901000000000001</v>
      </c>
      <c r="N27" s="1236">
        <v>3.1199999999999999E-2</v>
      </c>
      <c r="O27" s="1236">
        <v>3.4067699999999999</v>
      </c>
    </row>
    <row r="28" spans="1:15" s="1234" customFormat="1">
      <c r="A28" s="1247"/>
      <c r="B28" s="922" t="s">
        <v>1252</v>
      </c>
      <c r="C28" s="923" t="s">
        <v>65</v>
      </c>
      <c r="D28" s="1233">
        <v>37.331589999999998</v>
      </c>
      <c r="E28" s="1248">
        <v>2.0003799999999998</v>
      </c>
      <c r="F28" s="1236">
        <v>1.92652</v>
      </c>
      <c r="G28" s="1236">
        <v>3.8589500000000001</v>
      </c>
      <c r="H28" s="1235">
        <v>1.1033200000000001</v>
      </c>
      <c r="I28" s="1236">
        <v>2.5418699999999999</v>
      </c>
      <c r="J28" s="1236">
        <v>4.4532099999999994</v>
      </c>
      <c r="K28" s="1236">
        <v>3.85521</v>
      </c>
      <c r="L28" s="1236">
        <v>2.2535599999999998</v>
      </c>
      <c r="M28" s="1236">
        <v>1.7135499999999999</v>
      </c>
      <c r="N28" s="1236">
        <v>2.3904800000000002</v>
      </c>
      <c r="O28" s="1236">
        <v>11.234539999999999</v>
      </c>
    </row>
    <row r="29" spans="1:15" s="1234" customFormat="1">
      <c r="A29" s="1247"/>
      <c r="B29" s="922" t="s">
        <v>1253</v>
      </c>
      <c r="C29" s="923" t="s">
        <v>63</v>
      </c>
      <c r="D29" s="1233">
        <v>7.1326999999999989</v>
      </c>
      <c r="E29" s="1248"/>
      <c r="F29" s="1236">
        <v>0.67386000000000001</v>
      </c>
      <c r="G29" s="1236">
        <v>0.56298000000000004</v>
      </c>
      <c r="H29" s="1236"/>
      <c r="I29" s="1236">
        <v>0.60833000000000004</v>
      </c>
      <c r="J29" s="1236">
        <v>0.47273999999999999</v>
      </c>
      <c r="K29" s="1236">
        <v>2.8361199999999998</v>
      </c>
      <c r="L29" s="1236">
        <v>1.49004</v>
      </c>
      <c r="M29" s="1236">
        <v>1.55E-2</v>
      </c>
      <c r="N29" s="1236">
        <v>0.1</v>
      </c>
      <c r="O29" s="1236">
        <v>0.37313000000000002</v>
      </c>
    </row>
    <row r="30" spans="1:15" s="1234" customFormat="1">
      <c r="A30" s="1247"/>
      <c r="B30" s="922" t="s">
        <v>1254</v>
      </c>
      <c r="C30" s="924" t="s">
        <v>74</v>
      </c>
      <c r="D30" s="1233">
        <v>5.0219700000000005</v>
      </c>
      <c r="E30" s="1248">
        <v>0.34565000000000001</v>
      </c>
      <c r="F30" s="1236">
        <v>0.37569999999999998</v>
      </c>
      <c r="G30" s="1236">
        <v>0.44843</v>
      </c>
      <c r="H30" s="1236">
        <v>6.5300000000000002E-3</v>
      </c>
      <c r="I30" s="1236">
        <v>0.38932</v>
      </c>
      <c r="J30" s="1236">
        <v>0.96222000000000008</v>
      </c>
      <c r="K30" s="1236">
        <v>1.1778900000000001</v>
      </c>
      <c r="L30" s="1236">
        <v>8.3519999999999997E-2</v>
      </c>
      <c r="M30" s="1236">
        <v>1.864E-2</v>
      </c>
      <c r="N30" s="1236">
        <v>0.87108000000000008</v>
      </c>
      <c r="O30" s="1236">
        <v>0.34299000000000002</v>
      </c>
    </row>
    <row r="31" spans="1:15" s="1234" customFormat="1">
      <c r="A31" s="1247"/>
      <c r="B31" s="922" t="s">
        <v>1255</v>
      </c>
      <c r="C31" s="924" t="s">
        <v>71</v>
      </c>
      <c r="D31" s="1233">
        <v>0.41933999999999994</v>
      </c>
      <c r="E31" s="1248">
        <v>2.367E-2</v>
      </c>
      <c r="F31" s="1236">
        <v>1.2930000000000001E-2</v>
      </c>
      <c r="G31" s="1236">
        <v>2.4539999999999999E-2</v>
      </c>
      <c r="H31" s="1236">
        <v>2.6280000000000001E-2</v>
      </c>
      <c r="I31" s="1236">
        <v>1.678E-2</v>
      </c>
      <c r="J31" s="1236">
        <v>1.5959999999999998E-2</v>
      </c>
      <c r="K31" s="1236">
        <v>1.1390000000000001E-2</v>
      </c>
      <c r="L31" s="1236">
        <v>2.1430000000000001E-2</v>
      </c>
      <c r="M31" s="1236">
        <v>4.8219999999999999E-2</v>
      </c>
      <c r="N31" s="1236">
        <v>1.031E-2</v>
      </c>
      <c r="O31" s="1236">
        <v>0.20782999999999999</v>
      </c>
    </row>
    <row r="32" spans="1:15" s="1234" customFormat="1" ht="12.75" customHeight="1">
      <c r="A32" s="1247"/>
      <c r="B32" s="925" t="s">
        <v>55</v>
      </c>
      <c r="C32" s="926" t="s">
        <v>54</v>
      </c>
      <c r="D32" s="1233">
        <v>36.419980000000002</v>
      </c>
      <c r="E32" s="1248">
        <v>30.806250000000002</v>
      </c>
      <c r="F32" s="1236"/>
      <c r="G32" s="1236">
        <v>0.54344999999999999</v>
      </c>
      <c r="H32" s="1236"/>
      <c r="I32" s="1236"/>
      <c r="J32" s="1236">
        <v>0.44083</v>
      </c>
      <c r="K32" s="1236">
        <v>3.4427300000000001</v>
      </c>
      <c r="L32" s="1236"/>
      <c r="M32" s="1236">
        <v>0.86677000000000004</v>
      </c>
      <c r="N32" s="1236"/>
      <c r="O32" s="1236">
        <v>0.31995000000000001</v>
      </c>
    </row>
    <row r="33" spans="1:15" s="1234" customFormat="1" ht="14.45" customHeight="1">
      <c r="A33" s="1247"/>
      <c r="B33" s="925" t="s">
        <v>49</v>
      </c>
      <c r="C33" s="926" t="s">
        <v>48</v>
      </c>
      <c r="D33" s="1233">
        <v>1.0850200000000001</v>
      </c>
      <c r="E33" s="1248"/>
      <c r="F33" s="1236"/>
      <c r="G33" s="1236">
        <v>1.9E-2</v>
      </c>
      <c r="H33" s="1236"/>
      <c r="I33" s="1236"/>
      <c r="J33" s="1236"/>
      <c r="K33" s="1236"/>
      <c r="L33" s="1236"/>
      <c r="M33" s="1236"/>
      <c r="N33" s="1236">
        <v>7.2249999999999995E-2</v>
      </c>
      <c r="O33" s="1236">
        <v>0.99377000000000004</v>
      </c>
    </row>
    <row r="34" spans="1:15" s="1234" customFormat="1">
      <c r="A34" s="1247"/>
      <c r="B34" s="925" t="s">
        <v>33</v>
      </c>
      <c r="C34" s="926" t="s">
        <v>32</v>
      </c>
      <c r="D34" s="1233">
        <v>10.04522</v>
      </c>
      <c r="E34" s="1248">
        <v>0.30080000000000001</v>
      </c>
      <c r="F34" s="1236">
        <v>0.45796999999999999</v>
      </c>
      <c r="G34" s="1236">
        <v>0.98412999999999995</v>
      </c>
      <c r="H34" s="1236">
        <v>0.90214000000000005</v>
      </c>
      <c r="I34" s="1236">
        <v>0.75665000000000004</v>
      </c>
      <c r="J34" s="1236">
        <v>2.3397999999999999</v>
      </c>
      <c r="K34" s="1236">
        <v>1.52349</v>
      </c>
      <c r="L34" s="1236">
        <v>0.64746000000000004</v>
      </c>
      <c r="M34" s="1236">
        <v>0.38508999999999999</v>
      </c>
      <c r="N34" s="1236">
        <v>1.34514</v>
      </c>
      <c r="O34" s="1236">
        <v>0.40255000000000002</v>
      </c>
    </row>
    <row r="35" spans="1:15" s="1234" customFormat="1">
      <c r="A35" s="1247"/>
      <c r="B35" s="925" t="s">
        <v>30</v>
      </c>
      <c r="C35" s="926" t="s">
        <v>29</v>
      </c>
      <c r="D35" s="1233">
        <v>119.24636000000001</v>
      </c>
      <c r="E35" s="1248">
        <v>24.479649999999999</v>
      </c>
      <c r="F35" s="1236">
        <v>3.3737599999999999</v>
      </c>
      <c r="G35" s="1236">
        <v>12.34381</v>
      </c>
      <c r="H35" s="1236">
        <v>13.266260000000001</v>
      </c>
      <c r="I35" s="1236">
        <v>6.7499900000000004</v>
      </c>
      <c r="J35" s="1236">
        <v>21.448619999999998</v>
      </c>
      <c r="K35" s="1236">
        <v>10.672599999999999</v>
      </c>
      <c r="L35" s="1236">
        <v>4.2311199999999998</v>
      </c>
      <c r="M35" s="1236">
        <v>6.8860399999999995</v>
      </c>
      <c r="N35" s="1236">
        <v>10.336360000000001</v>
      </c>
      <c r="O35" s="1236">
        <v>5.4581499999999998</v>
      </c>
    </row>
    <row r="36" spans="1:15" s="1234" customFormat="1">
      <c r="A36" s="1247"/>
      <c r="B36" s="925" t="s">
        <v>1164</v>
      </c>
      <c r="C36" s="926" t="s">
        <v>59</v>
      </c>
      <c r="D36" s="1233">
        <v>2.2166600000000001</v>
      </c>
      <c r="E36" s="1248"/>
      <c r="F36" s="1236"/>
      <c r="G36" s="1236"/>
      <c r="H36" s="1236"/>
      <c r="I36" s="1236"/>
      <c r="J36" s="1236"/>
      <c r="K36" s="1236"/>
      <c r="L36" s="1236">
        <v>1.27921</v>
      </c>
      <c r="M36" s="1236"/>
      <c r="N36" s="1236"/>
      <c r="O36" s="1236">
        <v>0.93745000000000001</v>
      </c>
    </row>
    <row r="37" spans="1:15" s="1234" customFormat="1" ht="12.75" customHeight="1">
      <c r="A37" s="1247"/>
      <c r="B37" s="922" t="s">
        <v>1256</v>
      </c>
      <c r="C37" s="923" t="s">
        <v>57</v>
      </c>
      <c r="D37" s="1233">
        <v>2.3208099999999998</v>
      </c>
      <c r="E37" s="1248">
        <v>0.21004</v>
      </c>
      <c r="F37" s="1236">
        <v>0.12127</v>
      </c>
      <c r="G37" s="1236">
        <v>0.24915000000000001</v>
      </c>
      <c r="H37" s="1236">
        <v>0.18162</v>
      </c>
      <c r="I37" s="1236">
        <v>7.1989999999999998E-2</v>
      </c>
      <c r="J37" s="1236">
        <v>0.38533000000000001</v>
      </c>
      <c r="K37" s="1236">
        <v>3.0450000000000001E-2</v>
      </c>
      <c r="L37" s="1236">
        <v>0.52468999999999999</v>
      </c>
      <c r="M37" s="1236">
        <v>0</v>
      </c>
      <c r="N37" s="1236">
        <v>4.9889999999999997E-2</v>
      </c>
      <c r="O37" s="1236">
        <v>0.49637999999999999</v>
      </c>
    </row>
    <row r="38" spans="1:15">
      <c r="A38" s="953" t="s">
        <v>56</v>
      </c>
      <c r="B38" s="1105" t="s">
        <v>21</v>
      </c>
      <c r="C38" s="950" t="s">
        <v>20</v>
      </c>
      <c r="D38" s="1167">
        <v>20.08399</v>
      </c>
      <c r="E38" s="1173"/>
      <c r="F38" s="1172">
        <v>1.2583499999999999</v>
      </c>
      <c r="G38" s="1172">
        <v>0.73</v>
      </c>
      <c r="H38" s="1172">
        <v>7.8030000000000002E-2</v>
      </c>
      <c r="I38" s="1172">
        <v>0.71453000000000011</v>
      </c>
      <c r="J38" s="1172">
        <v>2.6247799999999999</v>
      </c>
      <c r="K38" s="1172">
        <v>7.903290000000001</v>
      </c>
      <c r="L38" s="1172">
        <v>2.0367700000000002</v>
      </c>
      <c r="M38" s="1172">
        <v>0.10717</v>
      </c>
      <c r="N38" s="1172">
        <v>0.57830000000000004</v>
      </c>
      <c r="O38" s="1172">
        <v>4.0527700000000006</v>
      </c>
    </row>
    <row r="39" spans="1:15">
      <c r="A39" s="950" t="s">
        <v>53</v>
      </c>
      <c r="B39" s="1105" t="s">
        <v>46</v>
      </c>
      <c r="C39" s="950" t="s">
        <v>45</v>
      </c>
      <c r="D39" s="1167">
        <v>591.96533499999998</v>
      </c>
      <c r="E39" s="1174">
        <v>56.65943</v>
      </c>
      <c r="F39" s="1175">
        <v>45.207689999999999</v>
      </c>
      <c r="G39" s="1175">
        <v>54.024654999999996</v>
      </c>
      <c r="H39" s="1175">
        <v>49.493409999999997</v>
      </c>
      <c r="I39" s="1175">
        <v>67.161920000000009</v>
      </c>
      <c r="J39" s="1175">
        <v>79.452660000000009</v>
      </c>
      <c r="K39" s="1175">
        <v>77.598500000000001</v>
      </c>
      <c r="L39" s="1175">
        <v>72.407169999999994</v>
      </c>
      <c r="M39" s="1175">
        <v>36.881489999999999</v>
      </c>
      <c r="N39" s="1175">
        <v>53.078409999999998</v>
      </c>
      <c r="O39" s="1175"/>
    </row>
    <row r="40" spans="1:15">
      <c r="A40" s="953" t="s">
        <v>50</v>
      </c>
      <c r="B40" s="1105" t="s">
        <v>43</v>
      </c>
      <c r="C40" s="950" t="s">
        <v>42</v>
      </c>
      <c r="D40" s="1167">
        <v>53.807239999999993</v>
      </c>
      <c r="E40" s="1174"/>
      <c r="F40" s="1175"/>
      <c r="G40" s="1175"/>
      <c r="H40" s="1175"/>
      <c r="I40" s="1175"/>
      <c r="J40" s="1175"/>
      <c r="K40" s="1175"/>
      <c r="L40" s="1175"/>
      <c r="M40" s="1175"/>
      <c r="N40" s="1175"/>
      <c r="O40" s="1175">
        <v>53.807239999999993</v>
      </c>
    </row>
    <row r="41" spans="1:15">
      <c r="A41" s="950" t="s">
        <v>47</v>
      </c>
      <c r="B41" s="952" t="s">
        <v>40</v>
      </c>
      <c r="C41" s="950" t="s">
        <v>39</v>
      </c>
      <c r="D41" s="1167">
        <v>9.1466200000000004</v>
      </c>
      <c r="E41" s="1166">
        <v>0.23447999999999999</v>
      </c>
      <c r="F41" s="1165">
        <v>0.23330000000000001</v>
      </c>
      <c r="G41" s="1165">
        <v>0.62378</v>
      </c>
      <c r="H41" s="1165">
        <v>0.23002</v>
      </c>
      <c r="I41" s="1165">
        <v>0.23830999999999999</v>
      </c>
      <c r="J41" s="1165">
        <v>0.87239999999999995</v>
      </c>
      <c r="K41" s="1165">
        <v>2.0821499999999999</v>
      </c>
      <c r="L41" s="1165">
        <v>0.33002999999999999</v>
      </c>
      <c r="M41" s="1165">
        <v>0.39889999999999998</v>
      </c>
      <c r="N41" s="1165">
        <v>0.32302999999999998</v>
      </c>
      <c r="O41" s="1165">
        <v>3.5802199999999997</v>
      </c>
    </row>
    <row r="42" spans="1:15">
      <c r="A42" s="953" t="s">
        <v>44</v>
      </c>
      <c r="B42" s="952" t="s">
        <v>18</v>
      </c>
      <c r="C42" s="950" t="s">
        <v>17</v>
      </c>
      <c r="D42" s="1167">
        <v>15.03204</v>
      </c>
      <c r="E42" s="1166">
        <v>1.63832</v>
      </c>
      <c r="F42" s="1165">
        <v>0.54835999999999996</v>
      </c>
      <c r="G42" s="1165">
        <v>0.79630000000000001</v>
      </c>
      <c r="H42" s="1165">
        <v>2.30016</v>
      </c>
      <c r="I42" s="1165">
        <v>1.6474800000000001</v>
      </c>
      <c r="J42" s="1165">
        <v>2.4201700000000002</v>
      </c>
      <c r="K42" s="1165">
        <v>0.35630000000000001</v>
      </c>
      <c r="L42" s="1165">
        <v>1.51851</v>
      </c>
      <c r="M42" s="1165">
        <v>1.4979</v>
      </c>
      <c r="N42" s="1165">
        <v>1.13409</v>
      </c>
      <c r="O42" s="1165">
        <v>1.17445</v>
      </c>
    </row>
    <row r="43" spans="1:15">
      <c r="A43" s="950" t="s">
        <v>41</v>
      </c>
      <c r="B43" s="952" t="s">
        <v>15</v>
      </c>
      <c r="C43" s="950" t="s">
        <v>14</v>
      </c>
      <c r="D43" s="1167">
        <v>574.34694000000013</v>
      </c>
      <c r="E43" s="1166">
        <v>172.89587</v>
      </c>
      <c r="F43" s="1165">
        <v>19.305150000000001</v>
      </c>
      <c r="G43" s="1165">
        <v>19.07873</v>
      </c>
      <c r="H43" s="1165">
        <v>30.853400000000001</v>
      </c>
      <c r="I43" s="1165">
        <v>69.09469</v>
      </c>
      <c r="J43" s="1165">
        <v>27.767800000000001</v>
      </c>
      <c r="K43" s="1165">
        <v>60.138390000000001</v>
      </c>
      <c r="L43" s="1165">
        <v>2.0270899999999998</v>
      </c>
      <c r="M43" s="1165">
        <v>165.66494</v>
      </c>
      <c r="N43" s="1165">
        <v>7.52088</v>
      </c>
      <c r="O43" s="1165"/>
    </row>
    <row r="44" spans="1:15">
      <c r="A44" s="953" t="s">
        <v>34</v>
      </c>
      <c r="B44" s="952" t="s">
        <v>12</v>
      </c>
      <c r="C44" s="950" t="s">
        <v>11</v>
      </c>
      <c r="D44" s="1167">
        <v>28.335460000000001</v>
      </c>
      <c r="E44" s="1166">
        <v>8.5673399999999997</v>
      </c>
      <c r="F44" s="1165"/>
      <c r="G44" s="1165">
        <v>2.231E-2</v>
      </c>
      <c r="H44" s="1165">
        <v>7.21509</v>
      </c>
      <c r="I44" s="1165">
        <v>2.4629999999999999E-2</v>
      </c>
      <c r="J44" s="1165">
        <v>6.8720000000000003E-2</v>
      </c>
      <c r="K44" s="1165">
        <v>8.6683900000000005</v>
      </c>
      <c r="L44" s="1165">
        <v>2</v>
      </c>
      <c r="M44" s="1165"/>
      <c r="N44" s="1165">
        <v>0.16597999999999999</v>
      </c>
      <c r="O44" s="1165">
        <v>1.603</v>
      </c>
    </row>
    <row r="45" spans="1:15" s="932" customFormat="1">
      <c r="A45" s="1207">
        <v>3</v>
      </c>
      <c r="B45" s="1024" t="s">
        <v>7</v>
      </c>
      <c r="C45" s="1106" t="s">
        <v>6</v>
      </c>
      <c r="D45" s="1163">
        <v>489.15324800000002</v>
      </c>
      <c r="E45" s="1246">
        <v>129.25985999999997</v>
      </c>
      <c r="F45" s="1229">
        <v>33.550550000000001</v>
      </c>
      <c r="G45" s="1229">
        <v>17.523720000000001</v>
      </c>
      <c r="H45" s="1229">
        <v>111.313368</v>
      </c>
      <c r="I45" s="1229">
        <v>45.125439999999998</v>
      </c>
      <c r="J45" s="1229">
        <v>38.880759999999995</v>
      </c>
      <c r="K45" s="1229">
        <v>32.159779999999998</v>
      </c>
      <c r="L45" s="1229">
        <v>14.24212</v>
      </c>
      <c r="M45" s="1229">
        <v>20.121409999999997</v>
      </c>
      <c r="N45" s="1229">
        <v>40.942740000000001</v>
      </c>
      <c r="O45" s="1229">
        <v>6.0335000000000001</v>
      </c>
    </row>
    <row r="46" spans="1:15" s="932" customFormat="1">
      <c r="A46" s="1207" t="s">
        <v>849</v>
      </c>
      <c r="B46" s="1024" t="s">
        <v>1265</v>
      </c>
      <c r="C46" s="1024"/>
      <c r="D46" s="1229"/>
      <c r="E46" s="1229"/>
      <c r="F46" s="1229"/>
      <c r="G46" s="1229"/>
      <c r="H46" s="1229"/>
      <c r="I46" s="1229"/>
      <c r="J46" s="1229"/>
      <c r="K46" s="1229"/>
      <c r="L46" s="1229"/>
      <c r="M46" s="1229"/>
      <c r="N46" s="1229"/>
      <c r="O46" s="1229"/>
    </row>
    <row r="47" spans="1:15">
      <c r="A47" s="1160">
        <v>1</v>
      </c>
      <c r="B47" s="1161" t="s">
        <v>1</v>
      </c>
      <c r="C47" s="1160" t="s">
        <v>0</v>
      </c>
      <c r="D47" s="1220">
        <v>218.65917899999999</v>
      </c>
      <c r="E47" s="1220"/>
      <c r="F47" s="1220"/>
      <c r="G47" s="1220"/>
      <c r="H47" s="1220"/>
      <c r="I47" s="1220"/>
      <c r="J47" s="1220"/>
      <c r="K47" s="1220"/>
      <c r="L47" s="1220"/>
      <c r="M47" s="1220"/>
      <c r="N47" s="1220"/>
      <c r="O47" s="1220">
        <v>218.65917899999999</v>
      </c>
    </row>
    <row r="48" spans="1:15">
      <c r="A48" s="1160">
        <v>2</v>
      </c>
      <c r="B48" s="1161" t="s">
        <v>1266</v>
      </c>
      <c r="C48" s="1160" t="s">
        <v>1267</v>
      </c>
      <c r="D48" s="1220">
        <v>3065.4025879999999</v>
      </c>
      <c r="E48" s="1220">
        <v>457.83544999999998</v>
      </c>
      <c r="F48" s="1220">
        <v>226.51921000000002</v>
      </c>
      <c r="G48" s="1220">
        <v>299.33656800000006</v>
      </c>
      <c r="H48" s="1220">
        <v>329.74723999999998</v>
      </c>
      <c r="I48" s="1220">
        <v>363.62010000000004</v>
      </c>
      <c r="J48" s="1220">
        <v>348.15073000000001</v>
      </c>
      <c r="K48" s="1220">
        <v>229.89861999999999</v>
      </c>
      <c r="L48" s="1220">
        <v>205.34370999999999</v>
      </c>
      <c r="M48" s="1220">
        <v>172.97340000000003</v>
      </c>
      <c r="N48" s="1220">
        <v>409.07055000000003</v>
      </c>
      <c r="O48" s="1220">
        <v>22.90701</v>
      </c>
    </row>
    <row r="49" spans="1:15">
      <c r="A49" s="1160">
        <v>3</v>
      </c>
      <c r="B49" s="1161" t="s">
        <v>1268</v>
      </c>
      <c r="C49" s="1160" t="s">
        <v>1269</v>
      </c>
      <c r="D49" s="1220">
        <v>2765.1297770000001</v>
      </c>
      <c r="E49" s="1220">
        <v>882.40144999999995</v>
      </c>
      <c r="F49" s="1220"/>
      <c r="G49" s="1220"/>
      <c r="H49" s="1220">
        <v>1258.725072</v>
      </c>
      <c r="I49" s="1220"/>
      <c r="J49" s="1220">
        <v>80.631249999999994</v>
      </c>
      <c r="K49" s="1220"/>
      <c r="L49" s="1220"/>
      <c r="M49" s="1220">
        <v>419.22967999999997</v>
      </c>
      <c r="N49" s="1220">
        <v>122.79228000000001</v>
      </c>
      <c r="O49" s="1220">
        <v>1.3500449999999999</v>
      </c>
    </row>
    <row r="50" spans="1:15">
      <c r="A50" s="1160">
        <v>4</v>
      </c>
      <c r="B50" s="1161" t="s">
        <v>1270</v>
      </c>
      <c r="C50" s="1160" t="s">
        <v>1271</v>
      </c>
      <c r="D50" s="1220">
        <v>452.21997999999996</v>
      </c>
      <c r="E50" s="1220">
        <v>149.30625000000001</v>
      </c>
      <c r="F50" s="1220"/>
      <c r="G50" s="1220">
        <v>0.54344999999999999</v>
      </c>
      <c r="H50" s="1220">
        <v>127</v>
      </c>
      <c r="I50" s="1220"/>
      <c r="J50" s="1220">
        <v>0.44083</v>
      </c>
      <c r="K50" s="1220">
        <v>3.4427300000000001</v>
      </c>
      <c r="L50" s="1220"/>
      <c r="M50" s="1220">
        <v>171.16676999999999</v>
      </c>
      <c r="N50" s="1220"/>
      <c r="O50" s="1220">
        <v>0.31995000000000001</v>
      </c>
    </row>
    <row r="51" spans="1:15">
      <c r="A51" s="1160">
        <v>5</v>
      </c>
      <c r="B51" s="1161" t="s">
        <v>1272</v>
      </c>
      <c r="C51" s="1160" t="s">
        <v>1273</v>
      </c>
      <c r="D51" s="1220">
        <v>16.830300000000001</v>
      </c>
      <c r="E51" s="1220"/>
      <c r="F51" s="1220"/>
      <c r="G51" s="1220"/>
      <c r="H51" s="1220"/>
      <c r="I51" s="1220"/>
      <c r="J51" s="1220">
        <v>16.830300000000001</v>
      </c>
      <c r="K51" s="1220"/>
      <c r="L51" s="1220"/>
      <c r="M51" s="1220"/>
      <c r="N51" s="1220"/>
      <c r="O51" s="1220"/>
    </row>
    <row r="52" spans="1:15">
      <c r="A52" s="1160">
        <v>6</v>
      </c>
      <c r="B52" s="1161" t="s">
        <v>1274</v>
      </c>
      <c r="C52" s="1160" t="s">
        <v>1275</v>
      </c>
      <c r="D52" s="1220">
        <v>165.34144000000001</v>
      </c>
      <c r="E52" s="1220"/>
      <c r="F52" s="1220"/>
      <c r="G52" s="1220"/>
      <c r="H52" s="1220"/>
      <c r="I52" s="1220"/>
      <c r="J52" s="1220"/>
      <c r="K52" s="1220"/>
      <c r="L52" s="1220"/>
      <c r="M52" s="1220"/>
      <c r="N52" s="1220"/>
      <c r="O52" s="1220">
        <v>165.34144000000001</v>
      </c>
    </row>
    <row r="53" spans="1:15" ht="25.5">
      <c r="A53" s="1160">
        <v>7</v>
      </c>
      <c r="B53" s="1161" t="s">
        <v>1276</v>
      </c>
      <c r="C53" s="1160" t="s">
        <v>1277</v>
      </c>
      <c r="D53" s="1220">
        <v>6678.6505893333324</v>
      </c>
      <c r="E53" s="1220">
        <v>2140.0072</v>
      </c>
      <c r="F53" s="1220">
        <v>423.21860600000002</v>
      </c>
      <c r="G53" s="1220"/>
      <c r="H53" s="1220">
        <v>2189.9440199999999</v>
      </c>
      <c r="I53" s="1220"/>
      <c r="J53" s="1220">
        <v>274.08605999999997</v>
      </c>
      <c r="K53" s="1220"/>
      <c r="L53" s="1220"/>
      <c r="M53" s="1220">
        <v>975.01769000000002</v>
      </c>
      <c r="N53" s="1220">
        <v>676.37701333333348</v>
      </c>
      <c r="O53" s="1220"/>
    </row>
    <row r="54" spans="1:15">
      <c r="A54" s="1160">
        <v>8</v>
      </c>
      <c r="B54" s="1161" t="s">
        <v>1278</v>
      </c>
      <c r="C54" s="1160" t="s">
        <v>1279</v>
      </c>
      <c r="D54" s="1220">
        <v>434.43396000000001</v>
      </c>
      <c r="E54" s="1220">
        <v>111.45578</v>
      </c>
      <c r="F54" s="1220">
        <v>7.1015259999999998</v>
      </c>
      <c r="G54" s="1220">
        <v>0.40627999999999997</v>
      </c>
      <c r="H54" s="1220">
        <v>191.44827000000001</v>
      </c>
      <c r="I54" s="1220">
        <v>1.6021799999999999</v>
      </c>
      <c r="J54" s="1220">
        <v>2.3588300000000002</v>
      </c>
      <c r="K54" s="1220">
        <v>13.453139999999999</v>
      </c>
      <c r="L54" s="1220">
        <v>6.3678799999999995</v>
      </c>
      <c r="M54" s="1220">
        <v>76.174099999999996</v>
      </c>
      <c r="N54" s="1220">
        <v>13.0784</v>
      </c>
      <c r="O54" s="1220">
        <v>10.987574</v>
      </c>
    </row>
    <row r="55" spans="1:15">
      <c r="A55" s="1160">
        <v>9</v>
      </c>
      <c r="B55" s="1161" t="s">
        <v>1280</v>
      </c>
      <c r="C55" s="1160" t="s">
        <v>1281</v>
      </c>
      <c r="D55" s="1220">
        <v>165.34144000000001</v>
      </c>
      <c r="E55" s="1220"/>
      <c r="F55" s="1220"/>
      <c r="G55" s="1220"/>
      <c r="H55" s="1220"/>
      <c r="I55" s="1220"/>
      <c r="J55" s="1220"/>
      <c r="K55" s="1220"/>
      <c r="L55" s="1220"/>
      <c r="M55" s="1220"/>
      <c r="N55" s="1220"/>
      <c r="O55" s="1220">
        <v>165.34144000000001</v>
      </c>
    </row>
    <row r="56" spans="1:15">
      <c r="A56" s="1160">
        <v>10</v>
      </c>
      <c r="B56" s="1161" t="s">
        <v>1282</v>
      </c>
      <c r="C56" s="1160" t="s">
        <v>1283</v>
      </c>
      <c r="D56" s="1220">
        <v>1378.6875680000001</v>
      </c>
      <c r="E56" s="1176">
        <v>141.15807000000001</v>
      </c>
      <c r="F56" s="1176">
        <v>80.792860000000005</v>
      </c>
      <c r="G56" s="1176">
        <v>179.36156800000001</v>
      </c>
      <c r="H56" s="1176">
        <v>123.18612999999999</v>
      </c>
      <c r="I56" s="1176">
        <v>135.30501999999998</v>
      </c>
      <c r="J56" s="1176">
        <v>238.18311</v>
      </c>
      <c r="K56" s="1176">
        <v>143.07328999999999</v>
      </c>
      <c r="L56" s="1176">
        <v>135.40103999999999</v>
      </c>
      <c r="M56" s="1176">
        <v>75.657160000000005</v>
      </c>
      <c r="N56" s="1176">
        <v>126.56932</v>
      </c>
      <c r="O56" s="1220"/>
    </row>
    <row r="57" spans="1:15" ht="25.5">
      <c r="A57" s="1160">
        <v>11</v>
      </c>
      <c r="B57" s="1161" t="s">
        <v>1284</v>
      </c>
      <c r="C57" s="1160" t="s">
        <v>1285</v>
      </c>
      <c r="D57" s="1220">
        <v>951.77544499999999</v>
      </c>
      <c r="E57" s="1220">
        <v>64.902479999999997</v>
      </c>
      <c r="F57" s="1220">
        <v>47.57611</v>
      </c>
      <c r="G57" s="1220">
        <v>71.861854999999991</v>
      </c>
      <c r="H57" s="1220">
        <v>68.692350000000005</v>
      </c>
      <c r="I57" s="1220">
        <v>68.141830000000013</v>
      </c>
      <c r="J57" s="1220">
        <v>366.62272000000002</v>
      </c>
      <c r="K57" s="1220">
        <v>100.01252000000001</v>
      </c>
      <c r="L57" s="1220">
        <v>72.417189999999991</v>
      </c>
      <c r="M57" s="1220">
        <v>37.83578</v>
      </c>
      <c r="N57" s="1220">
        <v>53.712609999999998</v>
      </c>
      <c r="O57" s="1220"/>
    </row>
  </sheetData>
  <mergeCells count="8">
    <mergeCell ref="A1:B1"/>
    <mergeCell ref="A4:A5"/>
    <mergeCell ref="B4:B5"/>
    <mergeCell ref="C4:C5"/>
    <mergeCell ref="A2:O2"/>
    <mergeCell ref="E4:O4"/>
    <mergeCell ref="D4:D5"/>
    <mergeCell ref="A3:O3"/>
  </mergeCells>
  <hyperlinks>
    <hyperlink ref="A4:A5" location="Link!A1" display="TT"/>
  </hyperlinks>
  <pageMargins left="0.2" right="0.2" top="0.75" bottom="0.75" header="0.3" footer="0.3"/>
  <pageSetup paperSize="9" scale="98"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16"/>
  <sheetViews>
    <sheetView workbookViewId="0">
      <selection activeCell="B22" sqref="B22"/>
    </sheetView>
  </sheetViews>
  <sheetFormatPr defaultColWidth="9.140625" defaultRowHeight="15"/>
  <cols>
    <col min="1" max="1" width="4.42578125" style="1178" bestFit="1" customWidth="1"/>
    <col min="2" max="2" width="32.140625" style="1178" customWidth="1"/>
    <col min="3" max="3" width="11.28515625" style="1178" customWidth="1"/>
    <col min="4" max="4" width="9.140625" style="1177" customWidth="1"/>
    <col min="5" max="5" width="8.5703125" style="1177" customWidth="1"/>
    <col min="6" max="6" width="7.85546875" style="1177" customWidth="1"/>
    <col min="7" max="7" width="7" style="1177" customWidth="1"/>
    <col min="8" max="8" width="7.42578125" style="1177" customWidth="1"/>
    <col min="9" max="9" width="8.28515625" style="1177" customWidth="1"/>
    <col min="10" max="10" width="6.28515625" style="1177" customWidth="1"/>
    <col min="11" max="11" width="8.140625" style="1177" customWidth="1"/>
    <col min="12" max="12" width="6.7109375" style="1177" customWidth="1"/>
    <col min="13" max="13" width="7.85546875" style="1177" customWidth="1"/>
    <col min="14" max="14" width="7.140625" style="1177" customWidth="1"/>
    <col min="15" max="15" width="7.5703125" style="1177" customWidth="1"/>
    <col min="16" max="255" width="9.140625" style="1178"/>
    <col min="256" max="256" width="4.42578125" style="1178" bestFit="1" customWidth="1"/>
    <col min="257" max="257" width="29.5703125" style="1178" customWidth="1"/>
    <col min="258" max="258" width="11.28515625" style="1178" customWidth="1"/>
    <col min="259" max="259" width="9.140625" style="1178" customWidth="1"/>
    <col min="260" max="260" width="8.5703125" style="1178" customWidth="1"/>
    <col min="261" max="261" width="7.85546875" style="1178" customWidth="1"/>
    <col min="262" max="262" width="9.85546875" style="1178" customWidth="1"/>
    <col min="263" max="263" width="9.140625" style="1178" customWidth="1"/>
    <col min="264" max="264" width="8.28515625" style="1178" customWidth="1"/>
    <col min="265" max="265" width="9.140625" style="1178" customWidth="1"/>
    <col min="266" max="266" width="8.140625" style="1178" customWidth="1"/>
    <col min="267" max="267" width="8.42578125" style="1178" customWidth="1"/>
    <col min="268" max="268" width="7.85546875" style="1178" customWidth="1"/>
    <col min="269" max="269" width="8.28515625" style="1178" customWidth="1"/>
    <col min="270" max="270" width="7.5703125" style="1178" customWidth="1"/>
    <col min="271" max="511" width="9.140625" style="1178"/>
    <col min="512" max="512" width="4.42578125" style="1178" bestFit="1" customWidth="1"/>
    <col min="513" max="513" width="29.5703125" style="1178" customWidth="1"/>
    <col min="514" max="514" width="11.28515625" style="1178" customWidth="1"/>
    <col min="515" max="515" width="9.140625" style="1178" customWidth="1"/>
    <col min="516" max="516" width="8.5703125" style="1178" customWidth="1"/>
    <col min="517" max="517" width="7.85546875" style="1178" customWidth="1"/>
    <col min="518" max="518" width="9.85546875" style="1178" customWidth="1"/>
    <col min="519" max="519" width="9.140625" style="1178" customWidth="1"/>
    <col min="520" max="520" width="8.28515625" style="1178" customWidth="1"/>
    <col min="521" max="521" width="9.140625" style="1178" customWidth="1"/>
    <col min="522" max="522" width="8.140625" style="1178" customWidth="1"/>
    <col min="523" max="523" width="8.42578125" style="1178" customWidth="1"/>
    <col min="524" max="524" width="7.85546875" style="1178" customWidth="1"/>
    <col min="525" max="525" width="8.28515625" style="1178" customWidth="1"/>
    <col min="526" max="526" width="7.5703125" style="1178" customWidth="1"/>
    <col min="527" max="767" width="9.140625" style="1178"/>
    <col min="768" max="768" width="4.42578125" style="1178" bestFit="1" customWidth="1"/>
    <col min="769" max="769" width="29.5703125" style="1178" customWidth="1"/>
    <col min="770" max="770" width="11.28515625" style="1178" customWidth="1"/>
    <col min="771" max="771" width="9.140625" style="1178" customWidth="1"/>
    <col min="772" max="772" width="8.5703125" style="1178" customWidth="1"/>
    <col min="773" max="773" width="7.85546875" style="1178" customWidth="1"/>
    <col min="774" max="774" width="9.85546875" style="1178" customWidth="1"/>
    <col min="775" max="775" width="9.140625" style="1178" customWidth="1"/>
    <col min="776" max="776" width="8.28515625" style="1178" customWidth="1"/>
    <col min="777" max="777" width="9.140625" style="1178" customWidth="1"/>
    <col min="778" max="778" width="8.140625" style="1178" customWidth="1"/>
    <col min="779" max="779" width="8.42578125" style="1178" customWidth="1"/>
    <col min="780" max="780" width="7.85546875" style="1178" customWidth="1"/>
    <col min="781" max="781" width="8.28515625" style="1178" customWidth="1"/>
    <col min="782" max="782" width="7.5703125" style="1178" customWidth="1"/>
    <col min="783" max="1023" width="9.140625" style="1178"/>
    <col min="1024" max="1024" width="4.42578125" style="1178" bestFit="1" customWidth="1"/>
    <col min="1025" max="1025" width="29.5703125" style="1178" customWidth="1"/>
    <col min="1026" max="1026" width="11.28515625" style="1178" customWidth="1"/>
    <col min="1027" max="1027" width="9.140625" style="1178" customWidth="1"/>
    <col min="1028" max="1028" width="8.5703125" style="1178" customWidth="1"/>
    <col min="1029" max="1029" width="7.85546875" style="1178" customWidth="1"/>
    <col min="1030" max="1030" width="9.85546875" style="1178" customWidth="1"/>
    <col min="1031" max="1031" width="9.140625" style="1178" customWidth="1"/>
    <col min="1032" max="1032" width="8.28515625" style="1178" customWidth="1"/>
    <col min="1033" max="1033" width="9.140625" style="1178" customWidth="1"/>
    <col min="1034" max="1034" width="8.140625" style="1178" customWidth="1"/>
    <col min="1035" max="1035" width="8.42578125" style="1178" customWidth="1"/>
    <col min="1036" max="1036" width="7.85546875" style="1178" customWidth="1"/>
    <col min="1037" max="1037" width="8.28515625" style="1178" customWidth="1"/>
    <col min="1038" max="1038" width="7.5703125" style="1178" customWidth="1"/>
    <col min="1039" max="1279" width="9.140625" style="1178"/>
    <col min="1280" max="1280" width="4.42578125" style="1178" bestFit="1" customWidth="1"/>
    <col min="1281" max="1281" width="29.5703125" style="1178" customWidth="1"/>
    <col min="1282" max="1282" width="11.28515625" style="1178" customWidth="1"/>
    <col min="1283" max="1283" width="9.140625" style="1178" customWidth="1"/>
    <col min="1284" max="1284" width="8.5703125" style="1178" customWidth="1"/>
    <col min="1285" max="1285" width="7.85546875" style="1178" customWidth="1"/>
    <col min="1286" max="1286" width="9.85546875" style="1178" customWidth="1"/>
    <col min="1287" max="1287" width="9.140625" style="1178" customWidth="1"/>
    <col min="1288" max="1288" width="8.28515625" style="1178" customWidth="1"/>
    <col min="1289" max="1289" width="9.140625" style="1178" customWidth="1"/>
    <col min="1290" max="1290" width="8.140625" style="1178" customWidth="1"/>
    <col min="1291" max="1291" width="8.42578125" style="1178" customWidth="1"/>
    <col min="1292" max="1292" width="7.85546875" style="1178" customWidth="1"/>
    <col min="1293" max="1293" width="8.28515625" style="1178" customWidth="1"/>
    <col min="1294" max="1294" width="7.5703125" style="1178" customWidth="1"/>
    <col min="1295" max="1535" width="9.140625" style="1178"/>
    <col min="1536" max="1536" width="4.42578125" style="1178" bestFit="1" customWidth="1"/>
    <col min="1537" max="1537" width="29.5703125" style="1178" customWidth="1"/>
    <col min="1538" max="1538" width="11.28515625" style="1178" customWidth="1"/>
    <col min="1539" max="1539" width="9.140625" style="1178" customWidth="1"/>
    <col min="1540" max="1540" width="8.5703125" style="1178" customWidth="1"/>
    <col min="1541" max="1541" width="7.85546875" style="1178" customWidth="1"/>
    <col min="1542" max="1542" width="9.85546875" style="1178" customWidth="1"/>
    <col min="1543" max="1543" width="9.140625" style="1178" customWidth="1"/>
    <col min="1544" max="1544" width="8.28515625" style="1178" customWidth="1"/>
    <col min="1545" max="1545" width="9.140625" style="1178" customWidth="1"/>
    <col min="1546" max="1546" width="8.140625" style="1178" customWidth="1"/>
    <col min="1547" max="1547" width="8.42578125" style="1178" customWidth="1"/>
    <col min="1548" max="1548" width="7.85546875" style="1178" customWidth="1"/>
    <col min="1549" max="1549" width="8.28515625" style="1178" customWidth="1"/>
    <col min="1550" max="1550" width="7.5703125" style="1178" customWidth="1"/>
    <col min="1551" max="1791" width="9.140625" style="1178"/>
    <col min="1792" max="1792" width="4.42578125" style="1178" bestFit="1" customWidth="1"/>
    <col min="1793" max="1793" width="29.5703125" style="1178" customWidth="1"/>
    <col min="1794" max="1794" width="11.28515625" style="1178" customWidth="1"/>
    <col min="1795" max="1795" width="9.140625" style="1178" customWidth="1"/>
    <col min="1796" max="1796" width="8.5703125" style="1178" customWidth="1"/>
    <col min="1797" max="1797" width="7.85546875" style="1178" customWidth="1"/>
    <col min="1798" max="1798" width="9.85546875" style="1178" customWidth="1"/>
    <col min="1799" max="1799" width="9.140625" style="1178" customWidth="1"/>
    <col min="1800" max="1800" width="8.28515625" style="1178" customWidth="1"/>
    <col min="1801" max="1801" width="9.140625" style="1178" customWidth="1"/>
    <col min="1802" max="1802" width="8.140625" style="1178" customWidth="1"/>
    <col min="1803" max="1803" width="8.42578125" style="1178" customWidth="1"/>
    <col min="1804" max="1804" width="7.85546875" style="1178" customWidth="1"/>
    <col min="1805" max="1805" width="8.28515625" style="1178" customWidth="1"/>
    <col min="1806" max="1806" width="7.5703125" style="1178" customWidth="1"/>
    <col min="1807" max="2047" width="9.140625" style="1178"/>
    <col min="2048" max="2048" width="4.42578125" style="1178" bestFit="1" customWidth="1"/>
    <col min="2049" max="2049" width="29.5703125" style="1178" customWidth="1"/>
    <col min="2050" max="2050" width="11.28515625" style="1178" customWidth="1"/>
    <col min="2051" max="2051" width="9.140625" style="1178" customWidth="1"/>
    <col min="2052" max="2052" width="8.5703125" style="1178" customWidth="1"/>
    <col min="2053" max="2053" width="7.85546875" style="1178" customWidth="1"/>
    <col min="2054" max="2054" width="9.85546875" style="1178" customWidth="1"/>
    <col min="2055" max="2055" width="9.140625" style="1178" customWidth="1"/>
    <col min="2056" max="2056" width="8.28515625" style="1178" customWidth="1"/>
    <col min="2057" max="2057" width="9.140625" style="1178" customWidth="1"/>
    <col min="2058" max="2058" width="8.140625" style="1178" customWidth="1"/>
    <col min="2059" max="2059" width="8.42578125" style="1178" customWidth="1"/>
    <col min="2060" max="2060" width="7.85546875" style="1178" customWidth="1"/>
    <col min="2061" max="2061" width="8.28515625" style="1178" customWidth="1"/>
    <col min="2062" max="2062" width="7.5703125" style="1178" customWidth="1"/>
    <col min="2063" max="2303" width="9.140625" style="1178"/>
    <col min="2304" max="2304" width="4.42578125" style="1178" bestFit="1" customWidth="1"/>
    <col min="2305" max="2305" width="29.5703125" style="1178" customWidth="1"/>
    <col min="2306" max="2306" width="11.28515625" style="1178" customWidth="1"/>
    <col min="2307" max="2307" width="9.140625" style="1178" customWidth="1"/>
    <col min="2308" max="2308" width="8.5703125" style="1178" customWidth="1"/>
    <col min="2309" max="2309" width="7.85546875" style="1178" customWidth="1"/>
    <col min="2310" max="2310" width="9.85546875" style="1178" customWidth="1"/>
    <col min="2311" max="2311" width="9.140625" style="1178" customWidth="1"/>
    <col min="2312" max="2312" width="8.28515625" style="1178" customWidth="1"/>
    <col min="2313" max="2313" width="9.140625" style="1178" customWidth="1"/>
    <col min="2314" max="2314" width="8.140625" style="1178" customWidth="1"/>
    <col min="2315" max="2315" width="8.42578125" style="1178" customWidth="1"/>
    <col min="2316" max="2316" width="7.85546875" style="1178" customWidth="1"/>
    <col min="2317" max="2317" width="8.28515625" style="1178" customWidth="1"/>
    <col min="2318" max="2318" width="7.5703125" style="1178" customWidth="1"/>
    <col min="2319" max="2559" width="9.140625" style="1178"/>
    <col min="2560" max="2560" width="4.42578125" style="1178" bestFit="1" customWidth="1"/>
    <col min="2561" max="2561" width="29.5703125" style="1178" customWidth="1"/>
    <col min="2562" max="2562" width="11.28515625" style="1178" customWidth="1"/>
    <col min="2563" max="2563" width="9.140625" style="1178" customWidth="1"/>
    <col min="2564" max="2564" width="8.5703125" style="1178" customWidth="1"/>
    <col min="2565" max="2565" width="7.85546875" style="1178" customWidth="1"/>
    <col min="2566" max="2566" width="9.85546875" style="1178" customWidth="1"/>
    <col min="2567" max="2567" width="9.140625" style="1178" customWidth="1"/>
    <col min="2568" max="2568" width="8.28515625" style="1178" customWidth="1"/>
    <col min="2569" max="2569" width="9.140625" style="1178" customWidth="1"/>
    <col min="2570" max="2570" width="8.140625" style="1178" customWidth="1"/>
    <col min="2571" max="2571" width="8.42578125" style="1178" customWidth="1"/>
    <col min="2572" max="2572" width="7.85546875" style="1178" customWidth="1"/>
    <col min="2573" max="2573" width="8.28515625" style="1178" customWidth="1"/>
    <col min="2574" max="2574" width="7.5703125" style="1178" customWidth="1"/>
    <col min="2575" max="2815" width="9.140625" style="1178"/>
    <col min="2816" max="2816" width="4.42578125" style="1178" bestFit="1" customWidth="1"/>
    <col min="2817" max="2817" width="29.5703125" style="1178" customWidth="1"/>
    <col min="2818" max="2818" width="11.28515625" style="1178" customWidth="1"/>
    <col min="2819" max="2819" width="9.140625" style="1178" customWidth="1"/>
    <col min="2820" max="2820" width="8.5703125" style="1178" customWidth="1"/>
    <col min="2821" max="2821" width="7.85546875" style="1178" customWidth="1"/>
    <col min="2822" max="2822" width="9.85546875" style="1178" customWidth="1"/>
    <col min="2823" max="2823" width="9.140625" style="1178" customWidth="1"/>
    <col min="2824" max="2824" width="8.28515625" style="1178" customWidth="1"/>
    <col min="2825" max="2825" width="9.140625" style="1178" customWidth="1"/>
    <col min="2826" max="2826" width="8.140625" style="1178" customWidth="1"/>
    <col min="2827" max="2827" width="8.42578125" style="1178" customWidth="1"/>
    <col min="2828" max="2828" width="7.85546875" style="1178" customWidth="1"/>
    <col min="2829" max="2829" width="8.28515625" style="1178" customWidth="1"/>
    <col min="2830" max="2830" width="7.5703125" style="1178" customWidth="1"/>
    <col min="2831" max="3071" width="9.140625" style="1178"/>
    <col min="3072" max="3072" width="4.42578125" style="1178" bestFit="1" customWidth="1"/>
    <col min="3073" max="3073" width="29.5703125" style="1178" customWidth="1"/>
    <col min="3074" max="3074" width="11.28515625" style="1178" customWidth="1"/>
    <col min="3075" max="3075" width="9.140625" style="1178" customWidth="1"/>
    <col min="3076" max="3076" width="8.5703125" style="1178" customWidth="1"/>
    <col min="3077" max="3077" width="7.85546875" style="1178" customWidth="1"/>
    <col min="3078" max="3078" width="9.85546875" style="1178" customWidth="1"/>
    <col min="3079" max="3079" width="9.140625" style="1178" customWidth="1"/>
    <col min="3080" max="3080" width="8.28515625" style="1178" customWidth="1"/>
    <col min="3081" max="3081" width="9.140625" style="1178" customWidth="1"/>
    <col min="3082" max="3082" width="8.140625" style="1178" customWidth="1"/>
    <col min="3083" max="3083" width="8.42578125" style="1178" customWidth="1"/>
    <col min="3084" max="3084" width="7.85546875" style="1178" customWidth="1"/>
    <col min="3085" max="3085" width="8.28515625" style="1178" customWidth="1"/>
    <col min="3086" max="3086" width="7.5703125" style="1178" customWidth="1"/>
    <col min="3087" max="3327" width="9.140625" style="1178"/>
    <col min="3328" max="3328" width="4.42578125" style="1178" bestFit="1" customWidth="1"/>
    <col min="3329" max="3329" width="29.5703125" style="1178" customWidth="1"/>
    <col min="3330" max="3330" width="11.28515625" style="1178" customWidth="1"/>
    <col min="3331" max="3331" width="9.140625" style="1178" customWidth="1"/>
    <col min="3332" max="3332" width="8.5703125" style="1178" customWidth="1"/>
    <col min="3333" max="3333" width="7.85546875" style="1178" customWidth="1"/>
    <col min="3334" max="3334" width="9.85546875" style="1178" customWidth="1"/>
    <col min="3335" max="3335" width="9.140625" style="1178" customWidth="1"/>
    <col min="3336" max="3336" width="8.28515625" style="1178" customWidth="1"/>
    <col min="3337" max="3337" width="9.140625" style="1178" customWidth="1"/>
    <col min="3338" max="3338" width="8.140625" style="1178" customWidth="1"/>
    <col min="3339" max="3339" width="8.42578125" style="1178" customWidth="1"/>
    <col min="3340" max="3340" width="7.85546875" style="1178" customWidth="1"/>
    <col min="3341" max="3341" width="8.28515625" style="1178" customWidth="1"/>
    <col min="3342" max="3342" width="7.5703125" style="1178" customWidth="1"/>
    <col min="3343" max="3583" width="9.140625" style="1178"/>
    <col min="3584" max="3584" width="4.42578125" style="1178" bestFit="1" customWidth="1"/>
    <col min="3585" max="3585" width="29.5703125" style="1178" customWidth="1"/>
    <col min="3586" max="3586" width="11.28515625" style="1178" customWidth="1"/>
    <col min="3587" max="3587" width="9.140625" style="1178" customWidth="1"/>
    <col min="3588" max="3588" width="8.5703125" style="1178" customWidth="1"/>
    <col min="3589" max="3589" width="7.85546875" style="1178" customWidth="1"/>
    <col min="3590" max="3590" width="9.85546875" style="1178" customWidth="1"/>
    <col min="3591" max="3591" width="9.140625" style="1178" customWidth="1"/>
    <col min="3592" max="3592" width="8.28515625" style="1178" customWidth="1"/>
    <col min="3593" max="3593" width="9.140625" style="1178" customWidth="1"/>
    <col min="3594" max="3594" width="8.140625" style="1178" customWidth="1"/>
    <col min="3595" max="3595" width="8.42578125" style="1178" customWidth="1"/>
    <col min="3596" max="3596" width="7.85546875" style="1178" customWidth="1"/>
    <col min="3597" max="3597" width="8.28515625" style="1178" customWidth="1"/>
    <col min="3598" max="3598" width="7.5703125" style="1178" customWidth="1"/>
    <col min="3599" max="3839" width="9.140625" style="1178"/>
    <col min="3840" max="3840" width="4.42578125" style="1178" bestFit="1" customWidth="1"/>
    <col min="3841" max="3841" width="29.5703125" style="1178" customWidth="1"/>
    <col min="3842" max="3842" width="11.28515625" style="1178" customWidth="1"/>
    <col min="3843" max="3843" width="9.140625" style="1178" customWidth="1"/>
    <col min="3844" max="3844" width="8.5703125" style="1178" customWidth="1"/>
    <col min="3845" max="3845" width="7.85546875" style="1178" customWidth="1"/>
    <col min="3846" max="3846" width="9.85546875" style="1178" customWidth="1"/>
    <col min="3847" max="3847" width="9.140625" style="1178" customWidth="1"/>
    <col min="3848" max="3848" width="8.28515625" style="1178" customWidth="1"/>
    <col min="3849" max="3849" width="9.140625" style="1178" customWidth="1"/>
    <col min="3850" max="3850" width="8.140625" style="1178" customWidth="1"/>
    <col min="3851" max="3851" width="8.42578125" style="1178" customWidth="1"/>
    <col min="3852" max="3852" width="7.85546875" style="1178" customWidth="1"/>
    <col min="3853" max="3853" width="8.28515625" style="1178" customWidth="1"/>
    <col min="3854" max="3854" width="7.5703125" style="1178" customWidth="1"/>
    <col min="3855" max="4095" width="9.140625" style="1178"/>
    <col min="4096" max="4096" width="4.42578125" style="1178" bestFit="1" customWidth="1"/>
    <col min="4097" max="4097" width="29.5703125" style="1178" customWidth="1"/>
    <col min="4098" max="4098" width="11.28515625" style="1178" customWidth="1"/>
    <col min="4099" max="4099" width="9.140625" style="1178" customWidth="1"/>
    <col min="4100" max="4100" width="8.5703125" style="1178" customWidth="1"/>
    <col min="4101" max="4101" width="7.85546875" style="1178" customWidth="1"/>
    <col min="4102" max="4102" width="9.85546875" style="1178" customWidth="1"/>
    <col min="4103" max="4103" width="9.140625" style="1178" customWidth="1"/>
    <col min="4104" max="4104" width="8.28515625" style="1178" customWidth="1"/>
    <col min="4105" max="4105" width="9.140625" style="1178" customWidth="1"/>
    <col min="4106" max="4106" width="8.140625" style="1178" customWidth="1"/>
    <col min="4107" max="4107" width="8.42578125" style="1178" customWidth="1"/>
    <col min="4108" max="4108" width="7.85546875" style="1178" customWidth="1"/>
    <col min="4109" max="4109" width="8.28515625" style="1178" customWidth="1"/>
    <col min="4110" max="4110" width="7.5703125" style="1178" customWidth="1"/>
    <col min="4111" max="4351" width="9.140625" style="1178"/>
    <col min="4352" max="4352" width="4.42578125" style="1178" bestFit="1" customWidth="1"/>
    <col min="4353" max="4353" width="29.5703125" style="1178" customWidth="1"/>
    <col min="4354" max="4354" width="11.28515625" style="1178" customWidth="1"/>
    <col min="4355" max="4355" width="9.140625" style="1178" customWidth="1"/>
    <col min="4356" max="4356" width="8.5703125" style="1178" customWidth="1"/>
    <col min="4357" max="4357" width="7.85546875" style="1178" customWidth="1"/>
    <col min="4358" max="4358" width="9.85546875" style="1178" customWidth="1"/>
    <col min="4359" max="4359" width="9.140625" style="1178" customWidth="1"/>
    <col min="4360" max="4360" width="8.28515625" style="1178" customWidth="1"/>
    <col min="4361" max="4361" width="9.140625" style="1178" customWidth="1"/>
    <col min="4362" max="4362" width="8.140625" style="1178" customWidth="1"/>
    <col min="4363" max="4363" width="8.42578125" style="1178" customWidth="1"/>
    <col min="4364" max="4364" width="7.85546875" style="1178" customWidth="1"/>
    <col min="4365" max="4365" width="8.28515625" style="1178" customWidth="1"/>
    <col min="4366" max="4366" width="7.5703125" style="1178" customWidth="1"/>
    <col min="4367" max="4607" width="9.140625" style="1178"/>
    <col min="4608" max="4608" width="4.42578125" style="1178" bestFit="1" customWidth="1"/>
    <col min="4609" max="4609" width="29.5703125" style="1178" customWidth="1"/>
    <col min="4610" max="4610" width="11.28515625" style="1178" customWidth="1"/>
    <col min="4611" max="4611" width="9.140625" style="1178" customWidth="1"/>
    <col min="4612" max="4612" width="8.5703125" style="1178" customWidth="1"/>
    <col min="4613" max="4613" width="7.85546875" style="1178" customWidth="1"/>
    <col min="4614" max="4614" width="9.85546875" style="1178" customWidth="1"/>
    <col min="4615" max="4615" width="9.140625" style="1178" customWidth="1"/>
    <col min="4616" max="4616" width="8.28515625" style="1178" customWidth="1"/>
    <col min="4617" max="4617" width="9.140625" style="1178" customWidth="1"/>
    <col min="4618" max="4618" width="8.140625" style="1178" customWidth="1"/>
    <col min="4619" max="4619" width="8.42578125" style="1178" customWidth="1"/>
    <col min="4620" max="4620" width="7.85546875" style="1178" customWidth="1"/>
    <col min="4621" max="4621" width="8.28515625" style="1178" customWidth="1"/>
    <col min="4622" max="4622" width="7.5703125" style="1178" customWidth="1"/>
    <col min="4623" max="4863" width="9.140625" style="1178"/>
    <col min="4864" max="4864" width="4.42578125" style="1178" bestFit="1" customWidth="1"/>
    <col min="4865" max="4865" width="29.5703125" style="1178" customWidth="1"/>
    <col min="4866" max="4866" width="11.28515625" style="1178" customWidth="1"/>
    <col min="4867" max="4867" width="9.140625" style="1178" customWidth="1"/>
    <col min="4868" max="4868" width="8.5703125" style="1178" customWidth="1"/>
    <col min="4869" max="4869" width="7.85546875" style="1178" customWidth="1"/>
    <col min="4870" max="4870" width="9.85546875" style="1178" customWidth="1"/>
    <col min="4871" max="4871" width="9.140625" style="1178" customWidth="1"/>
    <col min="4872" max="4872" width="8.28515625" style="1178" customWidth="1"/>
    <col min="4873" max="4873" width="9.140625" style="1178" customWidth="1"/>
    <col min="4874" max="4874" width="8.140625" style="1178" customWidth="1"/>
    <col min="4875" max="4875" width="8.42578125" style="1178" customWidth="1"/>
    <col min="4876" max="4876" width="7.85546875" style="1178" customWidth="1"/>
    <col min="4877" max="4877" width="8.28515625" style="1178" customWidth="1"/>
    <col min="4878" max="4878" width="7.5703125" style="1178" customWidth="1"/>
    <col min="4879" max="5119" width="9.140625" style="1178"/>
    <col min="5120" max="5120" width="4.42578125" style="1178" bestFit="1" customWidth="1"/>
    <col min="5121" max="5121" width="29.5703125" style="1178" customWidth="1"/>
    <col min="5122" max="5122" width="11.28515625" style="1178" customWidth="1"/>
    <col min="5123" max="5123" width="9.140625" style="1178" customWidth="1"/>
    <col min="5124" max="5124" width="8.5703125" style="1178" customWidth="1"/>
    <col min="5125" max="5125" width="7.85546875" style="1178" customWidth="1"/>
    <col min="5126" max="5126" width="9.85546875" style="1178" customWidth="1"/>
    <col min="5127" max="5127" width="9.140625" style="1178" customWidth="1"/>
    <col min="5128" max="5128" width="8.28515625" style="1178" customWidth="1"/>
    <col min="5129" max="5129" width="9.140625" style="1178" customWidth="1"/>
    <col min="5130" max="5130" width="8.140625" style="1178" customWidth="1"/>
    <col min="5131" max="5131" width="8.42578125" style="1178" customWidth="1"/>
    <col min="5132" max="5132" width="7.85546875" style="1178" customWidth="1"/>
    <col min="5133" max="5133" width="8.28515625" style="1178" customWidth="1"/>
    <col min="5134" max="5134" width="7.5703125" style="1178" customWidth="1"/>
    <col min="5135" max="5375" width="9.140625" style="1178"/>
    <col min="5376" max="5376" width="4.42578125" style="1178" bestFit="1" customWidth="1"/>
    <col min="5377" max="5377" width="29.5703125" style="1178" customWidth="1"/>
    <col min="5378" max="5378" width="11.28515625" style="1178" customWidth="1"/>
    <col min="5379" max="5379" width="9.140625" style="1178" customWidth="1"/>
    <col min="5380" max="5380" width="8.5703125" style="1178" customWidth="1"/>
    <col min="5381" max="5381" width="7.85546875" style="1178" customWidth="1"/>
    <col min="5382" max="5382" width="9.85546875" style="1178" customWidth="1"/>
    <col min="5383" max="5383" width="9.140625" style="1178" customWidth="1"/>
    <col min="5384" max="5384" width="8.28515625" style="1178" customWidth="1"/>
    <col min="5385" max="5385" width="9.140625" style="1178" customWidth="1"/>
    <col min="5386" max="5386" width="8.140625" style="1178" customWidth="1"/>
    <col min="5387" max="5387" width="8.42578125" style="1178" customWidth="1"/>
    <col min="5388" max="5388" width="7.85546875" style="1178" customWidth="1"/>
    <col min="5389" max="5389" width="8.28515625" style="1178" customWidth="1"/>
    <col min="5390" max="5390" width="7.5703125" style="1178" customWidth="1"/>
    <col min="5391" max="5631" width="9.140625" style="1178"/>
    <col min="5632" max="5632" width="4.42578125" style="1178" bestFit="1" customWidth="1"/>
    <col min="5633" max="5633" width="29.5703125" style="1178" customWidth="1"/>
    <col min="5634" max="5634" width="11.28515625" style="1178" customWidth="1"/>
    <col min="5635" max="5635" width="9.140625" style="1178" customWidth="1"/>
    <col min="5636" max="5636" width="8.5703125" style="1178" customWidth="1"/>
    <col min="5637" max="5637" width="7.85546875" style="1178" customWidth="1"/>
    <col min="5638" max="5638" width="9.85546875" style="1178" customWidth="1"/>
    <col min="5639" max="5639" width="9.140625" style="1178" customWidth="1"/>
    <col min="5640" max="5640" width="8.28515625" style="1178" customWidth="1"/>
    <col min="5641" max="5641" width="9.140625" style="1178" customWidth="1"/>
    <col min="5642" max="5642" width="8.140625" style="1178" customWidth="1"/>
    <col min="5643" max="5643" width="8.42578125" style="1178" customWidth="1"/>
    <col min="5644" max="5644" width="7.85546875" style="1178" customWidth="1"/>
    <col min="5645" max="5645" width="8.28515625" style="1178" customWidth="1"/>
    <col min="5646" max="5646" width="7.5703125" style="1178" customWidth="1"/>
    <col min="5647" max="5887" width="9.140625" style="1178"/>
    <col min="5888" max="5888" width="4.42578125" style="1178" bestFit="1" customWidth="1"/>
    <col min="5889" max="5889" width="29.5703125" style="1178" customWidth="1"/>
    <col min="5890" max="5890" width="11.28515625" style="1178" customWidth="1"/>
    <col min="5891" max="5891" width="9.140625" style="1178" customWidth="1"/>
    <col min="5892" max="5892" width="8.5703125" style="1178" customWidth="1"/>
    <col min="5893" max="5893" width="7.85546875" style="1178" customWidth="1"/>
    <col min="5894" max="5894" width="9.85546875" style="1178" customWidth="1"/>
    <col min="5895" max="5895" width="9.140625" style="1178" customWidth="1"/>
    <col min="5896" max="5896" width="8.28515625" style="1178" customWidth="1"/>
    <col min="5897" max="5897" width="9.140625" style="1178" customWidth="1"/>
    <col min="5898" max="5898" width="8.140625" style="1178" customWidth="1"/>
    <col min="5899" max="5899" width="8.42578125" style="1178" customWidth="1"/>
    <col min="5900" max="5900" width="7.85546875" style="1178" customWidth="1"/>
    <col min="5901" max="5901" width="8.28515625" style="1178" customWidth="1"/>
    <col min="5902" max="5902" width="7.5703125" style="1178" customWidth="1"/>
    <col min="5903" max="6143" width="9.140625" style="1178"/>
    <col min="6144" max="6144" width="4.42578125" style="1178" bestFit="1" customWidth="1"/>
    <col min="6145" max="6145" width="29.5703125" style="1178" customWidth="1"/>
    <col min="6146" max="6146" width="11.28515625" style="1178" customWidth="1"/>
    <col min="6147" max="6147" width="9.140625" style="1178" customWidth="1"/>
    <col min="6148" max="6148" width="8.5703125" style="1178" customWidth="1"/>
    <col min="6149" max="6149" width="7.85546875" style="1178" customWidth="1"/>
    <col min="6150" max="6150" width="9.85546875" style="1178" customWidth="1"/>
    <col min="6151" max="6151" width="9.140625" style="1178" customWidth="1"/>
    <col min="6152" max="6152" width="8.28515625" style="1178" customWidth="1"/>
    <col min="6153" max="6153" width="9.140625" style="1178" customWidth="1"/>
    <col min="6154" max="6154" width="8.140625" style="1178" customWidth="1"/>
    <col min="6155" max="6155" width="8.42578125" style="1178" customWidth="1"/>
    <col min="6156" max="6156" width="7.85546875" style="1178" customWidth="1"/>
    <col min="6157" max="6157" width="8.28515625" style="1178" customWidth="1"/>
    <col min="6158" max="6158" width="7.5703125" style="1178" customWidth="1"/>
    <col min="6159" max="6399" width="9.140625" style="1178"/>
    <col min="6400" max="6400" width="4.42578125" style="1178" bestFit="1" customWidth="1"/>
    <col min="6401" max="6401" width="29.5703125" style="1178" customWidth="1"/>
    <col min="6402" max="6402" width="11.28515625" style="1178" customWidth="1"/>
    <col min="6403" max="6403" width="9.140625" style="1178" customWidth="1"/>
    <col min="6404" max="6404" width="8.5703125" style="1178" customWidth="1"/>
    <col min="6405" max="6405" width="7.85546875" style="1178" customWidth="1"/>
    <col min="6406" max="6406" width="9.85546875" style="1178" customWidth="1"/>
    <col min="6407" max="6407" width="9.140625" style="1178" customWidth="1"/>
    <col min="6408" max="6408" width="8.28515625" style="1178" customWidth="1"/>
    <col min="6409" max="6409" width="9.140625" style="1178" customWidth="1"/>
    <col min="6410" max="6410" width="8.140625" style="1178" customWidth="1"/>
    <col min="6411" max="6411" width="8.42578125" style="1178" customWidth="1"/>
    <col min="6412" max="6412" width="7.85546875" style="1178" customWidth="1"/>
    <col min="6413" max="6413" width="8.28515625" style="1178" customWidth="1"/>
    <col min="6414" max="6414" width="7.5703125" style="1178" customWidth="1"/>
    <col min="6415" max="6655" width="9.140625" style="1178"/>
    <col min="6656" max="6656" width="4.42578125" style="1178" bestFit="1" customWidth="1"/>
    <col min="6657" max="6657" width="29.5703125" style="1178" customWidth="1"/>
    <col min="6658" max="6658" width="11.28515625" style="1178" customWidth="1"/>
    <col min="6659" max="6659" width="9.140625" style="1178" customWidth="1"/>
    <col min="6660" max="6660" width="8.5703125" style="1178" customWidth="1"/>
    <col min="6661" max="6661" width="7.85546875" style="1178" customWidth="1"/>
    <col min="6662" max="6662" width="9.85546875" style="1178" customWidth="1"/>
    <col min="6663" max="6663" width="9.140625" style="1178" customWidth="1"/>
    <col min="6664" max="6664" width="8.28515625" style="1178" customWidth="1"/>
    <col min="6665" max="6665" width="9.140625" style="1178" customWidth="1"/>
    <col min="6666" max="6666" width="8.140625" style="1178" customWidth="1"/>
    <col min="6667" max="6667" width="8.42578125" style="1178" customWidth="1"/>
    <col min="6668" max="6668" width="7.85546875" style="1178" customWidth="1"/>
    <col min="6669" max="6669" width="8.28515625" style="1178" customWidth="1"/>
    <col min="6670" max="6670" width="7.5703125" style="1178" customWidth="1"/>
    <col min="6671" max="6911" width="9.140625" style="1178"/>
    <col min="6912" max="6912" width="4.42578125" style="1178" bestFit="1" customWidth="1"/>
    <col min="6913" max="6913" width="29.5703125" style="1178" customWidth="1"/>
    <col min="6914" max="6914" width="11.28515625" style="1178" customWidth="1"/>
    <col min="6915" max="6915" width="9.140625" style="1178" customWidth="1"/>
    <col min="6916" max="6916" width="8.5703125" style="1178" customWidth="1"/>
    <col min="6917" max="6917" width="7.85546875" style="1178" customWidth="1"/>
    <col min="6918" max="6918" width="9.85546875" style="1178" customWidth="1"/>
    <col min="6919" max="6919" width="9.140625" style="1178" customWidth="1"/>
    <col min="6920" max="6920" width="8.28515625" style="1178" customWidth="1"/>
    <col min="6921" max="6921" width="9.140625" style="1178" customWidth="1"/>
    <col min="6922" max="6922" width="8.140625" style="1178" customWidth="1"/>
    <col min="6923" max="6923" width="8.42578125" style="1178" customWidth="1"/>
    <col min="6924" max="6924" width="7.85546875" style="1178" customWidth="1"/>
    <col min="6925" max="6925" width="8.28515625" style="1178" customWidth="1"/>
    <col min="6926" max="6926" width="7.5703125" style="1178" customWidth="1"/>
    <col min="6927" max="7167" width="9.140625" style="1178"/>
    <col min="7168" max="7168" width="4.42578125" style="1178" bestFit="1" customWidth="1"/>
    <col min="7169" max="7169" width="29.5703125" style="1178" customWidth="1"/>
    <col min="7170" max="7170" width="11.28515625" style="1178" customWidth="1"/>
    <col min="7171" max="7171" width="9.140625" style="1178" customWidth="1"/>
    <col min="7172" max="7172" width="8.5703125" style="1178" customWidth="1"/>
    <col min="7173" max="7173" width="7.85546875" style="1178" customWidth="1"/>
    <col min="7174" max="7174" width="9.85546875" style="1178" customWidth="1"/>
    <col min="7175" max="7175" width="9.140625" style="1178" customWidth="1"/>
    <col min="7176" max="7176" width="8.28515625" style="1178" customWidth="1"/>
    <col min="7177" max="7177" width="9.140625" style="1178" customWidth="1"/>
    <col min="7178" max="7178" width="8.140625" style="1178" customWidth="1"/>
    <col min="7179" max="7179" width="8.42578125" style="1178" customWidth="1"/>
    <col min="7180" max="7180" width="7.85546875" style="1178" customWidth="1"/>
    <col min="7181" max="7181" width="8.28515625" style="1178" customWidth="1"/>
    <col min="7182" max="7182" width="7.5703125" style="1178" customWidth="1"/>
    <col min="7183" max="7423" width="9.140625" style="1178"/>
    <col min="7424" max="7424" width="4.42578125" style="1178" bestFit="1" customWidth="1"/>
    <col min="7425" max="7425" width="29.5703125" style="1178" customWidth="1"/>
    <col min="7426" max="7426" width="11.28515625" style="1178" customWidth="1"/>
    <col min="7427" max="7427" width="9.140625" style="1178" customWidth="1"/>
    <col min="7428" max="7428" width="8.5703125" style="1178" customWidth="1"/>
    <col min="7429" max="7429" width="7.85546875" style="1178" customWidth="1"/>
    <col min="7430" max="7430" width="9.85546875" style="1178" customWidth="1"/>
    <col min="7431" max="7431" width="9.140625" style="1178" customWidth="1"/>
    <col min="7432" max="7432" width="8.28515625" style="1178" customWidth="1"/>
    <col min="7433" max="7433" width="9.140625" style="1178" customWidth="1"/>
    <col min="7434" max="7434" width="8.140625" style="1178" customWidth="1"/>
    <col min="7435" max="7435" width="8.42578125" style="1178" customWidth="1"/>
    <col min="7436" max="7436" width="7.85546875" style="1178" customWidth="1"/>
    <col min="7437" max="7437" width="8.28515625" style="1178" customWidth="1"/>
    <col min="7438" max="7438" width="7.5703125" style="1178" customWidth="1"/>
    <col min="7439" max="7679" width="9.140625" style="1178"/>
    <col min="7680" max="7680" width="4.42578125" style="1178" bestFit="1" customWidth="1"/>
    <col min="7681" max="7681" width="29.5703125" style="1178" customWidth="1"/>
    <col min="7682" max="7682" width="11.28515625" style="1178" customWidth="1"/>
    <col min="7683" max="7683" width="9.140625" style="1178" customWidth="1"/>
    <col min="7684" max="7684" width="8.5703125" style="1178" customWidth="1"/>
    <col min="7685" max="7685" width="7.85546875" style="1178" customWidth="1"/>
    <col min="7686" max="7686" width="9.85546875" style="1178" customWidth="1"/>
    <col min="7687" max="7687" width="9.140625" style="1178" customWidth="1"/>
    <col min="7688" max="7688" width="8.28515625" style="1178" customWidth="1"/>
    <col min="7689" max="7689" width="9.140625" style="1178" customWidth="1"/>
    <col min="7690" max="7690" width="8.140625" style="1178" customWidth="1"/>
    <col min="7691" max="7691" width="8.42578125" style="1178" customWidth="1"/>
    <col min="7692" max="7692" width="7.85546875" style="1178" customWidth="1"/>
    <col min="7693" max="7693" width="8.28515625" style="1178" customWidth="1"/>
    <col min="7694" max="7694" width="7.5703125" style="1178" customWidth="1"/>
    <col min="7695" max="7935" width="9.140625" style="1178"/>
    <col min="7936" max="7936" width="4.42578125" style="1178" bestFit="1" customWidth="1"/>
    <col min="7937" max="7937" width="29.5703125" style="1178" customWidth="1"/>
    <col min="7938" max="7938" width="11.28515625" style="1178" customWidth="1"/>
    <col min="7939" max="7939" width="9.140625" style="1178" customWidth="1"/>
    <col min="7940" max="7940" width="8.5703125" style="1178" customWidth="1"/>
    <col min="7941" max="7941" width="7.85546875" style="1178" customWidth="1"/>
    <col min="7942" max="7942" width="9.85546875" style="1178" customWidth="1"/>
    <col min="7943" max="7943" width="9.140625" style="1178" customWidth="1"/>
    <col min="7944" max="7944" width="8.28515625" style="1178" customWidth="1"/>
    <col min="7945" max="7945" width="9.140625" style="1178" customWidth="1"/>
    <col min="7946" max="7946" width="8.140625" style="1178" customWidth="1"/>
    <col min="7947" max="7947" width="8.42578125" style="1178" customWidth="1"/>
    <col min="7948" max="7948" width="7.85546875" style="1178" customWidth="1"/>
    <col min="7949" max="7949" width="8.28515625" style="1178" customWidth="1"/>
    <col min="7950" max="7950" width="7.5703125" style="1178" customWidth="1"/>
    <col min="7951" max="8191" width="9.140625" style="1178"/>
    <col min="8192" max="8192" width="4.42578125" style="1178" bestFit="1" customWidth="1"/>
    <col min="8193" max="8193" width="29.5703125" style="1178" customWidth="1"/>
    <col min="8194" max="8194" width="11.28515625" style="1178" customWidth="1"/>
    <col min="8195" max="8195" width="9.140625" style="1178" customWidth="1"/>
    <col min="8196" max="8196" width="8.5703125" style="1178" customWidth="1"/>
    <col min="8197" max="8197" width="7.85546875" style="1178" customWidth="1"/>
    <col min="8198" max="8198" width="9.85546875" style="1178" customWidth="1"/>
    <col min="8199" max="8199" width="9.140625" style="1178" customWidth="1"/>
    <col min="8200" max="8200" width="8.28515625" style="1178" customWidth="1"/>
    <col min="8201" max="8201" width="9.140625" style="1178" customWidth="1"/>
    <col min="8202" max="8202" width="8.140625" style="1178" customWidth="1"/>
    <col min="8203" max="8203" width="8.42578125" style="1178" customWidth="1"/>
    <col min="8204" max="8204" width="7.85546875" style="1178" customWidth="1"/>
    <col min="8205" max="8205" width="8.28515625" style="1178" customWidth="1"/>
    <col min="8206" max="8206" width="7.5703125" style="1178" customWidth="1"/>
    <col min="8207" max="8447" width="9.140625" style="1178"/>
    <col min="8448" max="8448" width="4.42578125" style="1178" bestFit="1" customWidth="1"/>
    <col min="8449" max="8449" width="29.5703125" style="1178" customWidth="1"/>
    <col min="8450" max="8450" width="11.28515625" style="1178" customWidth="1"/>
    <col min="8451" max="8451" width="9.140625" style="1178" customWidth="1"/>
    <col min="8452" max="8452" width="8.5703125" style="1178" customWidth="1"/>
    <col min="8453" max="8453" width="7.85546875" style="1178" customWidth="1"/>
    <col min="8454" max="8454" width="9.85546875" style="1178" customWidth="1"/>
    <col min="8455" max="8455" width="9.140625" style="1178" customWidth="1"/>
    <col min="8456" max="8456" width="8.28515625" style="1178" customWidth="1"/>
    <col min="8457" max="8457" width="9.140625" style="1178" customWidth="1"/>
    <col min="8458" max="8458" width="8.140625" style="1178" customWidth="1"/>
    <col min="8459" max="8459" width="8.42578125" style="1178" customWidth="1"/>
    <col min="8460" max="8460" width="7.85546875" style="1178" customWidth="1"/>
    <col min="8461" max="8461" width="8.28515625" style="1178" customWidth="1"/>
    <col min="8462" max="8462" width="7.5703125" style="1178" customWidth="1"/>
    <col min="8463" max="8703" width="9.140625" style="1178"/>
    <col min="8704" max="8704" width="4.42578125" style="1178" bestFit="1" customWidth="1"/>
    <col min="8705" max="8705" width="29.5703125" style="1178" customWidth="1"/>
    <col min="8706" max="8706" width="11.28515625" style="1178" customWidth="1"/>
    <col min="8707" max="8707" width="9.140625" style="1178" customWidth="1"/>
    <col min="8708" max="8708" width="8.5703125" style="1178" customWidth="1"/>
    <col min="8709" max="8709" width="7.85546875" style="1178" customWidth="1"/>
    <col min="8710" max="8710" width="9.85546875" style="1178" customWidth="1"/>
    <col min="8711" max="8711" width="9.140625" style="1178" customWidth="1"/>
    <col min="8712" max="8712" width="8.28515625" style="1178" customWidth="1"/>
    <col min="8713" max="8713" width="9.140625" style="1178" customWidth="1"/>
    <col min="8714" max="8714" width="8.140625" style="1178" customWidth="1"/>
    <col min="8715" max="8715" width="8.42578125" style="1178" customWidth="1"/>
    <col min="8716" max="8716" width="7.85546875" style="1178" customWidth="1"/>
    <col min="8717" max="8717" width="8.28515625" style="1178" customWidth="1"/>
    <col min="8718" max="8718" width="7.5703125" style="1178" customWidth="1"/>
    <col min="8719" max="8959" width="9.140625" style="1178"/>
    <col min="8960" max="8960" width="4.42578125" style="1178" bestFit="1" customWidth="1"/>
    <col min="8961" max="8961" width="29.5703125" style="1178" customWidth="1"/>
    <col min="8962" max="8962" width="11.28515625" style="1178" customWidth="1"/>
    <col min="8963" max="8963" width="9.140625" style="1178" customWidth="1"/>
    <col min="8964" max="8964" width="8.5703125" style="1178" customWidth="1"/>
    <col min="8965" max="8965" width="7.85546875" style="1178" customWidth="1"/>
    <col min="8966" max="8966" width="9.85546875" style="1178" customWidth="1"/>
    <col min="8967" max="8967" width="9.140625" style="1178" customWidth="1"/>
    <col min="8968" max="8968" width="8.28515625" style="1178" customWidth="1"/>
    <col min="8969" max="8969" width="9.140625" style="1178" customWidth="1"/>
    <col min="8970" max="8970" width="8.140625" style="1178" customWidth="1"/>
    <col min="8971" max="8971" width="8.42578125" style="1178" customWidth="1"/>
    <col min="8972" max="8972" width="7.85546875" style="1178" customWidth="1"/>
    <col min="8973" max="8973" width="8.28515625" style="1178" customWidth="1"/>
    <col min="8974" max="8974" width="7.5703125" style="1178" customWidth="1"/>
    <col min="8975" max="9215" width="9.140625" style="1178"/>
    <col min="9216" max="9216" width="4.42578125" style="1178" bestFit="1" customWidth="1"/>
    <col min="9217" max="9217" width="29.5703125" style="1178" customWidth="1"/>
    <col min="9218" max="9218" width="11.28515625" style="1178" customWidth="1"/>
    <col min="9219" max="9219" width="9.140625" style="1178" customWidth="1"/>
    <col min="9220" max="9220" width="8.5703125" style="1178" customWidth="1"/>
    <col min="9221" max="9221" width="7.85546875" style="1178" customWidth="1"/>
    <col min="9222" max="9222" width="9.85546875" style="1178" customWidth="1"/>
    <col min="9223" max="9223" width="9.140625" style="1178" customWidth="1"/>
    <col min="9224" max="9224" width="8.28515625" style="1178" customWidth="1"/>
    <col min="9225" max="9225" width="9.140625" style="1178" customWidth="1"/>
    <col min="9226" max="9226" width="8.140625" style="1178" customWidth="1"/>
    <col min="9227" max="9227" width="8.42578125" style="1178" customWidth="1"/>
    <col min="9228" max="9228" width="7.85546875" style="1178" customWidth="1"/>
    <col min="9229" max="9229" width="8.28515625" style="1178" customWidth="1"/>
    <col min="9230" max="9230" width="7.5703125" style="1178" customWidth="1"/>
    <col min="9231" max="9471" width="9.140625" style="1178"/>
    <col min="9472" max="9472" width="4.42578125" style="1178" bestFit="1" customWidth="1"/>
    <col min="9473" max="9473" width="29.5703125" style="1178" customWidth="1"/>
    <col min="9474" max="9474" width="11.28515625" style="1178" customWidth="1"/>
    <col min="9475" max="9475" width="9.140625" style="1178" customWidth="1"/>
    <col min="9476" max="9476" width="8.5703125" style="1178" customWidth="1"/>
    <col min="9477" max="9477" width="7.85546875" style="1178" customWidth="1"/>
    <col min="9478" max="9478" width="9.85546875" style="1178" customWidth="1"/>
    <col min="9479" max="9479" width="9.140625" style="1178" customWidth="1"/>
    <col min="9480" max="9480" width="8.28515625" style="1178" customWidth="1"/>
    <col min="9481" max="9481" width="9.140625" style="1178" customWidth="1"/>
    <col min="9482" max="9482" width="8.140625" style="1178" customWidth="1"/>
    <col min="9483" max="9483" width="8.42578125" style="1178" customWidth="1"/>
    <col min="9484" max="9484" width="7.85546875" style="1178" customWidth="1"/>
    <col min="9485" max="9485" width="8.28515625" style="1178" customWidth="1"/>
    <col min="9486" max="9486" width="7.5703125" style="1178" customWidth="1"/>
    <col min="9487" max="9727" width="9.140625" style="1178"/>
    <col min="9728" max="9728" width="4.42578125" style="1178" bestFit="1" customWidth="1"/>
    <col min="9729" max="9729" width="29.5703125" style="1178" customWidth="1"/>
    <col min="9730" max="9730" width="11.28515625" style="1178" customWidth="1"/>
    <col min="9731" max="9731" width="9.140625" style="1178" customWidth="1"/>
    <col min="9732" max="9732" width="8.5703125" style="1178" customWidth="1"/>
    <col min="9733" max="9733" width="7.85546875" style="1178" customWidth="1"/>
    <col min="9734" max="9734" width="9.85546875" style="1178" customWidth="1"/>
    <col min="9735" max="9735" width="9.140625" style="1178" customWidth="1"/>
    <col min="9736" max="9736" width="8.28515625" style="1178" customWidth="1"/>
    <col min="9737" max="9737" width="9.140625" style="1178" customWidth="1"/>
    <col min="9738" max="9738" width="8.140625" style="1178" customWidth="1"/>
    <col min="9739" max="9739" width="8.42578125" style="1178" customWidth="1"/>
    <col min="9740" max="9740" width="7.85546875" style="1178" customWidth="1"/>
    <col min="9741" max="9741" width="8.28515625" style="1178" customWidth="1"/>
    <col min="9742" max="9742" width="7.5703125" style="1178" customWidth="1"/>
    <col min="9743" max="9983" width="9.140625" style="1178"/>
    <col min="9984" max="9984" width="4.42578125" style="1178" bestFit="1" customWidth="1"/>
    <col min="9985" max="9985" width="29.5703125" style="1178" customWidth="1"/>
    <col min="9986" max="9986" width="11.28515625" style="1178" customWidth="1"/>
    <col min="9987" max="9987" width="9.140625" style="1178" customWidth="1"/>
    <col min="9988" max="9988" width="8.5703125" style="1178" customWidth="1"/>
    <col min="9989" max="9989" width="7.85546875" style="1178" customWidth="1"/>
    <col min="9990" max="9990" width="9.85546875" style="1178" customWidth="1"/>
    <col min="9991" max="9991" width="9.140625" style="1178" customWidth="1"/>
    <col min="9992" max="9992" width="8.28515625" style="1178" customWidth="1"/>
    <col min="9993" max="9993" width="9.140625" style="1178" customWidth="1"/>
    <col min="9994" max="9994" width="8.140625" style="1178" customWidth="1"/>
    <col min="9995" max="9995" width="8.42578125" style="1178" customWidth="1"/>
    <col min="9996" max="9996" width="7.85546875" style="1178" customWidth="1"/>
    <col min="9997" max="9997" width="8.28515625" style="1178" customWidth="1"/>
    <col min="9998" max="9998" width="7.5703125" style="1178" customWidth="1"/>
    <col min="9999" max="10239" width="9.140625" style="1178"/>
    <col min="10240" max="10240" width="4.42578125" style="1178" bestFit="1" customWidth="1"/>
    <col min="10241" max="10241" width="29.5703125" style="1178" customWidth="1"/>
    <col min="10242" max="10242" width="11.28515625" style="1178" customWidth="1"/>
    <col min="10243" max="10243" width="9.140625" style="1178" customWidth="1"/>
    <col min="10244" max="10244" width="8.5703125" style="1178" customWidth="1"/>
    <col min="10245" max="10245" width="7.85546875" style="1178" customWidth="1"/>
    <col min="10246" max="10246" width="9.85546875" style="1178" customWidth="1"/>
    <col min="10247" max="10247" width="9.140625" style="1178" customWidth="1"/>
    <col min="10248" max="10248" width="8.28515625" style="1178" customWidth="1"/>
    <col min="10249" max="10249" width="9.140625" style="1178" customWidth="1"/>
    <col min="10250" max="10250" width="8.140625" style="1178" customWidth="1"/>
    <col min="10251" max="10251" width="8.42578125" style="1178" customWidth="1"/>
    <col min="10252" max="10252" width="7.85546875" style="1178" customWidth="1"/>
    <col min="10253" max="10253" width="8.28515625" style="1178" customWidth="1"/>
    <col min="10254" max="10254" width="7.5703125" style="1178" customWidth="1"/>
    <col min="10255" max="10495" width="9.140625" style="1178"/>
    <col min="10496" max="10496" width="4.42578125" style="1178" bestFit="1" customWidth="1"/>
    <col min="10497" max="10497" width="29.5703125" style="1178" customWidth="1"/>
    <col min="10498" max="10498" width="11.28515625" style="1178" customWidth="1"/>
    <col min="10499" max="10499" width="9.140625" style="1178" customWidth="1"/>
    <col min="10500" max="10500" width="8.5703125" style="1178" customWidth="1"/>
    <col min="10501" max="10501" width="7.85546875" style="1178" customWidth="1"/>
    <col min="10502" max="10502" width="9.85546875" style="1178" customWidth="1"/>
    <col min="10503" max="10503" width="9.140625" style="1178" customWidth="1"/>
    <col min="10504" max="10504" width="8.28515625" style="1178" customWidth="1"/>
    <col min="10505" max="10505" width="9.140625" style="1178" customWidth="1"/>
    <col min="10506" max="10506" width="8.140625" style="1178" customWidth="1"/>
    <col min="10507" max="10507" width="8.42578125" style="1178" customWidth="1"/>
    <col min="10508" max="10508" width="7.85546875" style="1178" customWidth="1"/>
    <col min="10509" max="10509" width="8.28515625" style="1178" customWidth="1"/>
    <col min="10510" max="10510" width="7.5703125" style="1178" customWidth="1"/>
    <col min="10511" max="10751" width="9.140625" style="1178"/>
    <col min="10752" max="10752" width="4.42578125" style="1178" bestFit="1" customWidth="1"/>
    <col min="10753" max="10753" width="29.5703125" style="1178" customWidth="1"/>
    <col min="10754" max="10754" width="11.28515625" style="1178" customWidth="1"/>
    <col min="10755" max="10755" width="9.140625" style="1178" customWidth="1"/>
    <col min="10756" max="10756" width="8.5703125" style="1178" customWidth="1"/>
    <col min="10757" max="10757" width="7.85546875" style="1178" customWidth="1"/>
    <col min="10758" max="10758" width="9.85546875" style="1178" customWidth="1"/>
    <col min="10759" max="10759" width="9.140625" style="1178" customWidth="1"/>
    <col min="10760" max="10760" width="8.28515625" style="1178" customWidth="1"/>
    <col min="10761" max="10761" width="9.140625" style="1178" customWidth="1"/>
    <col min="10762" max="10762" width="8.140625" style="1178" customWidth="1"/>
    <col min="10763" max="10763" width="8.42578125" style="1178" customWidth="1"/>
    <col min="10764" max="10764" width="7.85546875" style="1178" customWidth="1"/>
    <col min="10765" max="10765" width="8.28515625" style="1178" customWidth="1"/>
    <col min="10766" max="10766" width="7.5703125" style="1178" customWidth="1"/>
    <col min="10767" max="11007" width="9.140625" style="1178"/>
    <col min="11008" max="11008" width="4.42578125" style="1178" bestFit="1" customWidth="1"/>
    <col min="11009" max="11009" width="29.5703125" style="1178" customWidth="1"/>
    <col min="11010" max="11010" width="11.28515625" style="1178" customWidth="1"/>
    <col min="11011" max="11011" width="9.140625" style="1178" customWidth="1"/>
    <col min="11012" max="11012" width="8.5703125" style="1178" customWidth="1"/>
    <col min="11013" max="11013" width="7.85546875" style="1178" customWidth="1"/>
    <col min="11014" max="11014" width="9.85546875" style="1178" customWidth="1"/>
    <col min="11015" max="11015" width="9.140625" style="1178" customWidth="1"/>
    <col min="11016" max="11016" width="8.28515625" style="1178" customWidth="1"/>
    <col min="11017" max="11017" width="9.140625" style="1178" customWidth="1"/>
    <col min="11018" max="11018" width="8.140625" style="1178" customWidth="1"/>
    <col min="11019" max="11019" width="8.42578125" style="1178" customWidth="1"/>
    <col min="11020" max="11020" width="7.85546875" style="1178" customWidth="1"/>
    <col min="11021" max="11021" width="8.28515625" style="1178" customWidth="1"/>
    <col min="11022" max="11022" width="7.5703125" style="1178" customWidth="1"/>
    <col min="11023" max="11263" width="9.140625" style="1178"/>
    <col min="11264" max="11264" width="4.42578125" style="1178" bestFit="1" customWidth="1"/>
    <col min="11265" max="11265" width="29.5703125" style="1178" customWidth="1"/>
    <col min="11266" max="11266" width="11.28515625" style="1178" customWidth="1"/>
    <col min="11267" max="11267" width="9.140625" style="1178" customWidth="1"/>
    <col min="11268" max="11268" width="8.5703125" style="1178" customWidth="1"/>
    <col min="11269" max="11269" width="7.85546875" style="1178" customWidth="1"/>
    <col min="11270" max="11270" width="9.85546875" style="1178" customWidth="1"/>
    <col min="11271" max="11271" width="9.140625" style="1178" customWidth="1"/>
    <col min="11272" max="11272" width="8.28515625" style="1178" customWidth="1"/>
    <col min="11273" max="11273" width="9.140625" style="1178" customWidth="1"/>
    <col min="11274" max="11274" width="8.140625" style="1178" customWidth="1"/>
    <col min="11275" max="11275" width="8.42578125" style="1178" customWidth="1"/>
    <col min="11276" max="11276" width="7.85546875" style="1178" customWidth="1"/>
    <col min="11277" max="11277" width="8.28515625" style="1178" customWidth="1"/>
    <col min="11278" max="11278" width="7.5703125" style="1178" customWidth="1"/>
    <col min="11279" max="11519" width="9.140625" style="1178"/>
    <col min="11520" max="11520" width="4.42578125" style="1178" bestFit="1" customWidth="1"/>
    <col min="11521" max="11521" width="29.5703125" style="1178" customWidth="1"/>
    <col min="11522" max="11522" width="11.28515625" style="1178" customWidth="1"/>
    <col min="11523" max="11523" width="9.140625" style="1178" customWidth="1"/>
    <col min="11524" max="11524" width="8.5703125" style="1178" customWidth="1"/>
    <col min="11525" max="11525" width="7.85546875" style="1178" customWidth="1"/>
    <col min="11526" max="11526" width="9.85546875" style="1178" customWidth="1"/>
    <col min="11527" max="11527" width="9.140625" style="1178" customWidth="1"/>
    <col min="11528" max="11528" width="8.28515625" style="1178" customWidth="1"/>
    <col min="11529" max="11529" width="9.140625" style="1178" customWidth="1"/>
    <col min="11530" max="11530" width="8.140625" style="1178" customWidth="1"/>
    <col min="11531" max="11531" width="8.42578125" style="1178" customWidth="1"/>
    <col min="11532" max="11532" width="7.85546875" style="1178" customWidth="1"/>
    <col min="11533" max="11533" width="8.28515625" style="1178" customWidth="1"/>
    <col min="11534" max="11534" width="7.5703125" style="1178" customWidth="1"/>
    <col min="11535" max="11775" width="9.140625" style="1178"/>
    <col min="11776" max="11776" width="4.42578125" style="1178" bestFit="1" customWidth="1"/>
    <col min="11777" max="11777" width="29.5703125" style="1178" customWidth="1"/>
    <col min="11778" max="11778" width="11.28515625" style="1178" customWidth="1"/>
    <col min="11779" max="11779" width="9.140625" style="1178" customWidth="1"/>
    <col min="11780" max="11780" width="8.5703125" style="1178" customWidth="1"/>
    <col min="11781" max="11781" width="7.85546875" style="1178" customWidth="1"/>
    <col min="11782" max="11782" width="9.85546875" style="1178" customWidth="1"/>
    <col min="11783" max="11783" width="9.140625" style="1178" customWidth="1"/>
    <col min="11784" max="11784" width="8.28515625" style="1178" customWidth="1"/>
    <col min="11785" max="11785" width="9.140625" style="1178" customWidth="1"/>
    <col min="11786" max="11786" width="8.140625" style="1178" customWidth="1"/>
    <col min="11787" max="11787" width="8.42578125" style="1178" customWidth="1"/>
    <col min="11788" max="11788" width="7.85546875" style="1178" customWidth="1"/>
    <col min="11789" max="11789" width="8.28515625" style="1178" customWidth="1"/>
    <col min="11790" max="11790" width="7.5703125" style="1178" customWidth="1"/>
    <col min="11791" max="12031" width="9.140625" style="1178"/>
    <col min="12032" max="12032" width="4.42578125" style="1178" bestFit="1" customWidth="1"/>
    <col min="12033" max="12033" width="29.5703125" style="1178" customWidth="1"/>
    <col min="12034" max="12034" width="11.28515625" style="1178" customWidth="1"/>
    <col min="12035" max="12035" width="9.140625" style="1178" customWidth="1"/>
    <col min="12036" max="12036" width="8.5703125" style="1178" customWidth="1"/>
    <col min="12037" max="12037" width="7.85546875" style="1178" customWidth="1"/>
    <col min="12038" max="12038" width="9.85546875" style="1178" customWidth="1"/>
    <col min="12039" max="12039" width="9.140625" style="1178" customWidth="1"/>
    <col min="12040" max="12040" width="8.28515625" style="1178" customWidth="1"/>
    <col min="12041" max="12041" width="9.140625" style="1178" customWidth="1"/>
    <col min="12042" max="12042" width="8.140625" style="1178" customWidth="1"/>
    <col min="12043" max="12043" width="8.42578125" style="1178" customWidth="1"/>
    <col min="12044" max="12044" width="7.85546875" style="1178" customWidth="1"/>
    <col min="12045" max="12045" width="8.28515625" style="1178" customWidth="1"/>
    <col min="12046" max="12046" width="7.5703125" style="1178" customWidth="1"/>
    <col min="12047" max="12287" width="9.140625" style="1178"/>
    <col min="12288" max="12288" width="4.42578125" style="1178" bestFit="1" customWidth="1"/>
    <col min="12289" max="12289" width="29.5703125" style="1178" customWidth="1"/>
    <col min="12290" max="12290" width="11.28515625" style="1178" customWidth="1"/>
    <col min="12291" max="12291" width="9.140625" style="1178" customWidth="1"/>
    <col min="12292" max="12292" width="8.5703125" style="1178" customWidth="1"/>
    <col min="12293" max="12293" width="7.85546875" style="1178" customWidth="1"/>
    <col min="12294" max="12294" width="9.85546875" style="1178" customWidth="1"/>
    <col min="12295" max="12295" width="9.140625" style="1178" customWidth="1"/>
    <col min="12296" max="12296" width="8.28515625" style="1178" customWidth="1"/>
    <col min="12297" max="12297" width="9.140625" style="1178" customWidth="1"/>
    <col min="12298" max="12298" width="8.140625" style="1178" customWidth="1"/>
    <col min="12299" max="12299" width="8.42578125" style="1178" customWidth="1"/>
    <col min="12300" max="12300" width="7.85546875" style="1178" customWidth="1"/>
    <col min="12301" max="12301" width="8.28515625" style="1178" customWidth="1"/>
    <col min="12302" max="12302" width="7.5703125" style="1178" customWidth="1"/>
    <col min="12303" max="12543" width="9.140625" style="1178"/>
    <col min="12544" max="12544" width="4.42578125" style="1178" bestFit="1" customWidth="1"/>
    <col min="12545" max="12545" width="29.5703125" style="1178" customWidth="1"/>
    <col min="12546" max="12546" width="11.28515625" style="1178" customWidth="1"/>
    <col min="12547" max="12547" width="9.140625" style="1178" customWidth="1"/>
    <col min="12548" max="12548" width="8.5703125" style="1178" customWidth="1"/>
    <col min="12549" max="12549" width="7.85546875" style="1178" customWidth="1"/>
    <col min="12550" max="12550" width="9.85546875" style="1178" customWidth="1"/>
    <col min="12551" max="12551" width="9.140625" style="1178" customWidth="1"/>
    <col min="12552" max="12552" width="8.28515625" style="1178" customWidth="1"/>
    <col min="12553" max="12553" width="9.140625" style="1178" customWidth="1"/>
    <col min="12554" max="12554" width="8.140625" style="1178" customWidth="1"/>
    <col min="12555" max="12555" width="8.42578125" style="1178" customWidth="1"/>
    <col min="12556" max="12556" width="7.85546875" style="1178" customWidth="1"/>
    <col min="12557" max="12557" width="8.28515625" style="1178" customWidth="1"/>
    <col min="12558" max="12558" width="7.5703125" style="1178" customWidth="1"/>
    <col min="12559" max="12799" width="9.140625" style="1178"/>
    <col min="12800" max="12800" width="4.42578125" style="1178" bestFit="1" customWidth="1"/>
    <col min="12801" max="12801" width="29.5703125" style="1178" customWidth="1"/>
    <col min="12802" max="12802" width="11.28515625" style="1178" customWidth="1"/>
    <col min="12803" max="12803" width="9.140625" style="1178" customWidth="1"/>
    <col min="12804" max="12804" width="8.5703125" style="1178" customWidth="1"/>
    <col min="12805" max="12805" width="7.85546875" style="1178" customWidth="1"/>
    <col min="12806" max="12806" width="9.85546875" style="1178" customWidth="1"/>
    <col min="12807" max="12807" width="9.140625" style="1178" customWidth="1"/>
    <col min="12808" max="12808" width="8.28515625" style="1178" customWidth="1"/>
    <col min="12809" max="12809" width="9.140625" style="1178" customWidth="1"/>
    <col min="12810" max="12810" width="8.140625" style="1178" customWidth="1"/>
    <col min="12811" max="12811" width="8.42578125" style="1178" customWidth="1"/>
    <col min="12812" max="12812" width="7.85546875" style="1178" customWidth="1"/>
    <col min="12813" max="12813" width="8.28515625" style="1178" customWidth="1"/>
    <col min="12814" max="12814" width="7.5703125" style="1178" customWidth="1"/>
    <col min="12815" max="13055" width="9.140625" style="1178"/>
    <col min="13056" max="13056" width="4.42578125" style="1178" bestFit="1" customWidth="1"/>
    <col min="13057" max="13057" width="29.5703125" style="1178" customWidth="1"/>
    <col min="13058" max="13058" width="11.28515625" style="1178" customWidth="1"/>
    <col min="13059" max="13059" width="9.140625" style="1178" customWidth="1"/>
    <col min="13060" max="13060" width="8.5703125" style="1178" customWidth="1"/>
    <col min="13061" max="13061" width="7.85546875" style="1178" customWidth="1"/>
    <col min="13062" max="13062" width="9.85546875" style="1178" customWidth="1"/>
    <col min="13063" max="13063" width="9.140625" style="1178" customWidth="1"/>
    <col min="13064" max="13064" width="8.28515625" style="1178" customWidth="1"/>
    <col min="13065" max="13065" width="9.140625" style="1178" customWidth="1"/>
    <col min="13066" max="13066" width="8.140625" style="1178" customWidth="1"/>
    <col min="13067" max="13067" width="8.42578125" style="1178" customWidth="1"/>
    <col min="13068" max="13068" width="7.85546875" style="1178" customWidth="1"/>
    <col min="13069" max="13069" width="8.28515625" style="1178" customWidth="1"/>
    <col min="13070" max="13070" width="7.5703125" style="1178" customWidth="1"/>
    <col min="13071" max="13311" width="9.140625" style="1178"/>
    <col min="13312" max="13312" width="4.42578125" style="1178" bestFit="1" customWidth="1"/>
    <col min="13313" max="13313" width="29.5703125" style="1178" customWidth="1"/>
    <col min="13314" max="13314" width="11.28515625" style="1178" customWidth="1"/>
    <col min="13315" max="13315" width="9.140625" style="1178" customWidth="1"/>
    <col min="13316" max="13316" width="8.5703125" style="1178" customWidth="1"/>
    <col min="13317" max="13317" width="7.85546875" style="1178" customWidth="1"/>
    <col min="13318" max="13318" width="9.85546875" style="1178" customWidth="1"/>
    <col min="13319" max="13319" width="9.140625" style="1178" customWidth="1"/>
    <col min="13320" max="13320" width="8.28515625" style="1178" customWidth="1"/>
    <col min="13321" max="13321" width="9.140625" style="1178" customWidth="1"/>
    <col min="13322" max="13322" width="8.140625" style="1178" customWidth="1"/>
    <col min="13323" max="13323" width="8.42578125" style="1178" customWidth="1"/>
    <col min="13324" max="13324" width="7.85546875" style="1178" customWidth="1"/>
    <col min="13325" max="13325" width="8.28515625" style="1178" customWidth="1"/>
    <col min="13326" max="13326" width="7.5703125" style="1178" customWidth="1"/>
    <col min="13327" max="13567" width="9.140625" style="1178"/>
    <col min="13568" max="13568" width="4.42578125" style="1178" bestFit="1" customWidth="1"/>
    <col min="13569" max="13569" width="29.5703125" style="1178" customWidth="1"/>
    <col min="13570" max="13570" width="11.28515625" style="1178" customWidth="1"/>
    <col min="13571" max="13571" width="9.140625" style="1178" customWidth="1"/>
    <col min="13572" max="13572" width="8.5703125" style="1178" customWidth="1"/>
    <col min="13573" max="13573" width="7.85546875" style="1178" customWidth="1"/>
    <col min="13574" max="13574" width="9.85546875" style="1178" customWidth="1"/>
    <col min="13575" max="13575" width="9.140625" style="1178" customWidth="1"/>
    <col min="13576" max="13576" width="8.28515625" style="1178" customWidth="1"/>
    <col min="13577" max="13577" width="9.140625" style="1178" customWidth="1"/>
    <col min="13578" max="13578" width="8.140625" style="1178" customWidth="1"/>
    <col min="13579" max="13579" width="8.42578125" style="1178" customWidth="1"/>
    <col min="13580" max="13580" width="7.85546875" style="1178" customWidth="1"/>
    <col min="13581" max="13581" width="8.28515625" style="1178" customWidth="1"/>
    <col min="13582" max="13582" width="7.5703125" style="1178" customWidth="1"/>
    <col min="13583" max="13823" width="9.140625" style="1178"/>
    <col min="13824" max="13824" width="4.42578125" style="1178" bestFit="1" customWidth="1"/>
    <col min="13825" max="13825" width="29.5703125" style="1178" customWidth="1"/>
    <col min="13826" max="13826" width="11.28515625" style="1178" customWidth="1"/>
    <col min="13827" max="13827" width="9.140625" style="1178" customWidth="1"/>
    <col min="13828" max="13828" width="8.5703125" style="1178" customWidth="1"/>
    <col min="13829" max="13829" width="7.85546875" style="1178" customWidth="1"/>
    <col min="13830" max="13830" width="9.85546875" style="1178" customWidth="1"/>
    <col min="13831" max="13831" width="9.140625" style="1178" customWidth="1"/>
    <col min="13832" max="13832" width="8.28515625" style="1178" customWidth="1"/>
    <col min="13833" max="13833" width="9.140625" style="1178" customWidth="1"/>
    <col min="13834" max="13834" width="8.140625" style="1178" customWidth="1"/>
    <col min="13835" max="13835" width="8.42578125" style="1178" customWidth="1"/>
    <col min="13836" max="13836" width="7.85546875" style="1178" customWidth="1"/>
    <col min="13837" max="13837" width="8.28515625" style="1178" customWidth="1"/>
    <col min="13838" max="13838" width="7.5703125" style="1178" customWidth="1"/>
    <col min="13839" max="14079" width="9.140625" style="1178"/>
    <col min="14080" max="14080" width="4.42578125" style="1178" bestFit="1" customWidth="1"/>
    <col min="14081" max="14081" width="29.5703125" style="1178" customWidth="1"/>
    <col min="14082" max="14082" width="11.28515625" style="1178" customWidth="1"/>
    <col min="14083" max="14083" width="9.140625" style="1178" customWidth="1"/>
    <col min="14084" max="14084" width="8.5703125" style="1178" customWidth="1"/>
    <col min="14085" max="14085" width="7.85546875" style="1178" customWidth="1"/>
    <col min="14086" max="14086" width="9.85546875" style="1178" customWidth="1"/>
    <col min="14087" max="14087" width="9.140625" style="1178" customWidth="1"/>
    <col min="14088" max="14088" width="8.28515625" style="1178" customWidth="1"/>
    <col min="14089" max="14089" width="9.140625" style="1178" customWidth="1"/>
    <col min="14090" max="14090" width="8.140625" style="1178" customWidth="1"/>
    <col min="14091" max="14091" width="8.42578125" style="1178" customWidth="1"/>
    <col min="14092" max="14092" width="7.85546875" style="1178" customWidth="1"/>
    <col min="14093" max="14093" width="8.28515625" style="1178" customWidth="1"/>
    <col min="14094" max="14094" width="7.5703125" style="1178" customWidth="1"/>
    <col min="14095" max="14335" width="9.140625" style="1178"/>
    <col min="14336" max="14336" width="4.42578125" style="1178" bestFit="1" customWidth="1"/>
    <col min="14337" max="14337" width="29.5703125" style="1178" customWidth="1"/>
    <col min="14338" max="14338" width="11.28515625" style="1178" customWidth="1"/>
    <col min="14339" max="14339" width="9.140625" style="1178" customWidth="1"/>
    <col min="14340" max="14340" width="8.5703125" style="1178" customWidth="1"/>
    <col min="14341" max="14341" width="7.85546875" style="1178" customWidth="1"/>
    <col min="14342" max="14342" width="9.85546875" style="1178" customWidth="1"/>
    <col min="14343" max="14343" width="9.140625" style="1178" customWidth="1"/>
    <col min="14344" max="14344" width="8.28515625" style="1178" customWidth="1"/>
    <col min="14345" max="14345" width="9.140625" style="1178" customWidth="1"/>
    <col min="14346" max="14346" width="8.140625" style="1178" customWidth="1"/>
    <col min="14347" max="14347" width="8.42578125" style="1178" customWidth="1"/>
    <col min="14348" max="14348" width="7.85546875" style="1178" customWidth="1"/>
    <col min="14349" max="14349" width="8.28515625" style="1178" customWidth="1"/>
    <col min="14350" max="14350" width="7.5703125" style="1178" customWidth="1"/>
    <col min="14351" max="14591" width="9.140625" style="1178"/>
    <col min="14592" max="14592" width="4.42578125" style="1178" bestFit="1" customWidth="1"/>
    <col min="14593" max="14593" width="29.5703125" style="1178" customWidth="1"/>
    <col min="14594" max="14594" width="11.28515625" style="1178" customWidth="1"/>
    <col min="14595" max="14595" width="9.140625" style="1178" customWidth="1"/>
    <col min="14596" max="14596" width="8.5703125" style="1178" customWidth="1"/>
    <col min="14597" max="14597" width="7.85546875" style="1178" customWidth="1"/>
    <col min="14598" max="14598" width="9.85546875" style="1178" customWidth="1"/>
    <col min="14599" max="14599" width="9.140625" style="1178" customWidth="1"/>
    <col min="14600" max="14600" width="8.28515625" style="1178" customWidth="1"/>
    <col min="14601" max="14601" width="9.140625" style="1178" customWidth="1"/>
    <col min="14602" max="14602" width="8.140625" style="1178" customWidth="1"/>
    <col min="14603" max="14603" width="8.42578125" style="1178" customWidth="1"/>
    <col min="14604" max="14604" width="7.85546875" style="1178" customWidth="1"/>
    <col min="14605" max="14605" width="8.28515625" style="1178" customWidth="1"/>
    <col min="14606" max="14606" width="7.5703125" style="1178" customWidth="1"/>
    <col min="14607" max="14847" width="9.140625" style="1178"/>
    <col min="14848" max="14848" width="4.42578125" style="1178" bestFit="1" customWidth="1"/>
    <col min="14849" max="14849" width="29.5703125" style="1178" customWidth="1"/>
    <col min="14850" max="14850" width="11.28515625" style="1178" customWidth="1"/>
    <col min="14851" max="14851" width="9.140625" style="1178" customWidth="1"/>
    <col min="14852" max="14852" width="8.5703125" style="1178" customWidth="1"/>
    <col min="14853" max="14853" width="7.85546875" style="1178" customWidth="1"/>
    <col min="14854" max="14854" width="9.85546875" style="1178" customWidth="1"/>
    <col min="14855" max="14855" width="9.140625" style="1178" customWidth="1"/>
    <col min="14856" max="14856" width="8.28515625" style="1178" customWidth="1"/>
    <col min="14857" max="14857" width="9.140625" style="1178" customWidth="1"/>
    <col min="14858" max="14858" width="8.140625" style="1178" customWidth="1"/>
    <col min="14859" max="14859" width="8.42578125" style="1178" customWidth="1"/>
    <col min="14860" max="14860" width="7.85546875" style="1178" customWidth="1"/>
    <col min="14861" max="14861" width="8.28515625" style="1178" customWidth="1"/>
    <col min="14862" max="14862" width="7.5703125" style="1178" customWidth="1"/>
    <col min="14863" max="15103" width="9.140625" style="1178"/>
    <col min="15104" max="15104" width="4.42578125" style="1178" bestFit="1" customWidth="1"/>
    <col min="15105" max="15105" width="29.5703125" style="1178" customWidth="1"/>
    <col min="15106" max="15106" width="11.28515625" style="1178" customWidth="1"/>
    <col min="15107" max="15107" width="9.140625" style="1178" customWidth="1"/>
    <col min="15108" max="15108" width="8.5703125" style="1178" customWidth="1"/>
    <col min="15109" max="15109" width="7.85546875" style="1178" customWidth="1"/>
    <col min="15110" max="15110" width="9.85546875" style="1178" customWidth="1"/>
    <col min="15111" max="15111" width="9.140625" style="1178" customWidth="1"/>
    <col min="15112" max="15112" width="8.28515625" style="1178" customWidth="1"/>
    <col min="15113" max="15113" width="9.140625" style="1178" customWidth="1"/>
    <col min="15114" max="15114" width="8.140625" style="1178" customWidth="1"/>
    <col min="15115" max="15115" width="8.42578125" style="1178" customWidth="1"/>
    <col min="15116" max="15116" width="7.85546875" style="1178" customWidth="1"/>
    <col min="15117" max="15117" width="8.28515625" style="1178" customWidth="1"/>
    <col min="15118" max="15118" width="7.5703125" style="1178" customWidth="1"/>
    <col min="15119" max="15359" width="9.140625" style="1178"/>
    <col min="15360" max="15360" width="4.42578125" style="1178" bestFit="1" customWidth="1"/>
    <col min="15361" max="15361" width="29.5703125" style="1178" customWidth="1"/>
    <col min="15362" max="15362" width="11.28515625" style="1178" customWidth="1"/>
    <col min="15363" max="15363" width="9.140625" style="1178" customWidth="1"/>
    <col min="15364" max="15364" width="8.5703125" style="1178" customWidth="1"/>
    <col min="15365" max="15365" width="7.85546875" style="1178" customWidth="1"/>
    <col min="15366" max="15366" width="9.85546875" style="1178" customWidth="1"/>
    <col min="15367" max="15367" width="9.140625" style="1178" customWidth="1"/>
    <col min="15368" max="15368" width="8.28515625" style="1178" customWidth="1"/>
    <col min="15369" max="15369" width="9.140625" style="1178" customWidth="1"/>
    <col min="15370" max="15370" width="8.140625" style="1178" customWidth="1"/>
    <col min="15371" max="15371" width="8.42578125" style="1178" customWidth="1"/>
    <col min="15372" max="15372" width="7.85546875" style="1178" customWidth="1"/>
    <col min="15373" max="15373" width="8.28515625" style="1178" customWidth="1"/>
    <col min="15374" max="15374" width="7.5703125" style="1178" customWidth="1"/>
    <col min="15375" max="15615" width="9.140625" style="1178"/>
    <col min="15616" max="15616" width="4.42578125" style="1178" bestFit="1" customWidth="1"/>
    <col min="15617" max="15617" width="29.5703125" style="1178" customWidth="1"/>
    <col min="15618" max="15618" width="11.28515625" style="1178" customWidth="1"/>
    <col min="15619" max="15619" width="9.140625" style="1178" customWidth="1"/>
    <col min="15620" max="15620" width="8.5703125" style="1178" customWidth="1"/>
    <col min="15621" max="15621" width="7.85546875" style="1178" customWidth="1"/>
    <col min="15622" max="15622" width="9.85546875" style="1178" customWidth="1"/>
    <col min="15623" max="15623" width="9.140625" style="1178" customWidth="1"/>
    <col min="15624" max="15624" width="8.28515625" style="1178" customWidth="1"/>
    <col min="15625" max="15625" width="9.140625" style="1178" customWidth="1"/>
    <col min="15626" max="15626" width="8.140625" style="1178" customWidth="1"/>
    <col min="15627" max="15627" width="8.42578125" style="1178" customWidth="1"/>
    <col min="15628" max="15628" width="7.85546875" style="1178" customWidth="1"/>
    <col min="15629" max="15629" width="8.28515625" style="1178" customWidth="1"/>
    <col min="15630" max="15630" width="7.5703125" style="1178" customWidth="1"/>
    <col min="15631" max="15871" width="9.140625" style="1178"/>
    <col min="15872" max="15872" width="4.42578125" style="1178" bestFit="1" customWidth="1"/>
    <col min="15873" max="15873" width="29.5703125" style="1178" customWidth="1"/>
    <col min="15874" max="15874" width="11.28515625" style="1178" customWidth="1"/>
    <col min="15875" max="15875" width="9.140625" style="1178" customWidth="1"/>
    <col min="15876" max="15876" width="8.5703125" style="1178" customWidth="1"/>
    <col min="15877" max="15877" width="7.85546875" style="1178" customWidth="1"/>
    <col min="15878" max="15878" width="9.85546875" style="1178" customWidth="1"/>
    <col min="15879" max="15879" width="9.140625" style="1178" customWidth="1"/>
    <col min="15880" max="15880" width="8.28515625" style="1178" customWidth="1"/>
    <col min="15881" max="15881" width="9.140625" style="1178" customWidth="1"/>
    <col min="15882" max="15882" width="8.140625" style="1178" customWidth="1"/>
    <col min="15883" max="15883" width="8.42578125" style="1178" customWidth="1"/>
    <col min="15884" max="15884" width="7.85546875" style="1178" customWidth="1"/>
    <col min="15885" max="15885" width="8.28515625" style="1178" customWidth="1"/>
    <col min="15886" max="15886" width="7.5703125" style="1178" customWidth="1"/>
    <col min="15887" max="16127" width="9.140625" style="1178"/>
    <col min="16128" max="16128" width="4.42578125" style="1178" bestFit="1" customWidth="1"/>
    <col min="16129" max="16129" width="29.5703125" style="1178" customWidth="1"/>
    <col min="16130" max="16130" width="11.28515625" style="1178" customWidth="1"/>
    <col min="16131" max="16131" width="9.140625" style="1178" customWidth="1"/>
    <col min="16132" max="16132" width="8.5703125" style="1178" customWidth="1"/>
    <col min="16133" max="16133" width="7.85546875" style="1178" customWidth="1"/>
    <col min="16134" max="16134" width="9.85546875" style="1178" customWidth="1"/>
    <col min="16135" max="16135" width="9.140625" style="1178" customWidth="1"/>
    <col min="16136" max="16136" width="8.28515625" style="1178" customWidth="1"/>
    <col min="16137" max="16137" width="9.140625" style="1178" customWidth="1"/>
    <col min="16138" max="16138" width="8.140625" style="1178" customWidth="1"/>
    <col min="16139" max="16139" width="8.42578125" style="1178" customWidth="1"/>
    <col min="16140" max="16140" width="7.85546875" style="1178" customWidth="1"/>
    <col min="16141" max="16141" width="8.28515625" style="1178" customWidth="1"/>
    <col min="16142" max="16142" width="7.5703125" style="1178" customWidth="1"/>
    <col min="16143" max="16384" width="9.140625" style="1178"/>
  </cols>
  <sheetData>
    <row r="1" spans="1:16">
      <c r="A1" s="1343" t="s">
        <v>1286</v>
      </c>
      <c r="B1" s="1343"/>
      <c r="C1" s="1343"/>
      <c r="D1" s="1343"/>
      <c r="E1" s="1343"/>
      <c r="F1" s="1343"/>
      <c r="G1" s="1343"/>
      <c r="H1" s="1343"/>
    </row>
    <row r="2" spans="1:16" ht="13.9" customHeight="1">
      <c r="A2" s="1344" t="s">
        <v>1287</v>
      </c>
      <c r="B2" s="1344"/>
      <c r="C2" s="1344"/>
      <c r="D2" s="1344"/>
      <c r="E2" s="1344"/>
      <c r="F2" s="1344"/>
      <c r="G2" s="1344"/>
      <c r="H2" s="1344"/>
      <c r="I2" s="1344"/>
      <c r="J2" s="1344"/>
      <c r="K2" s="1344"/>
      <c r="L2" s="1344"/>
      <c r="M2" s="1344"/>
      <c r="N2" s="1344"/>
      <c r="O2" s="1344"/>
    </row>
    <row r="3" spans="1:16" ht="15" customHeight="1">
      <c r="A3" s="1353" t="s">
        <v>1264</v>
      </c>
      <c r="B3" s="1353"/>
      <c r="C3" s="1353"/>
      <c r="D3" s="1353"/>
      <c r="E3" s="1353"/>
      <c r="F3" s="1353"/>
      <c r="G3" s="1353"/>
      <c r="H3" s="1353"/>
      <c r="I3" s="1353"/>
      <c r="J3" s="1353"/>
      <c r="K3" s="1353"/>
      <c r="L3" s="1353"/>
      <c r="M3" s="1353"/>
      <c r="N3" s="1353"/>
      <c r="O3" s="1353"/>
    </row>
    <row r="4" spans="1:16" ht="36.6" customHeight="1">
      <c r="A4" s="1345" t="s">
        <v>1258</v>
      </c>
      <c r="B4" s="1347" t="s">
        <v>144</v>
      </c>
      <c r="C4" s="1347" t="s">
        <v>143</v>
      </c>
      <c r="D4" s="1349" t="s">
        <v>142</v>
      </c>
      <c r="E4" s="1350" t="s">
        <v>1414</v>
      </c>
      <c r="F4" s="1351"/>
      <c r="G4" s="1351"/>
      <c r="H4" s="1351"/>
      <c r="I4" s="1351"/>
      <c r="J4" s="1351"/>
      <c r="K4" s="1351"/>
      <c r="L4" s="1351"/>
      <c r="M4" s="1351"/>
      <c r="N4" s="1351"/>
      <c r="O4" s="1352"/>
    </row>
    <row r="5" spans="1:16" s="1179" customFormat="1" ht="42.75">
      <c r="A5" s="1346"/>
      <c r="B5" s="1348"/>
      <c r="C5" s="1348"/>
      <c r="D5" s="1349"/>
      <c r="E5" s="954" t="s">
        <v>140</v>
      </c>
      <c r="F5" s="954" t="s">
        <v>139</v>
      </c>
      <c r="G5" s="954" t="s">
        <v>138</v>
      </c>
      <c r="H5" s="954" t="s">
        <v>137</v>
      </c>
      <c r="I5" s="954" t="s">
        <v>136</v>
      </c>
      <c r="J5" s="954" t="s">
        <v>135</v>
      </c>
      <c r="K5" s="954" t="s">
        <v>134</v>
      </c>
      <c r="L5" s="954" t="s">
        <v>133</v>
      </c>
      <c r="M5" s="954" t="s">
        <v>132</v>
      </c>
      <c r="N5" s="954" t="s">
        <v>131</v>
      </c>
      <c r="O5" s="954" t="s">
        <v>130</v>
      </c>
    </row>
    <row r="6" spans="1:16" s="1184" customFormat="1" ht="36.6" customHeight="1">
      <c r="A6" s="1180">
        <v>1</v>
      </c>
      <c r="B6" s="1181" t="s">
        <v>1288</v>
      </c>
      <c r="C6" s="1180" t="s">
        <v>1289</v>
      </c>
      <c r="D6" s="1182">
        <v>276.47000000000003</v>
      </c>
      <c r="E6" s="1182">
        <v>6.450000000000033</v>
      </c>
      <c r="F6" s="1182">
        <v>12.93</v>
      </c>
      <c r="G6" s="1182">
        <v>13.28</v>
      </c>
      <c r="H6" s="1182">
        <v>17.840000000000011</v>
      </c>
      <c r="I6" s="1182">
        <v>31.739999999999966</v>
      </c>
      <c r="J6" s="1182">
        <v>25.670000000000019</v>
      </c>
      <c r="K6" s="1182">
        <v>68.640000000000015</v>
      </c>
      <c r="L6" s="1182">
        <v>32.710000000000008</v>
      </c>
      <c r="M6" s="1182">
        <v>23.219999999999985</v>
      </c>
      <c r="N6" s="1182">
        <v>10.519999999999985</v>
      </c>
      <c r="O6" s="1182">
        <v>33.47</v>
      </c>
      <c r="P6" s="1183"/>
    </row>
    <row r="7" spans="1:16" ht="23.45" customHeight="1">
      <c r="A7" s="1185" t="s">
        <v>126</v>
      </c>
      <c r="B7" s="1186" t="s">
        <v>125</v>
      </c>
      <c r="C7" s="1185" t="s">
        <v>1290</v>
      </c>
      <c r="D7" s="957">
        <v>246.28</v>
      </c>
      <c r="E7" s="1187">
        <v>0.91000000000003656</v>
      </c>
      <c r="F7" s="1187">
        <v>12.1</v>
      </c>
      <c r="G7" s="1187">
        <v>12.110000000000001</v>
      </c>
      <c r="H7" s="1187">
        <v>16.800000000000011</v>
      </c>
      <c r="I7" s="1187">
        <v>26.96999999999997</v>
      </c>
      <c r="J7" s="1187">
        <v>19.850000000000023</v>
      </c>
      <c r="K7" s="1187">
        <v>65.94</v>
      </c>
      <c r="L7" s="1187">
        <v>31.650000000000006</v>
      </c>
      <c r="M7" s="1187">
        <v>22.769999999999982</v>
      </c>
      <c r="N7" s="1187">
        <v>9.0199999999999818</v>
      </c>
      <c r="O7" s="1187">
        <v>28.16</v>
      </c>
      <c r="P7" s="1177"/>
    </row>
    <row r="8" spans="1:16" s="1188" customFormat="1" ht="29.45" customHeight="1">
      <c r="A8" s="960"/>
      <c r="B8" s="961" t="s">
        <v>123</v>
      </c>
      <c r="C8" s="960" t="s">
        <v>1291</v>
      </c>
      <c r="D8" s="957">
        <v>233.78999999999996</v>
      </c>
      <c r="E8" s="1187">
        <v>0.74000000000002064</v>
      </c>
      <c r="F8" s="1187">
        <v>11.969999999999999</v>
      </c>
      <c r="G8" s="1187">
        <v>12.090000000000002</v>
      </c>
      <c r="H8" s="1187">
        <v>12.069999999999993</v>
      </c>
      <c r="I8" s="1187">
        <v>26.96999999999997</v>
      </c>
      <c r="J8" s="1187">
        <v>19.409999999999997</v>
      </c>
      <c r="K8" s="1187">
        <v>65.84</v>
      </c>
      <c r="L8" s="1187">
        <v>31.650000000000006</v>
      </c>
      <c r="M8" s="1187">
        <v>16.069999999999993</v>
      </c>
      <c r="N8" s="1187">
        <v>9.0199999999999818</v>
      </c>
      <c r="O8" s="1187">
        <v>27.96</v>
      </c>
    </row>
    <row r="9" spans="1:16" ht="35.450000000000003" customHeight="1">
      <c r="A9" s="1185" t="s">
        <v>121</v>
      </c>
      <c r="B9" s="1186" t="s">
        <v>120</v>
      </c>
      <c r="C9" s="1185" t="s">
        <v>1292</v>
      </c>
      <c r="D9" s="957">
        <v>1.8099999999999998</v>
      </c>
      <c r="E9" s="957">
        <v>0.2</v>
      </c>
      <c r="F9" s="957"/>
      <c r="G9" s="957">
        <v>2.0000000000000018E-2</v>
      </c>
      <c r="H9" s="957"/>
      <c r="I9" s="957">
        <v>0.4399999999999995</v>
      </c>
      <c r="J9" s="957">
        <v>0.72000000000000064</v>
      </c>
      <c r="K9" s="957">
        <v>0.42999999999999972</v>
      </c>
      <c r="L9" s="957"/>
      <c r="M9" s="957"/>
      <c r="N9" s="957"/>
      <c r="O9" s="957"/>
    </row>
    <row r="10" spans="1:16" ht="35.450000000000003" customHeight="1">
      <c r="A10" s="1185" t="s">
        <v>118</v>
      </c>
      <c r="B10" s="1186" t="s">
        <v>117</v>
      </c>
      <c r="C10" s="1185" t="s">
        <v>1293</v>
      </c>
      <c r="D10" s="957">
        <v>10.029999999999996</v>
      </c>
      <c r="E10" s="957">
        <v>3.1899999999999977</v>
      </c>
      <c r="F10" s="957">
        <v>0.41000000000000014</v>
      </c>
      <c r="G10" s="957">
        <v>0.39999999999999858</v>
      </c>
      <c r="H10" s="957">
        <v>0.53999999999999915</v>
      </c>
      <c r="I10" s="957">
        <v>1</v>
      </c>
      <c r="J10" s="957">
        <v>2.5799999999999983</v>
      </c>
      <c r="K10" s="957">
        <v>0.98000000000000043</v>
      </c>
      <c r="L10" s="957">
        <v>9.9999999999999645E-2</v>
      </c>
      <c r="M10" s="957">
        <v>0.13000000000000078</v>
      </c>
      <c r="N10" s="957">
        <v>0.30000000000000071</v>
      </c>
      <c r="O10" s="957">
        <v>0.40000000000000036</v>
      </c>
    </row>
    <row r="11" spans="1:16" ht="35.450000000000003" customHeight="1">
      <c r="A11" s="1185" t="s">
        <v>115</v>
      </c>
      <c r="B11" s="1186" t="s">
        <v>108</v>
      </c>
      <c r="C11" s="1185" t="s">
        <v>1294</v>
      </c>
      <c r="D11" s="957">
        <v>16.72</v>
      </c>
      <c r="E11" s="957">
        <v>2.1499999999999986</v>
      </c>
      <c r="F11" s="957">
        <v>0.41999999999999993</v>
      </c>
      <c r="G11" s="957">
        <v>0.75</v>
      </c>
      <c r="H11" s="957">
        <v>0.5</v>
      </c>
      <c r="I11" s="957">
        <v>1.6999999999999993</v>
      </c>
      <c r="J11" s="957">
        <v>2.5199999999999996</v>
      </c>
      <c r="K11" s="957">
        <v>1.2899999999999991</v>
      </c>
      <c r="L11" s="957">
        <v>0.96</v>
      </c>
      <c r="M11" s="957">
        <v>0.32000000000000028</v>
      </c>
      <c r="N11" s="957">
        <v>1.2000000000000028</v>
      </c>
      <c r="O11" s="957">
        <v>4.91</v>
      </c>
    </row>
    <row r="12" spans="1:16" ht="35.450000000000003" customHeight="1">
      <c r="A12" s="1185" t="s">
        <v>112</v>
      </c>
      <c r="B12" s="1186" t="s">
        <v>105</v>
      </c>
      <c r="C12" s="1185" t="s">
        <v>1295</v>
      </c>
      <c r="D12" s="957">
        <v>1.63</v>
      </c>
      <c r="E12" s="957"/>
      <c r="F12" s="957"/>
      <c r="G12" s="957"/>
      <c r="H12" s="957"/>
      <c r="I12" s="957">
        <v>1.63</v>
      </c>
      <c r="J12" s="957"/>
      <c r="K12" s="957"/>
      <c r="L12" s="957">
        <v>0</v>
      </c>
      <c r="M12" s="957"/>
      <c r="N12" s="957"/>
      <c r="O12" s="957"/>
    </row>
    <row r="13" spans="1:16" ht="35.450000000000003" customHeight="1">
      <c r="A13" s="1180">
        <v>2</v>
      </c>
      <c r="B13" s="1181" t="s">
        <v>1296</v>
      </c>
      <c r="C13" s="1180"/>
      <c r="D13" s="1182">
        <v>4.55</v>
      </c>
      <c r="E13" s="1182">
        <v>4.55</v>
      </c>
      <c r="F13" s="1182"/>
      <c r="G13" s="1182"/>
      <c r="H13" s="1182"/>
      <c r="I13" s="1182"/>
      <c r="J13" s="1182"/>
      <c r="K13" s="1182"/>
      <c r="L13" s="1182"/>
      <c r="M13" s="1182"/>
      <c r="N13" s="1182"/>
      <c r="O13" s="1182"/>
    </row>
    <row r="14" spans="1:16" ht="35.450000000000003" customHeight="1">
      <c r="A14" s="1185"/>
      <c r="B14" s="1186" t="s">
        <v>1415</v>
      </c>
      <c r="C14" s="1185" t="s">
        <v>1297</v>
      </c>
      <c r="D14" s="957">
        <v>4.55</v>
      </c>
      <c r="E14" s="957">
        <v>4.55</v>
      </c>
      <c r="F14" s="957"/>
      <c r="G14" s="957"/>
      <c r="H14" s="957"/>
      <c r="I14" s="1189"/>
      <c r="J14" s="1189"/>
      <c r="K14" s="1189"/>
      <c r="L14" s="1189"/>
      <c r="M14" s="1189"/>
      <c r="N14" s="1189"/>
      <c r="O14" s="1189"/>
    </row>
    <row r="15" spans="1:16" ht="35.450000000000003" customHeight="1">
      <c r="A15" s="958">
        <v>3</v>
      </c>
      <c r="B15" s="959" t="s">
        <v>1298</v>
      </c>
      <c r="C15" s="958" t="s">
        <v>1299</v>
      </c>
      <c r="D15" s="1205">
        <v>9.33</v>
      </c>
      <c r="E15" s="1205"/>
      <c r="F15" s="1205">
        <v>0.54</v>
      </c>
      <c r="G15" s="1205">
        <v>1.07</v>
      </c>
      <c r="H15" s="1205"/>
      <c r="I15" s="1213">
        <v>1.78</v>
      </c>
      <c r="J15" s="1213">
        <v>0.02</v>
      </c>
      <c r="K15" s="1213">
        <v>2.81</v>
      </c>
      <c r="L15" s="1213">
        <v>1.1000000000000001</v>
      </c>
      <c r="M15" s="1213"/>
      <c r="N15" s="1213">
        <v>0.36</v>
      </c>
      <c r="O15" s="1213">
        <v>1.65</v>
      </c>
      <c r="P15" s="1177"/>
    </row>
    <row r="16" spans="1:16">
      <c r="A16" s="1342"/>
      <c r="B16" s="1342"/>
      <c r="C16" s="1342"/>
      <c r="D16" s="1342"/>
      <c r="E16" s="1342"/>
      <c r="F16" s="1342"/>
      <c r="G16" s="1342"/>
      <c r="H16" s="1342"/>
    </row>
  </sheetData>
  <mergeCells count="9">
    <mergeCell ref="A16:H16"/>
    <mergeCell ref="A1:H1"/>
    <mergeCell ref="A2:O2"/>
    <mergeCell ref="A4:A5"/>
    <mergeCell ref="B4:B5"/>
    <mergeCell ref="C4:C5"/>
    <mergeCell ref="D4:D5"/>
    <mergeCell ref="E4:O4"/>
    <mergeCell ref="A3:O3"/>
  </mergeCells>
  <hyperlinks>
    <hyperlink ref="A4:A5" location="Link!A1" display="TT"/>
  </hyperlinks>
  <pageMargins left="0.2" right="0.2" top="0.75" bottom="0.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5</vt:i4>
      </vt:variant>
    </vt:vector>
  </HeadingPairs>
  <TitlesOfParts>
    <vt:vector size="45" baseType="lpstr">
      <vt:lpstr>B1-Tk</vt:lpstr>
      <vt:lpstr>2019</vt:lpstr>
      <vt:lpstr>năm 2020</vt:lpstr>
      <vt:lpstr>Sheet4</vt:lpstr>
      <vt:lpstr>bỏ</vt:lpstr>
      <vt:lpstr>b1</vt:lpstr>
      <vt:lpstr>b2</vt:lpstr>
      <vt:lpstr>b6</vt:lpstr>
      <vt:lpstr>b7</vt:lpstr>
      <vt:lpstr>b8</vt:lpstr>
      <vt:lpstr>b9</vt:lpstr>
      <vt:lpstr>b10</vt:lpstr>
      <vt:lpstr>Sheet7</vt:lpstr>
      <vt:lpstr>Sheet6</vt:lpstr>
      <vt:lpstr>B11</vt:lpstr>
      <vt:lpstr>B13</vt:lpstr>
      <vt:lpstr>Danh muc 2022</vt:lpstr>
      <vt:lpstr>CMD - trinh</vt:lpstr>
      <vt:lpstr>thu hoi - trinh</vt:lpstr>
      <vt:lpstr>Sheet5</vt:lpstr>
      <vt:lpstr>thu chi</vt:lpstr>
      <vt:lpstr>Da thuc hien</vt:lpstr>
      <vt:lpstr>sau hoi nghi</vt:lpstr>
      <vt:lpstr>Sheet1</vt:lpstr>
      <vt:lpstr>TRUONG YEN</vt:lpstr>
      <vt:lpstr>NINH VAN</vt:lpstr>
      <vt:lpstr>NINH THANG</vt:lpstr>
      <vt:lpstr>NINH AN</vt:lpstr>
      <vt:lpstr>NINH HAI</vt:lpstr>
      <vt:lpstr>khu đô thị</vt:lpstr>
      <vt:lpstr>Bieu tong hop</vt:lpstr>
      <vt:lpstr> 2021 thu chi</vt:lpstr>
      <vt:lpstr>NINH KHANG</vt:lpstr>
      <vt:lpstr>NINH GIANG</vt:lpstr>
      <vt:lpstr>NINH MY</vt:lpstr>
      <vt:lpstr>NINH XUAN</vt:lpstr>
      <vt:lpstr>NINH HOA</vt:lpstr>
      <vt:lpstr>TT THIEN TON</vt:lpstr>
      <vt:lpstr>Sheet2</vt:lpstr>
      <vt:lpstr>Sheet3</vt:lpstr>
      <vt:lpstr>'Danh muc 2022'!Print_Area</vt:lpstr>
      <vt:lpstr>'b10'!Print_Titles</vt:lpstr>
      <vt:lpstr>'b6'!Print_Titles</vt:lpstr>
      <vt:lpstr>bỏ!Print_Titles</vt:lpstr>
      <vt:lpstr>'Danh muc 2022'!Print_Titles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2022-03-27T05:51:22Z</cp:lastPrinted>
  <dcterms:created xsi:type="dcterms:W3CDTF">2019-10-12T14:30:35Z</dcterms:created>
  <dcterms:modified xsi:type="dcterms:W3CDTF">2022-03-27T05:59:39Z</dcterms:modified>
</cp:coreProperties>
</file>