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defaultThemeVersion="124226"/>
  <bookViews>
    <workbookView xWindow="0" yWindow="0" windowWidth="20400" windowHeight="7350" tabRatio="924" firstSheet="5" activeTab="11"/>
  </bookViews>
  <sheets>
    <sheet name="B1-Tk" sheetId="23" state="hidden" r:id="rId1"/>
    <sheet name="2019" sheetId="36" state="hidden" r:id="rId2"/>
    <sheet name="năm 2020" sheetId="34" state="hidden" r:id="rId3"/>
    <sheet name="Sheet4" sheetId="37" state="hidden" r:id="rId4"/>
    <sheet name="bỏ" sheetId="44" state="hidden" r:id="rId5"/>
    <sheet name="b1" sheetId="55" r:id="rId6"/>
    <sheet name="b2" sheetId="56" r:id="rId7"/>
    <sheet name="b6" sheetId="57" r:id="rId8"/>
    <sheet name="b7" sheetId="58" r:id="rId9"/>
    <sheet name="b8" sheetId="59" r:id="rId10"/>
    <sheet name="b9" sheetId="60" r:id="rId11"/>
    <sheet name="b10" sheetId="54" r:id="rId12"/>
    <sheet name="Sheet7" sheetId="64" state="hidden" r:id="rId13"/>
    <sheet name="Sheet6" sheetId="63" state="hidden" r:id="rId14"/>
    <sheet name="B11" sheetId="61" r:id="rId15"/>
    <sheet name="B13" sheetId="62" r:id="rId16"/>
    <sheet name="Danh muc 2022" sheetId="25" state="hidden" r:id="rId17"/>
    <sheet name="CMD - trinh" sheetId="41" state="hidden" r:id="rId18"/>
    <sheet name="thu hoi - trinh" sheetId="42" state="hidden" r:id="rId19"/>
    <sheet name="Sheet5" sheetId="43" state="hidden" r:id="rId20"/>
    <sheet name="thu chi" sheetId="30" state="hidden" r:id="rId21"/>
    <sheet name="Da thuc hien" sheetId="3" state="hidden" r:id="rId22"/>
    <sheet name="sau hoi nghi" sheetId="27" state="hidden" r:id="rId23"/>
    <sheet name="Sheet1" sheetId="26" state="hidden" r:id="rId24"/>
    <sheet name="TRUONG YEN" sheetId="16" state="hidden" r:id="rId25"/>
    <sheet name="NINH VAN" sheetId="21" state="hidden" r:id="rId26"/>
    <sheet name="NINH THANG" sheetId="20" state="hidden" r:id="rId27"/>
    <sheet name="NINH AN" sheetId="18" state="hidden" r:id="rId28"/>
    <sheet name="NINH HAI" sheetId="19" state="hidden" r:id="rId29"/>
    <sheet name="khu đô thị" sheetId="33" state="hidden" r:id="rId30"/>
    <sheet name="Bieu tong hop" sheetId="1" state="hidden" r:id="rId31"/>
    <sheet name=" 2021 thu chi" sheetId="35" state="hidden" r:id="rId32"/>
    <sheet name="NINH KHANG" sheetId="15" state="hidden" r:id="rId33"/>
    <sheet name="NINH GIANG" sheetId="12" state="hidden" r:id="rId34"/>
    <sheet name="NINH MY" sheetId="14" state="hidden" r:id="rId35"/>
    <sheet name="NINH XUAN" sheetId="17" state="hidden" r:id="rId36"/>
    <sheet name="NINH HOA" sheetId="13" state="hidden" r:id="rId37"/>
    <sheet name="TT THIEN TON" sheetId="22" state="hidden" r:id="rId38"/>
    <sheet name="Sheet2" sheetId="29" state="hidden" r:id="rId39"/>
    <sheet name="Sheet3" sheetId="31" state="hidden" r:id="rId40"/>
  </sheets>
  <externalReferences>
    <externalReference r:id="rId41"/>
  </externalReferences>
  <definedNames>
    <definedName name="_xlnm._FilterDatabase" localSheetId="4" hidden="1">bỏ!$A$5:$HL$147</definedName>
    <definedName name="_xlnm._FilterDatabase" localSheetId="21" hidden="1">'Da thuc hien'!$A$3:$IE$46</definedName>
    <definedName name="_xlnm._FilterDatabase" localSheetId="16" hidden="1">'Danh muc 2022'!$A$5:$HN$138</definedName>
    <definedName name="_xlnm.Print_Area" localSheetId="16">'Danh muc 2022'!$A$1:$AG$130</definedName>
    <definedName name="_xlnm.Print_Titles" localSheetId="11">'b10'!$3:$4</definedName>
    <definedName name="_xlnm.Print_Titles" localSheetId="7">'b6'!$4:$5</definedName>
    <definedName name="_xlnm.Print_Titles" localSheetId="4">bỏ!$3:$4</definedName>
    <definedName name="_xlnm.Print_Titles" localSheetId="16">'Danh muc 2022'!$3:$4</definedName>
    <definedName name="_xlnm.Print_Titles">#N/A</definedName>
  </definedNames>
  <calcPr calcId="144525"/>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7" i="62" l="1"/>
  <c r="F8" i="62"/>
  <c r="E46" i="62"/>
  <c r="F56" i="54"/>
  <c r="G56" i="54"/>
  <c r="H56" i="54"/>
  <c r="I56" i="54"/>
  <c r="J56" i="54"/>
  <c r="K56" i="54"/>
  <c r="L56" i="54"/>
  <c r="M56" i="54"/>
  <c r="N56" i="54"/>
  <c r="O56" i="54"/>
  <c r="P56" i="54"/>
  <c r="Q56" i="54"/>
  <c r="R56" i="54"/>
  <c r="S56" i="54"/>
  <c r="T56" i="54"/>
  <c r="U56" i="54"/>
  <c r="V56" i="54"/>
  <c r="W56" i="54"/>
  <c r="X56" i="54"/>
  <c r="Y56" i="54"/>
  <c r="Z56" i="54"/>
  <c r="D16" i="59"/>
  <c r="G139" i="64"/>
  <c r="H139" i="64"/>
  <c r="I139" i="64"/>
  <c r="J139" i="64"/>
  <c r="K139" i="64"/>
  <c r="L139" i="64"/>
  <c r="M139" i="64"/>
  <c r="N139" i="64"/>
  <c r="O139" i="64"/>
  <c r="P139" i="64"/>
  <c r="Q139" i="64"/>
  <c r="R139" i="64"/>
  <c r="S139" i="64"/>
  <c r="T139" i="64"/>
  <c r="V139" i="64"/>
  <c r="W139" i="64"/>
  <c r="X139" i="64"/>
  <c r="Y139" i="64"/>
  <c r="AA139" i="64"/>
  <c r="AB139" i="64"/>
  <c r="E135" i="64"/>
  <c r="C135" i="64" s="1"/>
  <c r="E134" i="64"/>
  <c r="C134" i="64" s="1"/>
  <c r="E133" i="64"/>
  <c r="C133" i="64" s="1"/>
  <c r="E132" i="64"/>
  <c r="C132" i="64"/>
  <c r="E131" i="64"/>
  <c r="C131" i="64" s="1"/>
  <c r="E130" i="64"/>
  <c r="C130" i="64" s="1"/>
  <c r="E129" i="64"/>
  <c r="C129" i="64" s="1"/>
  <c r="F128" i="64"/>
  <c r="E128" i="64"/>
  <c r="C124" i="64" s="1"/>
  <c r="C128" i="64"/>
  <c r="E127" i="64"/>
  <c r="C127" i="64" s="1"/>
  <c r="E126" i="64"/>
  <c r="C126" i="64"/>
  <c r="E125" i="64"/>
  <c r="C125" i="64" s="1"/>
  <c r="E123" i="64"/>
  <c r="E122" i="64" s="1"/>
  <c r="C122" i="64" s="1"/>
  <c r="C123" i="64"/>
  <c r="E121" i="64"/>
  <c r="C121" i="64" s="1"/>
  <c r="E120" i="64"/>
  <c r="C120" i="64" s="1"/>
  <c r="E119" i="64"/>
  <c r="C119" i="64" s="1"/>
  <c r="E118" i="64"/>
  <c r="C118" i="64" s="1"/>
  <c r="E117" i="64"/>
  <c r="E116" i="64"/>
  <c r="C116" i="64" s="1"/>
  <c r="E115" i="64"/>
  <c r="C115" i="64" s="1"/>
  <c r="E114" i="64"/>
  <c r="C114" i="64" s="1"/>
  <c r="E113" i="64"/>
  <c r="E110" i="64"/>
  <c r="E108" i="64" s="1"/>
  <c r="C108" i="64" s="1"/>
  <c r="C110" i="64"/>
  <c r="E109" i="64"/>
  <c r="C109" i="64" s="1"/>
  <c r="C107" i="64"/>
  <c r="C106" i="64"/>
  <c r="E105" i="64"/>
  <c r="C105" i="64"/>
  <c r="C104" i="64"/>
  <c r="C103" i="64"/>
  <c r="C102" i="64"/>
  <c r="C101" i="64"/>
  <c r="C100" i="64"/>
  <c r="C99" i="64"/>
  <c r="E98" i="64"/>
  <c r="C98" i="64"/>
  <c r="C97" i="64"/>
  <c r="C96" i="64"/>
  <c r="C95" i="64"/>
  <c r="C94" i="64"/>
  <c r="E93" i="64"/>
  <c r="C93" i="64" s="1"/>
  <c r="E92" i="64"/>
  <c r="C92" i="64" s="1"/>
  <c r="E91" i="64"/>
  <c r="C91" i="64" s="1"/>
  <c r="E90" i="64"/>
  <c r="C90" i="64" s="1"/>
  <c r="E89" i="64"/>
  <c r="C89" i="64" s="1"/>
  <c r="E88" i="64"/>
  <c r="C88" i="64" s="1"/>
  <c r="E87" i="64"/>
  <c r="C87" i="64" s="1"/>
  <c r="F86" i="64"/>
  <c r="E86" i="64"/>
  <c r="C86" i="64" s="1"/>
  <c r="E85" i="64"/>
  <c r="C85" i="64" s="1"/>
  <c r="E84" i="64"/>
  <c r="C84" i="64" s="1"/>
  <c r="E83" i="64"/>
  <c r="C83" i="64" s="1"/>
  <c r="E82" i="64"/>
  <c r="C82" i="64" s="1"/>
  <c r="E81" i="64"/>
  <c r="C81" i="64" s="1"/>
  <c r="E80" i="64"/>
  <c r="C80" i="64" s="1"/>
  <c r="E79" i="64"/>
  <c r="C79" i="64" s="1"/>
  <c r="E78" i="64"/>
  <c r="C78" i="64" s="1"/>
  <c r="E77" i="64"/>
  <c r="C77" i="64" s="1"/>
  <c r="E76" i="64"/>
  <c r="C76" i="64" s="1"/>
  <c r="E73" i="64"/>
  <c r="C73" i="64" s="1"/>
  <c r="F72" i="64"/>
  <c r="F139" i="64" s="1"/>
  <c r="E71" i="64"/>
  <c r="C71" i="64" s="1"/>
  <c r="Z70" i="64"/>
  <c r="Z139" i="64" s="1"/>
  <c r="U70" i="64"/>
  <c r="U139" i="64" s="1"/>
  <c r="T70" i="64"/>
  <c r="E69" i="64"/>
  <c r="C69" i="64" s="1"/>
  <c r="E68" i="64"/>
  <c r="E67" i="64"/>
  <c r="C67" i="64" s="1"/>
  <c r="E66" i="64"/>
  <c r="C66" i="64" s="1"/>
  <c r="E65" i="64"/>
  <c r="C65" i="64" s="1"/>
  <c r="C63" i="64"/>
  <c r="C62" i="64"/>
  <c r="E61" i="64"/>
  <c r="C61" i="64" s="1"/>
  <c r="E60" i="64"/>
  <c r="C60" i="64" s="1"/>
  <c r="E59" i="64"/>
  <c r="C59" i="64"/>
  <c r="E58" i="64"/>
  <c r="C58" i="64"/>
  <c r="E57" i="64"/>
  <c r="C57" i="64" s="1"/>
  <c r="E56" i="64"/>
  <c r="C56" i="64" s="1"/>
  <c r="E55" i="64"/>
  <c r="C55" i="64" s="1"/>
  <c r="E54" i="64"/>
  <c r="C54" i="64" s="1"/>
  <c r="E53" i="64"/>
  <c r="C53" i="64" s="1"/>
  <c r="E52" i="64"/>
  <c r="C52" i="64" s="1"/>
  <c r="E51" i="64"/>
  <c r="C51" i="64" s="1"/>
  <c r="E50" i="64"/>
  <c r="C50" i="64"/>
  <c r="E49" i="64"/>
  <c r="C49" i="64" s="1"/>
  <c r="E48" i="64"/>
  <c r="C48" i="64" s="1"/>
  <c r="E47" i="64"/>
  <c r="C47" i="64" s="1"/>
  <c r="E46" i="64"/>
  <c r="C46" i="64" s="1"/>
  <c r="E45" i="64"/>
  <c r="C45" i="64" s="1"/>
  <c r="E44" i="64"/>
  <c r="C44" i="64" s="1"/>
  <c r="E43" i="64"/>
  <c r="C43" i="64" s="1"/>
  <c r="E41" i="64"/>
  <c r="C41" i="64"/>
  <c r="E40" i="64"/>
  <c r="C40" i="64"/>
  <c r="E39" i="64"/>
  <c r="C39" i="64"/>
  <c r="E38" i="64"/>
  <c r="C38" i="64" s="1"/>
  <c r="E37" i="64"/>
  <c r="C37" i="64" s="1"/>
  <c r="E36" i="64"/>
  <c r="C36" i="64" s="1"/>
  <c r="E35" i="64"/>
  <c r="C35" i="64" s="1"/>
  <c r="E34" i="64"/>
  <c r="C34" i="64" s="1"/>
  <c r="E33" i="64"/>
  <c r="C33" i="64"/>
  <c r="E32" i="64"/>
  <c r="C32" i="64"/>
  <c r="E31" i="64"/>
  <c r="C31" i="64"/>
  <c r="E30" i="64"/>
  <c r="C30" i="64" s="1"/>
  <c r="E29" i="64"/>
  <c r="C29" i="64" s="1"/>
  <c r="E28" i="64"/>
  <c r="C28" i="64" s="1"/>
  <c r="E27" i="64"/>
  <c r="C27" i="64" s="1"/>
  <c r="E26" i="64"/>
  <c r="C26" i="64" s="1"/>
  <c r="E25" i="64"/>
  <c r="C25" i="64"/>
  <c r="E24" i="64"/>
  <c r="C24" i="64"/>
  <c r="E23" i="64"/>
  <c r="C23" i="64"/>
  <c r="E22" i="64"/>
  <c r="C22" i="64" s="1"/>
  <c r="E21" i="64"/>
  <c r="C21" i="64" s="1"/>
  <c r="C19" i="64"/>
  <c r="E18" i="64"/>
  <c r="C18" i="64" s="1"/>
  <c r="E15" i="64"/>
  <c r="C15" i="64" s="1"/>
  <c r="C14" i="64"/>
  <c r="E9" i="64"/>
  <c r="C9" i="64" s="1"/>
  <c r="E8" i="64"/>
  <c r="C8" i="64" s="1"/>
  <c r="E7" i="64"/>
  <c r="C7" i="64" s="1"/>
  <c r="E13" i="64" l="1"/>
  <c r="E20" i="64"/>
  <c r="C20" i="64" s="1"/>
  <c r="C13" i="64"/>
  <c r="E70" i="64"/>
  <c r="C70" i="64" s="1"/>
  <c r="C64" i="64" s="1"/>
  <c r="E72" i="64"/>
  <c r="C72" i="64" s="1"/>
  <c r="E112" i="64"/>
  <c r="C112" i="64" s="1"/>
  <c r="E6" i="64"/>
  <c r="C6" i="64" s="1"/>
  <c r="E42" i="64"/>
  <c r="C42" i="64" s="1"/>
  <c r="E79" i="63"/>
  <c r="C79" i="63"/>
  <c r="E80" i="54"/>
  <c r="C80" i="54" s="1"/>
  <c r="E57" i="63"/>
  <c r="C57" i="63" s="1"/>
  <c r="E57" i="54"/>
  <c r="C57" i="54"/>
  <c r="G137" i="63"/>
  <c r="H137" i="63"/>
  <c r="I137" i="63"/>
  <c r="J137" i="63"/>
  <c r="K137" i="63"/>
  <c r="L137" i="63"/>
  <c r="M137" i="63"/>
  <c r="N137" i="63"/>
  <c r="O137" i="63"/>
  <c r="P137" i="63"/>
  <c r="Q137" i="63"/>
  <c r="R137" i="63"/>
  <c r="S137" i="63"/>
  <c r="V137" i="63"/>
  <c r="W137" i="63"/>
  <c r="X137" i="63"/>
  <c r="Y137" i="63"/>
  <c r="E135" i="63"/>
  <c r="C135" i="63" s="1"/>
  <c r="E134" i="63"/>
  <c r="C134" i="63"/>
  <c r="E133" i="63"/>
  <c r="C133" i="63" s="1"/>
  <c r="E132" i="63"/>
  <c r="C132" i="63" s="1"/>
  <c r="E131" i="63"/>
  <c r="C131" i="63" s="1"/>
  <c r="E130" i="63"/>
  <c r="C130" i="63"/>
  <c r="E129" i="63"/>
  <c r="C129" i="63" s="1"/>
  <c r="F128" i="63"/>
  <c r="E128" i="63" s="1"/>
  <c r="C128" i="63" s="1"/>
  <c r="E127" i="63"/>
  <c r="C127" i="63" s="1"/>
  <c r="E126" i="63"/>
  <c r="C126" i="63" s="1"/>
  <c r="E125" i="63"/>
  <c r="C125" i="63" s="1"/>
  <c r="E123" i="63"/>
  <c r="C122" i="63"/>
  <c r="E121" i="63"/>
  <c r="C121" i="63" s="1"/>
  <c r="E120" i="63"/>
  <c r="C120" i="63"/>
  <c r="E119" i="63"/>
  <c r="C119" i="63" s="1"/>
  <c r="E118" i="63"/>
  <c r="C118" i="63" s="1"/>
  <c r="E117" i="63"/>
  <c r="E116" i="63"/>
  <c r="C116" i="63" s="1"/>
  <c r="E115" i="63"/>
  <c r="C115" i="63" s="1"/>
  <c r="E114" i="63"/>
  <c r="C114" i="63" s="1"/>
  <c r="E113" i="63"/>
  <c r="C112" i="63"/>
  <c r="E110" i="63"/>
  <c r="C110" i="63" s="1"/>
  <c r="E109" i="63"/>
  <c r="C108" i="63"/>
  <c r="C107" i="63"/>
  <c r="C106" i="63"/>
  <c r="E105" i="63"/>
  <c r="C105" i="63" s="1"/>
  <c r="C104" i="63"/>
  <c r="C103" i="63"/>
  <c r="C102" i="63"/>
  <c r="C101" i="63"/>
  <c r="C100" i="63"/>
  <c r="C99" i="63"/>
  <c r="C98" i="63"/>
  <c r="C97" i="63"/>
  <c r="C96" i="63"/>
  <c r="C95" i="63"/>
  <c r="C94" i="63"/>
  <c r="E93" i="63"/>
  <c r="C93" i="63" s="1"/>
  <c r="E92" i="63"/>
  <c r="C92" i="63" s="1"/>
  <c r="E91" i="63"/>
  <c r="C91" i="63" s="1"/>
  <c r="E90" i="63"/>
  <c r="C90" i="63"/>
  <c r="E89" i="63"/>
  <c r="C89" i="63" s="1"/>
  <c r="E88" i="63"/>
  <c r="C88" i="63"/>
  <c r="E87" i="63"/>
  <c r="C87" i="63" s="1"/>
  <c r="F86" i="63"/>
  <c r="E86" i="63" s="1"/>
  <c r="C86" i="63" s="1"/>
  <c r="E85" i="63"/>
  <c r="C85" i="63" s="1"/>
  <c r="E84" i="63"/>
  <c r="C84" i="63" s="1"/>
  <c r="E83" i="63"/>
  <c r="C83" i="63" s="1"/>
  <c r="E82" i="63"/>
  <c r="C82" i="63"/>
  <c r="E81" i="63"/>
  <c r="C81" i="63" s="1"/>
  <c r="E80" i="63"/>
  <c r="C80" i="63" s="1"/>
  <c r="E78" i="63"/>
  <c r="C78" i="63" s="1"/>
  <c r="E77" i="63"/>
  <c r="C77" i="63" s="1"/>
  <c r="E76" i="63"/>
  <c r="C76" i="63" s="1"/>
  <c r="E75" i="63"/>
  <c r="C75" i="63" s="1"/>
  <c r="E74" i="63"/>
  <c r="C74" i="63" s="1"/>
  <c r="E73" i="63"/>
  <c r="C73" i="63"/>
  <c r="F72" i="63"/>
  <c r="F137" i="63" s="1"/>
  <c r="E71" i="63"/>
  <c r="C71" i="63" s="1"/>
  <c r="Z70" i="63"/>
  <c r="Z137" i="63" s="1"/>
  <c r="U70" i="63"/>
  <c r="U137" i="63"/>
  <c r="T70" i="63"/>
  <c r="E70" i="63" s="1"/>
  <c r="C70" i="63" s="1"/>
  <c r="E69" i="63"/>
  <c r="C69" i="63" s="1"/>
  <c r="E68" i="63"/>
  <c r="E67" i="63"/>
  <c r="C67" i="63"/>
  <c r="E66" i="63"/>
  <c r="C66" i="63" s="1"/>
  <c r="E65" i="63"/>
  <c r="C65" i="63"/>
  <c r="C63" i="63"/>
  <c r="C62" i="63"/>
  <c r="E61" i="63"/>
  <c r="C61" i="63"/>
  <c r="E60" i="63"/>
  <c r="C60" i="63" s="1"/>
  <c r="E59" i="63"/>
  <c r="C59" i="63" s="1"/>
  <c r="E58" i="63"/>
  <c r="C58" i="63" s="1"/>
  <c r="C56" i="63"/>
  <c r="E55" i="63"/>
  <c r="C55" i="63" s="1"/>
  <c r="E54" i="63"/>
  <c r="C54" i="63" s="1"/>
  <c r="E53" i="63"/>
  <c r="C53" i="63" s="1"/>
  <c r="E52" i="63"/>
  <c r="C52" i="63" s="1"/>
  <c r="E51" i="63"/>
  <c r="C51" i="63"/>
  <c r="E50" i="63"/>
  <c r="C50" i="63" s="1"/>
  <c r="E49" i="63"/>
  <c r="C49" i="63" s="1"/>
  <c r="E48" i="63"/>
  <c r="C48" i="63" s="1"/>
  <c r="E47" i="63"/>
  <c r="C47" i="63"/>
  <c r="E46" i="63"/>
  <c r="C46" i="63" s="1"/>
  <c r="E45" i="63"/>
  <c r="C45" i="63" s="1"/>
  <c r="E44" i="63"/>
  <c r="C44" i="63" s="1"/>
  <c r="E43" i="63"/>
  <c r="C43" i="63" s="1"/>
  <c r="C42" i="63"/>
  <c r="E41" i="63"/>
  <c r="C41" i="63" s="1"/>
  <c r="E40" i="63"/>
  <c r="C40" i="63" s="1"/>
  <c r="E39" i="63"/>
  <c r="C39" i="63" s="1"/>
  <c r="E38" i="63"/>
  <c r="C38" i="63" s="1"/>
  <c r="E37" i="63"/>
  <c r="C37" i="63" s="1"/>
  <c r="E36" i="63"/>
  <c r="C36" i="63" s="1"/>
  <c r="E35" i="63"/>
  <c r="C35" i="63" s="1"/>
  <c r="E34" i="63"/>
  <c r="C34" i="63"/>
  <c r="E33" i="63"/>
  <c r="C33" i="63" s="1"/>
  <c r="E32" i="63"/>
  <c r="C32" i="63" s="1"/>
  <c r="E31" i="63"/>
  <c r="C31" i="63" s="1"/>
  <c r="E30" i="63"/>
  <c r="C30" i="63"/>
  <c r="E29" i="63"/>
  <c r="C29" i="63" s="1"/>
  <c r="E28" i="63"/>
  <c r="C28" i="63" s="1"/>
  <c r="E27" i="63"/>
  <c r="C27" i="63" s="1"/>
  <c r="E26" i="63"/>
  <c r="C26" i="63" s="1"/>
  <c r="E25" i="63"/>
  <c r="C25" i="63" s="1"/>
  <c r="E24" i="63"/>
  <c r="C24" i="63" s="1"/>
  <c r="E23" i="63"/>
  <c r="C23" i="63" s="1"/>
  <c r="E22" i="63"/>
  <c r="C22" i="63"/>
  <c r="E21" i="63"/>
  <c r="C21" i="63" s="1"/>
  <c r="C20" i="63"/>
  <c r="C19" i="63"/>
  <c r="E18" i="63"/>
  <c r="C18" i="63" s="1"/>
  <c r="E15" i="63"/>
  <c r="E13" i="63" s="1"/>
  <c r="C15" i="63"/>
  <c r="C13" i="63" s="1"/>
  <c r="C14" i="63"/>
  <c r="E9" i="63"/>
  <c r="C9" i="63" s="1"/>
  <c r="E8" i="63"/>
  <c r="C8" i="63" s="1"/>
  <c r="E7" i="63"/>
  <c r="C7" i="63" s="1"/>
  <c r="C109" i="63"/>
  <c r="C123" i="63"/>
  <c r="F20" i="54"/>
  <c r="G20" i="54"/>
  <c r="H20" i="54"/>
  <c r="I20" i="54"/>
  <c r="J20" i="54"/>
  <c r="K20" i="54"/>
  <c r="L20" i="54"/>
  <c r="M20" i="54"/>
  <c r="N20" i="54"/>
  <c r="O20" i="54"/>
  <c r="P20" i="54"/>
  <c r="Q20" i="54"/>
  <c r="R20" i="54"/>
  <c r="S20" i="54"/>
  <c r="T20" i="54"/>
  <c r="U20" i="54"/>
  <c r="V20" i="54"/>
  <c r="W20" i="54"/>
  <c r="X20" i="54"/>
  <c r="Y20" i="54"/>
  <c r="Z20" i="54"/>
  <c r="E130" i="54"/>
  <c r="C130" i="54" s="1"/>
  <c r="E131" i="54"/>
  <c r="C131" i="54" s="1"/>
  <c r="E132" i="54"/>
  <c r="E133" i="54"/>
  <c r="E134" i="54"/>
  <c r="C134" i="54" s="1"/>
  <c r="E135" i="54"/>
  <c r="C135" i="54" s="1"/>
  <c r="E129" i="54"/>
  <c r="C129" i="54" s="1"/>
  <c r="E126" i="54"/>
  <c r="C126" i="54" s="1"/>
  <c r="E127" i="54"/>
  <c r="C127" i="54" s="1"/>
  <c r="E125" i="54"/>
  <c r="E120" i="54"/>
  <c r="E121" i="54"/>
  <c r="E114" i="54"/>
  <c r="C114" i="54" s="1"/>
  <c r="E115" i="54"/>
  <c r="C115" i="54" s="1"/>
  <c r="E116" i="54"/>
  <c r="E117" i="54"/>
  <c r="E118" i="54"/>
  <c r="E113" i="54"/>
  <c r="E90" i="54"/>
  <c r="E91" i="54"/>
  <c r="E92" i="54"/>
  <c r="C92" i="54" s="1"/>
  <c r="E93" i="54"/>
  <c r="C93" i="54" s="1"/>
  <c r="E83" i="54"/>
  <c r="C83" i="54" s="1"/>
  <c r="E84" i="54"/>
  <c r="C84" i="54" s="1"/>
  <c r="E85" i="54"/>
  <c r="C85" i="54" s="1"/>
  <c r="E87" i="54"/>
  <c r="E88" i="54"/>
  <c r="E89" i="54"/>
  <c r="E79" i="54"/>
  <c r="C79" i="54" s="1"/>
  <c r="E81" i="54"/>
  <c r="C81" i="54" s="1"/>
  <c r="E82" i="54"/>
  <c r="E76" i="54"/>
  <c r="C76" i="54" s="1"/>
  <c r="E77" i="54"/>
  <c r="C77" i="54" s="1"/>
  <c r="E78" i="54"/>
  <c r="C78" i="54" s="1"/>
  <c r="E71" i="54"/>
  <c r="E73" i="54"/>
  <c r="E66" i="54"/>
  <c r="C66" i="54" s="1"/>
  <c r="E67" i="54"/>
  <c r="C67" i="54" s="1"/>
  <c r="E68" i="54"/>
  <c r="E69" i="54"/>
  <c r="E65" i="54"/>
  <c r="C65" i="54" s="1"/>
  <c r="E54" i="54"/>
  <c r="C54" i="54" s="1"/>
  <c r="E55" i="54"/>
  <c r="E48" i="54"/>
  <c r="E49" i="54"/>
  <c r="E50" i="54"/>
  <c r="C50" i="54" s="1"/>
  <c r="E51" i="54"/>
  <c r="C51" i="54" s="1"/>
  <c r="E52" i="54"/>
  <c r="C52" i="54" s="1"/>
  <c r="E53" i="54"/>
  <c r="C53" i="54" s="1"/>
  <c r="E44" i="54"/>
  <c r="C44" i="54" s="1"/>
  <c r="E45" i="54"/>
  <c r="E46" i="54"/>
  <c r="E47" i="54"/>
  <c r="C47" i="54" s="1"/>
  <c r="E43" i="54"/>
  <c r="C43" i="54" s="1"/>
  <c r="E40" i="54"/>
  <c r="C40" i="54" s="1"/>
  <c r="E41" i="54"/>
  <c r="E35" i="54"/>
  <c r="C35" i="54" s="1"/>
  <c r="E36" i="54"/>
  <c r="C36" i="54" s="1"/>
  <c r="E37" i="54"/>
  <c r="E38" i="54"/>
  <c r="E39" i="54"/>
  <c r="C39" i="54" s="1"/>
  <c r="E30" i="54"/>
  <c r="C30" i="54" s="1"/>
  <c r="E31" i="54"/>
  <c r="C31" i="54" s="1"/>
  <c r="E32" i="54"/>
  <c r="C32" i="54" s="1"/>
  <c r="E33" i="54"/>
  <c r="C33" i="54" s="1"/>
  <c r="E34" i="54"/>
  <c r="E25" i="54"/>
  <c r="E26" i="54"/>
  <c r="E27" i="54"/>
  <c r="C27" i="54" s="1"/>
  <c r="E28" i="54"/>
  <c r="C28" i="54" s="1"/>
  <c r="E29" i="54"/>
  <c r="E22" i="54"/>
  <c r="C22" i="54" s="1"/>
  <c r="E23" i="54"/>
  <c r="C23" i="54" s="1"/>
  <c r="E24" i="54"/>
  <c r="E21" i="54"/>
  <c r="C124" i="63"/>
  <c r="G13" i="54"/>
  <c r="H13" i="54"/>
  <c r="I13" i="54"/>
  <c r="J13" i="54"/>
  <c r="K13" i="54"/>
  <c r="L13" i="54"/>
  <c r="M13" i="54"/>
  <c r="N13" i="54"/>
  <c r="O13" i="54"/>
  <c r="P13" i="54"/>
  <c r="Q13" i="54"/>
  <c r="R13" i="54"/>
  <c r="S13" i="54"/>
  <c r="T13" i="54"/>
  <c r="U13" i="54"/>
  <c r="V13" i="54"/>
  <c r="W13" i="54"/>
  <c r="X13" i="54"/>
  <c r="Y13" i="54"/>
  <c r="Z13" i="54"/>
  <c r="F13" i="54"/>
  <c r="C133" i="54"/>
  <c r="C132" i="54"/>
  <c r="F128" i="54"/>
  <c r="F124" i="54" s="1"/>
  <c r="C125" i="54"/>
  <c r="Z124" i="54"/>
  <c r="Y124" i="54"/>
  <c r="X124" i="54"/>
  <c r="W124" i="54"/>
  <c r="V124" i="54"/>
  <c r="U124" i="54"/>
  <c r="T124" i="54"/>
  <c r="S124" i="54"/>
  <c r="R124" i="54"/>
  <c r="Q124" i="54"/>
  <c r="P124" i="54"/>
  <c r="O124" i="54"/>
  <c r="N124" i="54"/>
  <c r="M124" i="54"/>
  <c r="L124" i="54"/>
  <c r="K124" i="54"/>
  <c r="J124" i="54"/>
  <c r="I124" i="54"/>
  <c r="H124" i="54"/>
  <c r="G124" i="54"/>
  <c r="E123" i="54"/>
  <c r="C123" i="54" s="1"/>
  <c r="U122" i="54"/>
  <c r="T122" i="54"/>
  <c r="S122" i="54"/>
  <c r="R122" i="54"/>
  <c r="Q122" i="54"/>
  <c r="P122" i="54"/>
  <c r="O122" i="54"/>
  <c r="N122" i="54"/>
  <c r="M122" i="54"/>
  <c r="L122" i="54"/>
  <c r="K122" i="54"/>
  <c r="J122" i="54"/>
  <c r="I122" i="54"/>
  <c r="H122" i="54"/>
  <c r="G122" i="54"/>
  <c r="F122" i="54"/>
  <c r="C121" i="54"/>
  <c r="C120" i="54"/>
  <c r="C118" i="54"/>
  <c r="C116" i="54"/>
  <c r="Z112" i="54"/>
  <c r="Y112" i="54"/>
  <c r="X112" i="54"/>
  <c r="W112" i="54"/>
  <c r="V112" i="54"/>
  <c r="U112" i="54"/>
  <c r="T112" i="54"/>
  <c r="S112" i="54"/>
  <c r="R112" i="54"/>
  <c r="Q112" i="54"/>
  <c r="P112" i="54"/>
  <c r="O112" i="54"/>
  <c r="N112" i="54"/>
  <c r="M112" i="54"/>
  <c r="L112" i="54"/>
  <c r="K112" i="54"/>
  <c r="J112" i="54"/>
  <c r="H112" i="54"/>
  <c r="G112" i="54"/>
  <c r="F112" i="54"/>
  <c r="E110" i="54"/>
  <c r="E109" i="54"/>
  <c r="C109" i="54" s="1"/>
  <c r="Z108" i="54"/>
  <c r="Y108" i="54"/>
  <c r="X108" i="54"/>
  <c r="W108" i="54"/>
  <c r="V108" i="54"/>
  <c r="U108" i="54"/>
  <c r="T108" i="54"/>
  <c r="S108" i="54"/>
  <c r="R108" i="54"/>
  <c r="Q108" i="54"/>
  <c r="P108" i="54"/>
  <c r="O108" i="54"/>
  <c r="N108" i="54"/>
  <c r="M108" i="54"/>
  <c r="L108" i="54"/>
  <c r="K108" i="54"/>
  <c r="J108" i="54"/>
  <c r="I108" i="54"/>
  <c r="H108" i="54"/>
  <c r="G108" i="54"/>
  <c r="F108" i="54"/>
  <c r="C107" i="54"/>
  <c r="F106" i="54"/>
  <c r="C106" i="54"/>
  <c r="E105" i="54"/>
  <c r="C105" i="54" s="1"/>
  <c r="F104" i="54"/>
  <c r="C104" i="54"/>
  <c r="C103" i="54"/>
  <c r="U102" i="54"/>
  <c r="T102" i="54"/>
  <c r="F102" i="54"/>
  <c r="C102" i="54"/>
  <c r="C101" i="54"/>
  <c r="C100" i="54"/>
  <c r="C99" i="54"/>
  <c r="F98" i="54"/>
  <c r="E98" i="54"/>
  <c r="C98" i="54" s="1"/>
  <c r="C97" i="54"/>
  <c r="C96" i="54"/>
  <c r="C95" i="54"/>
  <c r="Z94" i="54"/>
  <c r="Y94" i="54"/>
  <c r="X94" i="54"/>
  <c r="W94" i="54"/>
  <c r="V94" i="54"/>
  <c r="U94" i="54"/>
  <c r="T94" i="54"/>
  <c r="S94" i="54"/>
  <c r="R94" i="54"/>
  <c r="Q94" i="54"/>
  <c r="P94" i="54"/>
  <c r="O94" i="54"/>
  <c r="N94" i="54"/>
  <c r="M94" i="54"/>
  <c r="L94" i="54"/>
  <c r="K94" i="54"/>
  <c r="J94" i="54"/>
  <c r="I94" i="54"/>
  <c r="H94" i="54"/>
  <c r="G94" i="54"/>
  <c r="F94" i="54"/>
  <c r="E94" i="54"/>
  <c r="C94" i="54"/>
  <c r="C91" i="54"/>
  <c r="C90" i="54"/>
  <c r="C89" i="54"/>
  <c r="C88" i="54"/>
  <c r="C87" i="54"/>
  <c r="F86" i="54"/>
  <c r="E86" i="54" s="1"/>
  <c r="C86" i="54" s="1"/>
  <c r="C82" i="54"/>
  <c r="C73" i="54"/>
  <c r="F72" i="54"/>
  <c r="F64" i="54" s="1"/>
  <c r="C71" i="54"/>
  <c r="Z70" i="54"/>
  <c r="Z64" i="54" s="1"/>
  <c r="U70" i="54"/>
  <c r="U64" i="54" s="1"/>
  <c r="T70" i="54"/>
  <c r="C69" i="54"/>
  <c r="Y64" i="54"/>
  <c r="X64" i="54"/>
  <c r="W64" i="54"/>
  <c r="V64" i="54"/>
  <c r="S64" i="54"/>
  <c r="R64" i="54"/>
  <c r="Q64" i="54"/>
  <c r="P64" i="54"/>
  <c r="O64" i="54"/>
  <c r="N64" i="54"/>
  <c r="M64" i="54"/>
  <c r="L64" i="54"/>
  <c r="K64" i="54"/>
  <c r="J64" i="54"/>
  <c r="I64" i="54"/>
  <c r="H64" i="54"/>
  <c r="G64" i="54"/>
  <c r="C63" i="54"/>
  <c r="C62" i="54"/>
  <c r="E61" i="54"/>
  <c r="C61" i="54"/>
  <c r="E60" i="54"/>
  <c r="E59" i="54"/>
  <c r="C59" i="54"/>
  <c r="E58" i="54"/>
  <c r="C55" i="54"/>
  <c r="C49" i="54"/>
  <c r="C48" i="54"/>
  <c r="C46" i="54"/>
  <c r="C45" i="54"/>
  <c r="Z42" i="54"/>
  <c r="Y42" i="54"/>
  <c r="X42" i="54"/>
  <c r="W42" i="54"/>
  <c r="V42" i="54"/>
  <c r="U42" i="54"/>
  <c r="T42" i="54"/>
  <c r="S42" i="54"/>
  <c r="R42" i="54"/>
  <c r="Q42" i="54"/>
  <c r="P42" i="54"/>
  <c r="O42" i="54"/>
  <c r="N42" i="54"/>
  <c r="M42" i="54"/>
  <c r="L42" i="54"/>
  <c r="K42" i="54"/>
  <c r="J42" i="54"/>
  <c r="I42" i="54"/>
  <c r="H42" i="54"/>
  <c r="G42" i="54"/>
  <c r="F42" i="54"/>
  <c r="C41" i="54"/>
  <c r="C38" i="54"/>
  <c r="C37" i="54"/>
  <c r="C34" i="54"/>
  <c r="C29" i="54"/>
  <c r="C26" i="54"/>
  <c r="C25" i="54"/>
  <c r="C24" i="54"/>
  <c r="C21" i="54"/>
  <c r="C19" i="54"/>
  <c r="Z18" i="54"/>
  <c r="Y18" i="54"/>
  <c r="X18" i="54"/>
  <c r="W18" i="54"/>
  <c r="V18" i="54"/>
  <c r="U18" i="54"/>
  <c r="T18" i="54"/>
  <c r="S18" i="54"/>
  <c r="R18" i="54"/>
  <c r="Q18" i="54"/>
  <c r="P18" i="54"/>
  <c r="O18" i="54"/>
  <c r="N18" i="54"/>
  <c r="M18" i="54"/>
  <c r="L18" i="54"/>
  <c r="K18" i="54"/>
  <c r="J18" i="54"/>
  <c r="I18" i="54"/>
  <c r="H18" i="54"/>
  <c r="G18" i="54"/>
  <c r="F18" i="54"/>
  <c r="E18" i="54"/>
  <c r="C18" i="54" s="1"/>
  <c r="E15" i="54"/>
  <c r="E13" i="54" s="1"/>
  <c r="C14" i="54"/>
  <c r="E9" i="54"/>
  <c r="C9" i="54" s="1"/>
  <c r="E8" i="54"/>
  <c r="C8" i="54" s="1"/>
  <c r="E7" i="54"/>
  <c r="Z6" i="54"/>
  <c r="Y6" i="54"/>
  <c r="X6" i="54"/>
  <c r="W6" i="54"/>
  <c r="V6" i="54"/>
  <c r="U6" i="54"/>
  <c r="T6" i="54"/>
  <c r="S6" i="54"/>
  <c r="R6" i="54"/>
  <c r="Q6" i="54"/>
  <c r="P6" i="54"/>
  <c r="O6" i="54"/>
  <c r="N6" i="54"/>
  <c r="M6" i="54"/>
  <c r="L6" i="54"/>
  <c r="K6" i="54"/>
  <c r="J6" i="54"/>
  <c r="I6" i="54"/>
  <c r="H6" i="54"/>
  <c r="G6" i="54"/>
  <c r="F6" i="54"/>
  <c r="T64" i="54"/>
  <c r="E122" i="54"/>
  <c r="C122" i="54" s="1"/>
  <c r="C7" i="54"/>
  <c r="C58" i="54"/>
  <c r="D6" i="44"/>
  <c r="D15" i="44"/>
  <c r="D88" i="44"/>
  <c r="D62" i="44"/>
  <c r="D48" i="44"/>
  <c r="D47" i="44"/>
  <c r="D49" i="44"/>
  <c r="D42" i="44"/>
  <c r="D41" i="44"/>
  <c r="D147" i="44"/>
  <c r="D146" i="44" s="1"/>
  <c r="D140" i="44"/>
  <c r="H139" i="44"/>
  <c r="D138" i="44"/>
  <c r="D136" i="44"/>
  <c r="D134" i="44"/>
  <c r="D133" i="44"/>
  <c r="D132" i="44"/>
  <c r="D131" i="44"/>
  <c r="D129" i="44"/>
  <c r="D127" i="44" s="1"/>
  <c r="D128" i="44"/>
  <c r="D124" i="44"/>
  <c r="D117" i="44"/>
  <c r="D113" i="44"/>
  <c r="D110" i="44"/>
  <c r="D109" i="44"/>
  <c r="D108" i="44"/>
  <c r="D107" i="44"/>
  <c r="D106" i="44"/>
  <c r="D105" i="44"/>
  <c r="D104" i="44"/>
  <c r="E103" i="44"/>
  <c r="D103" i="44" s="1"/>
  <c r="D102" i="44"/>
  <c r="D101" i="44"/>
  <c r="D98" i="44"/>
  <c r="D97" i="44"/>
  <c r="E96" i="44"/>
  <c r="D95" i="44"/>
  <c r="D94" i="44"/>
  <c r="D93" i="44"/>
  <c r="D92" i="44"/>
  <c r="D90" i="44"/>
  <c r="D89" i="44"/>
  <c r="D87" i="44"/>
  <c r="D85" i="44"/>
  <c r="D84" i="44"/>
  <c r="D82" i="44"/>
  <c r="X79" i="44"/>
  <c r="S79" i="44"/>
  <c r="R79" i="44"/>
  <c r="D79" i="44" s="1"/>
  <c r="D78" i="44"/>
  <c r="D77" i="44"/>
  <c r="D71" i="44"/>
  <c r="D70" i="44"/>
  <c r="D69" i="44"/>
  <c r="D68" i="44"/>
  <c r="D64" i="44"/>
  <c r="D63" i="44"/>
  <c r="D61" i="44"/>
  <c r="D55" i="44"/>
  <c r="D45" i="44"/>
  <c r="D44" i="44"/>
  <c r="D43" i="44"/>
  <c r="D29" i="44" s="1"/>
  <c r="D38" i="44"/>
  <c r="D36" i="44"/>
  <c r="D35" i="44"/>
  <c r="D27" i="44"/>
  <c r="D26" i="44" s="1"/>
  <c r="D25" i="44"/>
  <c r="D22" i="44" s="1"/>
  <c r="D20" i="44"/>
  <c r="D51" i="44"/>
  <c r="D96" i="44"/>
  <c r="G15" i="25"/>
  <c r="H88" i="25"/>
  <c r="G87" i="25"/>
  <c r="K126" i="25"/>
  <c r="G86" i="25"/>
  <c r="G91" i="25"/>
  <c r="G66" i="25"/>
  <c r="G63" i="25"/>
  <c r="G46" i="25"/>
  <c r="G38" i="25"/>
  <c r="G25" i="25"/>
  <c r="G99" i="25"/>
  <c r="G96" i="25"/>
  <c r="G97" i="25"/>
  <c r="G95" i="25"/>
  <c r="G92" i="25"/>
  <c r="G94" i="25"/>
  <c r="G100" i="25"/>
  <c r="G90" i="25"/>
  <c r="G85" i="25"/>
  <c r="G111" i="25"/>
  <c r="G65" i="25"/>
  <c r="G64" i="25"/>
  <c r="H93" i="25"/>
  <c r="G93" i="25"/>
  <c r="G55" i="25"/>
  <c r="G57" i="25"/>
  <c r="G58" i="25"/>
  <c r="G54" i="25"/>
  <c r="G56" i="25"/>
  <c r="G35" i="25"/>
  <c r="G42" i="25"/>
  <c r="G36" i="25"/>
  <c r="G130" i="25"/>
  <c r="G129" i="25" s="1"/>
  <c r="G125" i="25"/>
  <c r="G83" i="25"/>
  <c r="G50" i="42"/>
  <c r="F50" i="42" s="1"/>
  <c r="G49" i="42"/>
  <c r="F49" i="42" s="1"/>
  <c r="M48" i="42"/>
  <c r="L48" i="42"/>
  <c r="K48" i="42"/>
  <c r="J48" i="42"/>
  <c r="I48" i="42"/>
  <c r="H48" i="42"/>
  <c r="G45" i="42"/>
  <c r="F45" i="42" s="1"/>
  <c r="F44" i="42" s="1"/>
  <c r="M44" i="42"/>
  <c r="L44" i="42"/>
  <c r="K44" i="42"/>
  <c r="J44" i="42"/>
  <c r="I44" i="42"/>
  <c r="H44" i="42"/>
  <c r="G43" i="42"/>
  <c r="F43" i="42" s="1"/>
  <c r="G42" i="42"/>
  <c r="F42" i="42" s="1"/>
  <c r="G41" i="42"/>
  <c r="F41" i="42"/>
  <c r="G40" i="42"/>
  <c r="F40" i="42" s="1"/>
  <c r="M39" i="42"/>
  <c r="L39" i="42"/>
  <c r="K39" i="42"/>
  <c r="J39" i="42"/>
  <c r="I39" i="42"/>
  <c r="H39" i="42"/>
  <c r="L38" i="42"/>
  <c r="F38" i="42" s="1"/>
  <c r="K38" i="42"/>
  <c r="G38" i="42"/>
  <c r="G37" i="42"/>
  <c r="F37" i="42"/>
  <c r="G36" i="42"/>
  <c r="F36" i="42" s="1"/>
  <c r="L35" i="42"/>
  <c r="H35" i="42"/>
  <c r="G35" i="42" s="1"/>
  <c r="L34" i="42"/>
  <c r="F34" i="42" s="1"/>
  <c r="G34" i="42"/>
  <c r="G33" i="42"/>
  <c r="M32" i="42"/>
  <c r="K32" i="42"/>
  <c r="J32" i="42"/>
  <c r="I32" i="42"/>
  <c r="H32" i="42"/>
  <c r="Q31" i="42"/>
  <c r="F31" i="42"/>
  <c r="Q30" i="42"/>
  <c r="F30" i="42"/>
  <c r="G29" i="42"/>
  <c r="Q29" i="42" s="1"/>
  <c r="G28" i="42"/>
  <c r="Q28" i="42" s="1"/>
  <c r="F28" i="42"/>
  <c r="G27" i="42"/>
  <c r="F27" i="42" s="1"/>
  <c r="H26" i="42"/>
  <c r="G26" i="42" s="1"/>
  <c r="G25" i="42"/>
  <c r="F25" i="42"/>
  <c r="G24" i="42"/>
  <c r="G23" i="42"/>
  <c r="Q23" i="42" s="1"/>
  <c r="M22" i="42"/>
  <c r="L22" i="42"/>
  <c r="K22" i="42"/>
  <c r="J22" i="42"/>
  <c r="I22" i="42"/>
  <c r="L21" i="42"/>
  <c r="K21" i="42"/>
  <c r="H21" i="42"/>
  <c r="H8" i="42" s="1"/>
  <c r="Q20" i="42"/>
  <c r="G19" i="42"/>
  <c r="F19" i="42"/>
  <c r="L18" i="42"/>
  <c r="F18" i="42" s="1"/>
  <c r="L17" i="42"/>
  <c r="K17" i="42"/>
  <c r="G17" i="42" s="1"/>
  <c r="G16" i="42"/>
  <c r="F16" i="42" s="1"/>
  <c r="G15" i="42"/>
  <c r="Q15" i="42"/>
  <c r="L14" i="42"/>
  <c r="G14" i="42"/>
  <c r="G13" i="42"/>
  <c r="F13" i="42" s="1"/>
  <c r="G12" i="42"/>
  <c r="Q12" i="42" s="1"/>
  <c r="G11" i="42"/>
  <c r="F11" i="42" s="1"/>
  <c r="G10" i="42"/>
  <c r="F10" i="42"/>
  <c r="G9" i="42"/>
  <c r="F9" i="42" s="1"/>
  <c r="M8" i="42"/>
  <c r="M7" i="42" s="1"/>
  <c r="J8" i="42"/>
  <c r="I8" i="42"/>
  <c r="I7" i="42" s="1"/>
  <c r="N7" i="42"/>
  <c r="I52" i="41"/>
  <c r="H52" i="41"/>
  <c r="G52" i="41"/>
  <c r="F52" i="41"/>
  <c r="F51" i="41"/>
  <c r="F50" i="41"/>
  <c r="F49" i="41"/>
  <c r="G49" i="41"/>
  <c r="I47" i="41"/>
  <c r="H47" i="41"/>
  <c r="G47" i="41"/>
  <c r="F47" i="41"/>
  <c r="I45" i="41"/>
  <c r="H45" i="41"/>
  <c r="G45" i="41"/>
  <c r="F45" i="41"/>
  <c r="F43" i="41"/>
  <c r="F42" i="41"/>
  <c r="F40" i="41" s="1"/>
  <c r="I40" i="41"/>
  <c r="H40" i="41"/>
  <c r="G40" i="41"/>
  <c r="G37" i="41"/>
  <c r="F37" i="41"/>
  <c r="F30" i="41" s="1"/>
  <c r="G33" i="41"/>
  <c r="I30" i="41"/>
  <c r="H30" i="41"/>
  <c r="F28" i="41"/>
  <c r="F27" i="41"/>
  <c r="G26" i="41"/>
  <c r="G23" i="41" s="1"/>
  <c r="I23" i="41"/>
  <c r="H23" i="41"/>
  <c r="F19" i="41"/>
  <c r="F17" i="41"/>
  <c r="F14" i="41"/>
  <c r="F13" i="41"/>
  <c r="F12" i="41" s="1"/>
  <c r="I12" i="41"/>
  <c r="H12" i="41"/>
  <c r="G12" i="41"/>
  <c r="G8" i="41"/>
  <c r="F8" i="41"/>
  <c r="G44" i="42"/>
  <c r="Q25" i="42"/>
  <c r="K8" i="42"/>
  <c r="J7" i="42"/>
  <c r="Q14" i="42"/>
  <c r="F15" i="42"/>
  <c r="Q19" i="42"/>
  <c r="F29" i="42"/>
  <c r="G127" i="25"/>
  <c r="G52" i="25"/>
  <c r="G27" i="25"/>
  <c r="G26" i="25" s="1"/>
  <c r="G123" i="25"/>
  <c r="G115" i="25"/>
  <c r="G114" i="25" s="1"/>
  <c r="G77" i="25"/>
  <c r="G72" i="25"/>
  <c r="G20" i="25"/>
  <c r="G22" i="25"/>
  <c r="G29" i="25"/>
  <c r="G101" i="25"/>
  <c r="G105" i="25"/>
  <c r="G121" i="25"/>
  <c r="G120" i="25"/>
  <c r="G119" i="25"/>
  <c r="G118" i="25"/>
  <c r="G73" i="25"/>
  <c r="AD74" i="25"/>
  <c r="X74" i="25"/>
  <c r="I23" i="14" s="1"/>
  <c r="AO23" i="14" s="1"/>
  <c r="W74" i="25"/>
  <c r="G48" i="25"/>
  <c r="H30" i="35"/>
  <c r="I3" i="13"/>
  <c r="I3" i="19"/>
  <c r="I3" i="20"/>
  <c r="G15" i="34"/>
  <c r="H15" i="34"/>
  <c r="I15" i="34"/>
  <c r="J15" i="34"/>
  <c r="K15" i="34"/>
  <c r="L15" i="34"/>
  <c r="E15" i="34"/>
  <c r="H29" i="35"/>
  <c r="G13" i="35"/>
  <c r="I13" i="35" s="1"/>
  <c r="Q37" i="20"/>
  <c r="Q3" i="20"/>
  <c r="X3" i="21"/>
  <c r="D6" i="34"/>
  <c r="D7" i="34"/>
  <c r="D8" i="34"/>
  <c r="D10" i="34"/>
  <c r="D11" i="34"/>
  <c r="D12" i="34"/>
  <c r="D13" i="34"/>
  <c r="D14" i="34"/>
  <c r="D5" i="34"/>
  <c r="F9" i="34"/>
  <c r="D9" i="34" s="1"/>
  <c r="AO12" i="19"/>
  <c r="AO13" i="19"/>
  <c r="AO18" i="16"/>
  <c r="AO18" i="19"/>
  <c r="AO19" i="19"/>
  <c r="Q22" i="20"/>
  <c r="Q23" i="15"/>
  <c r="V12" i="13"/>
  <c r="Q23" i="20"/>
  <c r="V23" i="15"/>
  <c r="T23" i="15"/>
  <c r="T22" i="15"/>
  <c r="Q37" i="15"/>
  <c r="Q22" i="15"/>
  <c r="V22" i="15"/>
  <c r="V5" i="15"/>
  <c r="I37" i="15"/>
  <c r="I6" i="15"/>
  <c r="I5" i="15"/>
  <c r="G33" i="33"/>
  <c r="T3" i="15" s="1"/>
  <c r="S30" i="33"/>
  <c r="S35" i="33"/>
  <c r="S37" i="33" s="1"/>
  <c r="T30" i="33"/>
  <c r="T35" i="33"/>
  <c r="T37" i="33" s="1"/>
  <c r="H35" i="33"/>
  <c r="I35" i="33"/>
  <c r="J35" i="33"/>
  <c r="K35" i="33"/>
  <c r="U35" i="33"/>
  <c r="V35" i="33"/>
  <c r="G32" i="33"/>
  <c r="Q3" i="15" s="1"/>
  <c r="W31" i="33"/>
  <c r="W33" i="33" s="1"/>
  <c r="E34" i="33"/>
  <c r="I22" i="15"/>
  <c r="I23" i="15"/>
  <c r="G31" i="33"/>
  <c r="X31" i="33" s="1"/>
  <c r="G30" i="33"/>
  <c r="I3" i="15" s="1"/>
  <c r="X29" i="33"/>
  <c r="X32" i="33"/>
  <c r="X28" i="33"/>
  <c r="X30" i="33"/>
  <c r="AL3" i="15"/>
  <c r="AL3" i="14"/>
  <c r="AJ3" i="14"/>
  <c r="AJ3" i="15"/>
  <c r="T3" i="14"/>
  <c r="N3" i="15"/>
  <c r="AB3" i="14"/>
  <c r="AB3" i="15"/>
  <c r="V23" i="14"/>
  <c r="V22" i="14"/>
  <c r="V3" i="14"/>
  <c r="Q3" i="14"/>
  <c r="I37" i="14"/>
  <c r="I6" i="14"/>
  <c r="I11" i="14"/>
  <c r="I5" i="14"/>
  <c r="I3" i="14"/>
  <c r="AO3" i="14" s="1"/>
  <c r="I11" i="15"/>
  <c r="H25" i="33"/>
  <c r="I25" i="33"/>
  <c r="J25" i="33"/>
  <c r="K25" i="33"/>
  <c r="L25" i="33"/>
  <c r="M25" i="33"/>
  <c r="N25" i="33"/>
  <c r="O25" i="33"/>
  <c r="P25" i="33"/>
  <c r="Q25" i="33"/>
  <c r="R25" i="33"/>
  <c r="S25" i="33"/>
  <c r="T25" i="33"/>
  <c r="U25" i="33"/>
  <c r="V25" i="33"/>
  <c r="W25" i="33"/>
  <c r="G25" i="33"/>
  <c r="F24" i="33"/>
  <c r="X5" i="33"/>
  <c r="I37" i="21"/>
  <c r="I23" i="21"/>
  <c r="I22" i="21"/>
  <c r="I3" i="21"/>
  <c r="AO3" i="21" s="1"/>
  <c r="J23" i="22"/>
  <c r="J22" i="22"/>
  <c r="J33" i="22"/>
  <c r="J11" i="22"/>
  <c r="J3" i="22"/>
  <c r="I11" i="20"/>
  <c r="I23" i="20"/>
  <c r="I22" i="20"/>
  <c r="I5" i="21"/>
  <c r="I37" i="13"/>
  <c r="I23" i="13"/>
  <c r="I22" i="13"/>
  <c r="I6" i="13"/>
  <c r="I37" i="16"/>
  <c r="I23" i="16"/>
  <c r="I22" i="16"/>
  <c r="I40" i="16" s="1"/>
  <c r="I3" i="16"/>
  <c r="I3" i="12"/>
  <c r="I37" i="20"/>
  <c r="I18" i="14"/>
  <c r="I18" i="1" s="1"/>
  <c r="I6" i="16"/>
  <c r="I11" i="16"/>
  <c r="I11" i="19"/>
  <c r="I6" i="19"/>
  <c r="I11" i="13"/>
  <c r="I6" i="20"/>
  <c r="I11" i="12"/>
  <c r="I6" i="12"/>
  <c r="J6" i="22"/>
  <c r="I11" i="21"/>
  <c r="I6" i="21"/>
  <c r="Q23" i="22"/>
  <c r="Q22" i="22"/>
  <c r="Q3" i="22"/>
  <c r="I40" i="21"/>
  <c r="H3" i="17"/>
  <c r="Q11" i="13"/>
  <c r="Q11" i="1" s="1"/>
  <c r="Q22" i="19"/>
  <c r="Q3" i="19"/>
  <c r="Q37" i="19"/>
  <c r="Q23" i="19"/>
  <c r="Q33" i="19"/>
  <c r="Q23" i="21"/>
  <c r="Q22" i="21"/>
  <c r="Q3" i="21"/>
  <c r="Q23" i="12"/>
  <c r="Q22" i="12"/>
  <c r="Q3" i="12"/>
  <c r="Q37" i="12"/>
  <c r="Q37" i="14"/>
  <c r="Q23" i="14"/>
  <c r="Q22" i="14"/>
  <c r="Q6" i="14"/>
  <c r="Q6" i="1" s="1"/>
  <c r="Q23" i="13"/>
  <c r="Q22" i="13"/>
  <c r="Q3" i="13"/>
  <c r="AK37" i="16"/>
  <c r="AK22" i="16"/>
  <c r="AK12" i="16"/>
  <c r="AK26" i="16"/>
  <c r="AK6" i="16"/>
  <c r="AK6" i="1" s="1"/>
  <c r="AK37" i="17"/>
  <c r="AK22" i="17"/>
  <c r="AK33" i="17"/>
  <c r="AK4" i="17"/>
  <c r="AK3" i="17"/>
  <c r="AB3" i="21"/>
  <c r="Z37" i="16"/>
  <c r="AA3" i="19"/>
  <c r="AJ3" i="12"/>
  <c r="AJ23" i="13"/>
  <c r="AJ22" i="13"/>
  <c r="AJ3" i="13"/>
  <c r="AH6" i="13"/>
  <c r="AH11" i="13"/>
  <c r="M3" i="12"/>
  <c r="W3" i="18"/>
  <c r="W3" i="16"/>
  <c r="W5" i="12"/>
  <c r="W3" i="12"/>
  <c r="W3" i="20"/>
  <c r="W23" i="18"/>
  <c r="W22" i="18"/>
  <c r="W6" i="18"/>
  <c r="W11" i="18"/>
  <c r="W11" i="1" s="1"/>
  <c r="W5" i="18"/>
  <c r="V3" i="21"/>
  <c r="W3" i="21"/>
  <c r="W37" i="19"/>
  <c r="W23" i="19"/>
  <c r="W22" i="19"/>
  <c r="W3" i="19"/>
  <c r="V3" i="19"/>
  <c r="V37" i="17"/>
  <c r="V12" i="17"/>
  <c r="V6" i="17"/>
  <c r="V11" i="17"/>
  <c r="E18" i="1"/>
  <c r="F18" i="1"/>
  <c r="G18" i="1"/>
  <c r="H18" i="1"/>
  <c r="J18" i="1"/>
  <c r="K18" i="1"/>
  <c r="L18" i="1"/>
  <c r="M18" i="1"/>
  <c r="N18" i="1"/>
  <c r="O18" i="1"/>
  <c r="P18" i="1"/>
  <c r="Q18" i="1"/>
  <c r="R18" i="1"/>
  <c r="S18" i="1"/>
  <c r="T18" i="1"/>
  <c r="U18" i="1"/>
  <c r="W18" i="1"/>
  <c r="X18" i="1"/>
  <c r="Y18" i="1"/>
  <c r="Z18" i="1"/>
  <c r="AA18" i="1"/>
  <c r="AB18" i="1"/>
  <c r="AC18" i="1"/>
  <c r="AD18" i="1"/>
  <c r="AE18" i="1"/>
  <c r="AF18" i="1"/>
  <c r="AG18" i="1"/>
  <c r="AH18" i="1"/>
  <c r="AI18" i="1"/>
  <c r="AJ18" i="1"/>
  <c r="AK18" i="1"/>
  <c r="AL18" i="1"/>
  <c r="AM18" i="1"/>
  <c r="AN18" i="1"/>
  <c r="D18" i="1"/>
  <c r="V18" i="14"/>
  <c r="AO18" i="14" s="1"/>
  <c r="V12" i="14"/>
  <c r="V11" i="14"/>
  <c r="V37" i="13"/>
  <c r="V13" i="22"/>
  <c r="V37" i="12"/>
  <c r="V23" i="12"/>
  <c r="V22" i="12"/>
  <c r="V5" i="12"/>
  <c r="V31" i="15"/>
  <c r="V12" i="15"/>
  <c r="V24" i="15"/>
  <c r="V26" i="15"/>
  <c r="V32" i="15"/>
  <c r="V33" i="15"/>
  <c r="AO33" i="15" s="1"/>
  <c r="V11" i="15"/>
  <c r="V4" i="19"/>
  <c r="V37" i="21"/>
  <c r="V12" i="21"/>
  <c r="V33" i="21"/>
  <c r="V6" i="21"/>
  <c r="V11" i="21"/>
  <c r="V5" i="21"/>
  <c r="V12" i="16"/>
  <c r="V6" i="16"/>
  <c r="V11" i="16"/>
  <c r="V5" i="16"/>
  <c r="V3" i="18"/>
  <c r="L3" i="22"/>
  <c r="D54" i="30"/>
  <c r="D51" i="30" s="1"/>
  <c r="E5" i="30"/>
  <c r="E6" i="30"/>
  <c r="E7" i="30"/>
  <c r="E8" i="30"/>
  <c r="E9" i="30"/>
  <c r="E10" i="30"/>
  <c r="E11" i="30"/>
  <c r="E12" i="30"/>
  <c r="E13" i="30"/>
  <c r="E14" i="30"/>
  <c r="E15" i="30"/>
  <c r="E16" i="30"/>
  <c r="E17" i="30"/>
  <c r="E18" i="30"/>
  <c r="E19" i="30"/>
  <c r="E20" i="30"/>
  <c r="E21" i="30"/>
  <c r="E22" i="30"/>
  <c r="E23" i="30"/>
  <c r="E24" i="30"/>
  <c r="E25" i="30"/>
  <c r="E26" i="30"/>
  <c r="E27" i="30"/>
  <c r="E28" i="30"/>
  <c r="E29" i="30"/>
  <c r="E30" i="30"/>
  <c r="E31" i="30"/>
  <c r="E32" i="30"/>
  <c r="E33" i="30"/>
  <c r="E34" i="30"/>
  <c r="E35" i="30"/>
  <c r="E4" i="30"/>
  <c r="E50" i="30"/>
  <c r="E49" i="30"/>
  <c r="E48" i="30"/>
  <c r="E47" i="30"/>
  <c r="E45" i="30"/>
  <c r="B51" i="30"/>
  <c r="E12" i="26"/>
  <c r="J14" i="29"/>
  <c r="I14" i="29"/>
  <c r="H14" i="29"/>
  <c r="J11" i="29"/>
  <c r="I11" i="29"/>
  <c r="H11" i="29"/>
  <c r="G11" i="29"/>
  <c r="F11" i="29"/>
  <c r="E10" i="29"/>
  <c r="E9" i="29"/>
  <c r="E8" i="29"/>
  <c r="E7" i="29"/>
  <c r="E6" i="29"/>
  <c r="E5" i="29"/>
  <c r="E4" i="29"/>
  <c r="AF38" i="21"/>
  <c r="AG38" i="21"/>
  <c r="D62" i="26"/>
  <c r="B57" i="26"/>
  <c r="E26" i="26"/>
  <c r="E9" i="26"/>
  <c r="E8" i="26"/>
  <c r="E10" i="26"/>
  <c r="E11" i="26"/>
  <c r="E13" i="26"/>
  <c r="E14" i="26"/>
  <c r="E15" i="26"/>
  <c r="E16" i="26"/>
  <c r="E17" i="26"/>
  <c r="E18" i="26"/>
  <c r="E19" i="26"/>
  <c r="E20" i="26"/>
  <c r="E21" i="26"/>
  <c r="E22" i="26"/>
  <c r="E23" i="26"/>
  <c r="E24" i="26"/>
  <c r="E25" i="26"/>
  <c r="E27" i="26"/>
  <c r="E28" i="26"/>
  <c r="I4" i="1"/>
  <c r="AD11" i="1"/>
  <c r="D4" i="1"/>
  <c r="E4" i="1"/>
  <c r="F4" i="1"/>
  <c r="G4" i="1"/>
  <c r="J4" i="1"/>
  <c r="K4" i="1"/>
  <c r="L4" i="1"/>
  <c r="M4" i="1"/>
  <c r="N4" i="1"/>
  <c r="O4" i="1"/>
  <c r="P4" i="1"/>
  <c r="Q4" i="1"/>
  <c r="R4" i="1"/>
  <c r="S4" i="1"/>
  <c r="T4" i="1"/>
  <c r="U4" i="1"/>
  <c r="W4" i="1"/>
  <c r="X4" i="1"/>
  <c r="Y4" i="1"/>
  <c r="AA4" i="1"/>
  <c r="AB4" i="1"/>
  <c r="AC4" i="1"/>
  <c r="AD4" i="1"/>
  <c r="AE4" i="1"/>
  <c r="AF4" i="1"/>
  <c r="AG4" i="1"/>
  <c r="AH4" i="1"/>
  <c r="AI4" i="1"/>
  <c r="AJ4" i="1"/>
  <c r="AL4" i="1"/>
  <c r="AM4" i="1"/>
  <c r="AN4" i="1"/>
  <c r="D5" i="1"/>
  <c r="E5" i="1"/>
  <c r="F5" i="1"/>
  <c r="G5" i="1"/>
  <c r="H5" i="1"/>
  <c r="K5" i="1"/>
  <c r="L5" i="1"/>
  <c r="M5" i="1"/>
  <c r="N5" i="1"/>
  <c r="O5" i="1"/>
  <c r="P5" i="1"/>
  <c r="Q5" i="1"/>
  <c r="R5" i="1"/>
  <c r="S5" i="1"/>
  <c r="T5" i="1"/>
  <c r="U5" i="1"/>
  <c r="X5" i="1"/>
  <c r="Y5" i="1"/>
  <c r="Z5" i="1"/>
  <c r="AA5" i="1"/>
  <c r="AB5" i="1"/>
  <c r="AC5" i="1"/>
  <c r="AD5" i="1"/>
  <c r="AE5" i="1"/>
  <c r="AF5" i="1"/>
  <c r="AG5" i="1"/>
  <c r="AH5" i="1"/>
  <c r="AI5" i="1"/>
  <c r="AJ5" i="1"/>
  <c r="AK5" i="1"/>
  <c r="AL5" i="1"/>
  <c r="AM5" i="1"/>
  <c r="AN5" i="1"/>
  <c r="D6" i="1"/>
  <c r="E6" i="1"/>
  <c r="F6" i="1"/>
  <c r="G6" i="1"/>
  <c r="H6" i="1"/>
  <c r="L6" i="1"/>
  <c r="M6" i="1"/>
  <c r="N6" i="1"/>
  <c r="O6" i="1"/>
  <c r="P6" i="1"/>
  <c r="R6" i="1"/>
  <c r="S6" i="1"/>
  <c r="T6" i="1"/>
  <c r="U6" i="1"/>
  <c r="X6" i="1"/>
  <c r="Y6" i="1"/>
  <c r="AA6" i="1"/>
  <c r="AB6" i="1"/>
  <c r="AC6" i="1"/>
  <c r="AD6" i="1"/>
  <c r="AE6" i="1"/>
  <c r="AF6" i="1"/>
  <c r="AG6" i="1"/>
  <c r="AH6" i="1"/>
  <c r="AI6" i="1"/>
  <c r="AJ6" i="1"/>
  <c r="AL6" i="1"/>
  <c r="AM6" i="1"/>
  <c r="AN6" i="1"/>
  <c r="D7" i="1"/>
  <c r="E7" i="1"/>
  <c r="F7" i="1"/>
  <c r="G7" i="1"/>
  <c r="H7" i="1"/>
  <c r="I7" i="1"/>
  <c r="J7" i="1"/>
  <c r="K7" i="1"/>
  <c r="L7" i="1"/>
  <c r="M7" i="1"/>
  <c r="N7" i="1"/>
  <c r="O7" i="1"/>
  <c r="P7" i="1"/>
  <c r="Q7" i="1"/>
  <c r="R7" i="1"/>
  <c r="S7" i="1"/>
  <c r="T7" i="1"/>
  <c r="U7" i="1"/>
  <c r="V7" i="1"/>
  <c r="W7" i="1"/>
  <c r="X7" i="1"/>
  <c r="Y7" i="1"/>
  <c r="Z7" i="1"/>
  <c r="AA7" i="1"/>
  <c r="AB7" i="1"/>
  <c r="AC7" i="1"/>
  <c r="AD7" i="1"/>
  <c r="AE7" i="1"/>
  <c r="AF7" i="1"/>
  <c r="AG7" i="1"/>
  <c r="AH7" i="1"/>
  <c r="AI7" i="1"/>
  <c r="AJ7" i="1"/>
  <c r="AK7" i="1"/>
  <c r="AL7" i="1"/>
  <c r="AM7" i="1"/>
  <c r="AN7" i="1"/>
  <c r="D8" i="1"/>
  <c r="E8" i="1"/>
  <c r="F8" i="1"/>
  <c r="G8" i="1"/>
  <c r="H8" i="1"/>
  <c r="I8" i="1"/>
  <c r="J8" i="1"/>
  <c r="K8" i="1"/>
  <c r="L8" i="1"/>
  <c r="M8" i="1"/>
  <c r="N8" i="1"/>
  <c r="O8" i="1"/>
  <c r="P8" i="1"/>
  <c r="Q8" i="1"/>
  <c r="R8" i="1"/>
  <c r="S8" i="1"/>
  <c r="T8" i="1"/>
  <c r="U8" i="1"/>
  <c r="V8" i="1"/>
  <c r="W8" i="1"/>
  <c r="X8" i="1"/>
  <c r="Y8" i="1"/>
  <c r="Z8" i="1"/>
  <c r="AA8" i="1"/>
  <c r="AB8" i="1"/>
  <c r="AC8" i="1"/>
  <c r="AD8" i="1"/>
  <c r="AE8" i="1"/>
  <c r="AF8" i="1"/>
  <c r="AG8" i="1"/>
  <c r="AH8" i="1"/>
  <c r="AI8" i="1"/>
  <c r="AJ8" i="1"/>
  <c r="AK8" i="1"/>
  <c r="AL8" i="1"/>
  <c r="AM8" i="1"/>
  <c r="AN8" i="1"/>
  <c r="D9" i="1"/>
  <c r="E9" i="1"/>
  <c r="F9" i="1"/>
  <c r="G9" i="1"/>
  <c r="H9" i="1"/>
  <c r="I9" i="1"/>
  <c r="J9" i="1"/>
  <c r="K9" i="1"/>
  <c r="L9" i="1"/>
  <c r="M9" i="1"/>
  <c r="N9" i="1"/>
  <c r="O9" i="1"/>
  <c r="P9" i="1"/>
  <c r="Q9" i="1"/>
  <c r="R9" i="1"/>
  <c r="S9" i="1"/>
  <c r="T9" i="1"/>
  <c r="U9" i="1"/>
  <c r="V9" i="1"/>
  <c r="W9" i="1"/>
  <c r="X9" i="1"/>
  <c r="Y9" i="1"/>
  <c r="Z9" i="1"/>
  <c r="AA9" i="1"/>
  <c r="AB9" i="1"/>
  <c r="AC9" i="1"/>
  <c r="AD9" i="1"/>
  <c r="AE9" i="1"/>
  <c r="AF9" i="1"/>
  <c r="AG9" i="1"/>
  <c r="AH9" i="1"/>
  <c r="AI9" i="1"/>
  <c r="AJ9" i="1"/>
  <c r="AK9" i="1"/>
  <c r="AL9" i="1"/>
  <c r="AM9" i="1"/>
  <c r="AN9" i="1"/>
  <c r="D10" i="1"/>
  <c r="E10" i="1"/>
  <c r="F10" i="1"/>
  <c r="G10" i="1"/>
  <c r="H10" i="1"/>
  <c r="I10" i="1"/>
  <c r="J10" i="1"/>
  <c r="K10" i="1"/>
  <c r="L10" i="1"/>
  <c r="M10" i="1"/>
  <c r="N10" i="1"/>
  <c r="O10" i="1"/>
  <c r="P10" i="1"/>
  <c r="Q10" i="1"/>
  <c r="R10" i="1"/>
  <c r="S10" i="1"/>
  <c r="T10" i="1"/>
  <c r="U10" i="1"/>
  <c r="V10" i="1"/>
  <c r="W10" i="1"/>
  <c r="X10" i="1"/>
  <c r="Y10" i="1"/>
  <c r="Z10" i="1"/>
  <c r="AA10" i="1"/>
  <c r="AB10" i="1"/>
  <c r="AC10" i="1"/>
  <c r="AD10" i="1"/>
  <c r="AE10" i="1"/>
  <c r="AF10" i="1"/>
  <c r="AG10" i="1"/>
  <c r="AH10" i="1"/>
  <c r="AI10" i="1"/>
  <c r="AJ10" i="1"/>
  <c r="AK10" i="1"/>
  <c r="AL10" i="1"/>
  <c r="AM10" i="1"/>
  <c r="AN10" i="1"/>
  <c r="D11" i="1"/>
  <c r="E11" i="1"/>
  <c r="F11" i="1"/>
  <c r="G11" i="1"/>
  <c r="K11" i="1"/>
  <c r="L11" i="1"/>
  <c r="M11" i="1"/>
  <c r="N11" i="1"/>
  <c r="O11" i="1"/>
  <c r="P11" i="1"/>
  <c r="R11" i="1"/>
  <c r="S11" i="1"/>
  <c r="T11" i="1"/>
  <c r="X11" i="1"/>
  <c r="Y11" i="1"/>
  <c r="AA11" i="1"/>
  <c r="AB11" i="1"/>
  <c r="AC11" i="1"/>
  <c r="AE11" i="1"/>
  <c r="AF11" i="1"/>
  <c r="AG11" i="1"/>
  <c r="AH11" i="1"/>
  <c r="AI11" i="1"/>
  <c r="AJ11" i="1"/>
  <c r="AK11" i="1"/>
  <c r="AL11" i="1"/>
  <c r="AM11" i="1"/>
  <c r="AN11" i="1"/>
  <c r="D12" i="1"/>
  <c r="E12" i="1"/>
  <c r="F12" i="1"/>
  <c r="G12" i="1"/>
  <c r="H12" i="1"/>
  <c r="I12" i="1"/>
  <c r="J12" i="1"/>
  <c r="K12" i="1"/>
  <c r="L12" i="1"/>
  <c r="M12" i="1"/>
  <c r="N12" i="1"/>
  <c r="O12" i="1"/>
  <c r="P12" i="1"/>
  <c r="Q12" i="1"/>
  <c r="R12" i="1"/>
  <c r="S12" i="1"/>
  <c r="T12" i="1"/>
  <c r="U12" i="1"/>
  <c r="W12" i="1"/>
  <c r="X12" i="1"/>
  <c r="Y12" i="1"/>
  <c r="AA12" i="1"/>
  <c r="AB12" i="1"/>
  <c r="AC12" i="1"/>
  <c r="AD12" i="1"/>
  <c r="AE12" i="1"/>
  <c r="AF12" i="1"/>
  <c r="AG12" i="1"/>
  <c r="AH12" i="1"/>
  <c r="AI12" i="1"/>
  <c r="AJ12" i="1"/>
  <c r="AL12" i="1"/>
  <c r="AM12" i="1"/>
  <c r="AN12" i="1"/>
  <c r="D13" i="1"/>
  <c r="E13" i="1"/>
  <c r="F13" i="1"/>
  <c r="G13" i="1"/>
  <c r="H13" i="1"/>
  <c r="I13" i="1"/>
  <c r="J13" i="1"/>
  <c r="K13" i="1"/>
  <c r="L13" i="1"/>
  <c r="M13" i="1"/>
  <c r="N13" i="1"/>
  <c r="O13" i="1"/>
  <c r="P13" i="1"/>
  <c r="Q13" i="1"/>
  <c r="R13" i="1"/>
  <c r="S13" i="1"/>
  <c r="T13" i="1"/>
  <c r="U13" i="1"/>
  <c r="V13" i="1"/>
  <c r="W13" i="1"/>
  <c r="X13" i="1"/>
  <c r="Y13" i="1"/>
  <c r="Z13" i="1"/>
  <c r="AA13" i="1"/>
  <c r="AB13" i="1"/>
  <c r="AC13" i="1"/>
  <c r="AD13" i="1"/>
  <c r="AE13" i="1"/>
  <c r="AF13" i="1"/>
  <c r="AG13" i="1"/>
  <c r="AH13" i="1"/>
  <c r="AI13" i="1"/>
  <c r="AJ13" i="1"/>
  <c r="AK13" i="1"/>
  <c r="AL13" i="1"/>
  <c r="AM13" i="1"/>
  <c r="AN13" i="1"/>
  <c r="D14" i="1"/>
  <c r="E14" i="1"/>
  <c r="F14" i="1"/>
  <c r="G14" i="1"/>
  <c r="H14" i="1"/>
  <c r="I14" i="1"/>
  <c r="J14" i="1"/>
  <c r="K14" i="1"/>
  <c r="L14" i="1"/>
  <c r="M14" i="1"/>
  <c r="N14" i="1"/>
  <c r="O14" i="1"/>
  <c r="P14" i="1"/>
  <c r="Q14" i="1"/>
  <c r="R14" i="1"/>
  <c r="S14" i="1"/>
  <c r="T14" i="1"/>
  <c r="U14" i="1"/>
  <c r="V14" i="1"/>
  <c r="W14" i="1"/>
  <c r="X14" i="1"/>
  <c r="Y14" i="1"/>
  <c r="Z14" i="1"/>
  <c r="AA14" i="1"/>
  <c r="AB14" i="1"/>
  <c r="AC14" i="1"/>
  <c r="AD14" i="1"/>
  <c r="AE14" i="1"/>
  <c r="AF14" i="1"/>
  <c r="AG14" i="1"/>
  <c r="AH14" i="1"/>
  <c r="AI14" i="1"/>
  <c r="AJ14" i="1"/>
  <c r="AK14" i="1"/>
  <c r="AL14" i="1"/>
  <c r="AM14" i="1"/>
  <c r="AN14" i="1"/>
  <c r="D15" i="1"/>
  <c r="E15" i="1"/>
  <c r="F15" i="1"/>
  <c r="G15" i="1"/>
  <c r="H15" i="1"/>
  <c r="I15" i="1"/>
  <c r="J15" i="1"/>
  <c r="K15" i="1"/>
  <c r="L15" i="1"/>
  <c r="M15" i="1"/>
  <c r="N15" i="1"/>
  <c r="O15" i="1"/>
  <c r="P15" i="1"/>
  <c r="Q15" i="1"/>
  <c r="R15" i="1"/>
  <c r="S15" i="1"/>
  <c r="T15" i="1"/>
  <c r="U15" i="1"/>
  <c r="V15" i="1"/>
  <c r="W15" i="1"/>
  <c r="X15" i="1"/>
  <c r="Y15" i="1"/>
  <c r="Z15" i="1"/>
  <c r="AA15" i="1"/>
  <c r="AB15" i="1"/>
  <c r="AC15" i="1"/>
  <c r="AD15" i="1"/>
  <c r="AE15" i="1"/>
  <c r="AF15" i="1"/>
  <c r="AG15" i="1"/>
  <c r="AH15" i="1"/>
  <c r="AI15" i="1"/>
  <c r="AJ15" i="1"/>
  <c r="AK15" i="1"/>
  <c r="AL15" i="1"/>
  <c r="AM15" i="1"/>
  <c r="AN15" i="1"/>
  <c r="D16" i="1"/>
  <c r="E16" i="1"/>
  <c r="F16" i="1"/>
  <c r="G16" i="1"/>
  <c r="H16" i="1"/>
  <c r="I16" i="1"/>
  <c r="J16" i="1"/>
  <c r="K16" i="1"/>
  <c r="L16" i="1"/>
  <c r="M16" i="1"/>
  <c r="N16" i="1"/>
  <c r="O16" i="1"/>
  <c r="P16" i="1"/>
  <c r="Q16" i="1"/>
  <c r="R16" i="1"/>
  <c r="S16" i="1"/>
  <c r="T16" i="1"/>
  <c r="U16" i="1"/>
  <c r="V16" i="1"/>
  <c r="W16" i="1"/>
  <c r="X16" i="1"/>
  <c r="Y16" i="1"/>
  <c r="Z16" i="1"/>
  <c r="AA16" i="1"/>
  <c r="AB16" i="1"/>
  <c r="AC16" i="1"/>
  <c r="AD16" i="1"/>
  <c r="AE16" i="1"/>
  <c r="AF16" i="1"/>
  <c r="AG16" i="1"/>
  <c r="AH16" i="1"/>
  <c r="AI16" i="1"/>
  <c r="AJ16" i="1"/>
  <c r="AK16" i="1"/>
  <c r="AL16" i="1"/>
  <c r="AM16" i="1"/>
  <c r="AN16" i="1"/>
  <c r="D17" i="1"/>
  <c r="E17" i="1"/>
  <c r="F17" i="1"/>
  <c r="G17" i="1"/>
  <c r="H17" i="1"/>
  <c r="I17" i="1"/>
  <c r="J17" i="1"/>
  <c r="K17" i="1"/>
  <c r="L17" i="1"/>
  <c r="M17" i="1"/>
  <c r="N17" i="1"/>
  <c r="O17" i="1"/>
  <c r="P17" i="1"/>
  <c r="Q17" i="1"/>
  <c r="R17" i="1"/>
  <c r="S17" i="1"/>
  <c r="T17" i="1"/>
  <c r="U17" i="1"/>
  <c r="V17" i="1"/>
  <c r="W17" i="1"/>
  <c r="X17" i="1"/>
  <c r="Y17" i="1"/>
  <c r="Z17" i="1"/>
  <c r="AA17" i="1"/>
  <c r="AB17" i="1"/>
  <c r="AC17" i="1"/>
  <c r="AD17" i="1"/>
  <c r="AE17" i="1"/>
  <c r="AF17" i="1"/>
  <c r="AG17" i="1"/>
  <c r="AH17" i="1"/>
  <c r="AI17" i="1"/>
  <c r="AJ17" i="1"/>
  <c r="AK17" i="1"/>
  <c r="AL17" i="1"/>
  <c r="AM17" i="1"/>
  <c r="AN17" i="1"/>
  <c r="D19" i="1"/>
  <c r="E19" i="1"/>
  <c r="F19" i="1"/>
  <c r="G19" i="1"/>
  <c r="H19" i="1"/>
  <c r="I19" i="1"/>
  <c r="J19" i="1"/>
  <c r="K19" i="1"/>
  <c r="L19" i="1"/>
  <c r="M19" i="1"/>
  <c r="N19" i="1"/>
  <c r="O19" i="1"/>
  <c r="P19" i="1"/>
  <c r="Q19" i="1"/>
  <c r="R19" i="1"/>
  <c r="S19" i="1"/>
  <c r="T19" i="1"/>
  <c r="U19" i="1"/>
  <c r="V19" i="1"/>
  <c r="W19" i="1"/>
  <c r="X19" i="1"/>
  <c r="Y19" i="1"/>
  <c r="Z19" i="1"/>
  <c r="AA19" i="1"/>
  <c r="AB19" i="1"/>
  <c r="AC19" i="1"/>
  <c r="AD19" i="1"/>
  <c r="AE19" i="1"/>
  <c r="AF19" i="1"/>
  <c r="AG19" i="1"/>
  <c r="AH19" i="1"/>
  <c r="AI19" i="1"/>
  <c r="AJ19" i="1"/>
  <c r="AK19" i="1"/>
  <c r="AL19" i="1"/>
  <c r="AM19" i="1"/>
  <c r="AN19" i="1"/>
  <c r="D20" i="1"/>
  <c r="E20" i="1"/>
  <c r="F20" i="1"/>
  <c r="G20" i="1"/>
  <c r="H20" i="1"/>
  <c r="I20" i="1"/>
  <c r="J20" i="1"/>
  <c r="K20" i="1"/>
  <c r="L20" i="1"/>
  <c r="M20" i="1"/>
  <c r="N20" i="1"/>
  <c r="O20" i="1"/>
  <c r="P20" i="1"/>
  <c r="Q20" i="1"/>
  <c r="R20" i="1"/>
  <c r="S20" i="1"/>
  <c r="T20" i="1"/>
  <c r="U20" i="1"/>
  <c r="V20" i="1"/>
  <c r="W20" i="1"/>
  <c r="X20" i="1"/>
  <c r="Y20" i="1"/>
  <c r="Z20" i="1"/>
  <c r="AA20" i="1"/>
  <c r="AB20" i="1"/>
  <c r="AC20" i="1"/>
  <c r="AD20" i="1"/>
  <c r="AE20" i="1"/>
  <c r="AF20" i="1"/>
  <c r="AG20" i="1"/>
  <c r="AH20" i="1"/>
  <c r="AI20" i="1"/>
  <c r="AJ20" i="1"/>
  <c r="AK20" i="1"/>
  <c r="AL20" i="1"/>
  <c r="AM20" i="1"/>
  <c r="AN20" i="1"/>
  <c r="D21" i="1"/>
  <c r="E21" i="1"/>
  <c r="F21" i="1"/>
  <c r="G21" i="1"/>
  <c r="H21" i="1"/>
  <c r="I21" i="1"/>
  <c r="J21" i="1"/>
  <c r="K21" i="1"/>
  <c r="L21" i="1"/>
  <c r="M21" i="1"/>
  <c r="N21" i="1"/>
  <c r="O21" i="1"/>
  <c r="P21" i="1"/>
  <c r="Q21" i="1"/>
  <c r="R21" i="1"/>
  <c r="S21" i="1"/>
  <c r="T21" i="1"/>
  <c r="U21" i="1"/>
  <c r="V21" i="1"/>
  <c r="W21" i="1"/>
  <c r="X21" i="1"/>
  <c r="Y21" i="1"/>
  <c r="Z21" i="1"/>
  <c r="AA21" i="1"/>
  <c r="AB21" i="1"/>
  <c r="AC21" i="1"/>
  <c r="AD21" i="1"/>
  <c r="AE21" i="1"/>
  <c r="AF21" i="1"/>
  <c r="AG21" i="1"/>
  <c r="AH21" i="1"/>
  <c r="AI21" i="1"/>
  <c r="AJ21" i="1"/>
  <c r="AK21" i="1"/>
  <c r="AL21" i="1"/>
  <c r="AM21" i="1"/>
  <c r="AN21" i="1"/>
  <c r="E3" i="1"/>
  <c r="F3" i="1"/>
  <c r="G3" i="1"/>
  <c r="H3" i="1"/>
  <c r="O3" i="1"/>
  <c r="R3" i="1"/>
  <c r="S3" i="1"/>
  <c r="Y3" i="1"/>
  <c r="Y1" i="1" s="1"/>
  <c r="AE3" i="1"/>
  <c r="AF3" i="1"/>
  <c r="AF1" i="1" s="1"/>
  <c r="AG3" i="1"/>
  <c r="AG1" i="1" s="1"/>
  <c r="AH3" i="1"/>
  <c r="AI3" i="1"/>
  <c r="AM3" i="1"/>
  <c r="AN3" i="1"/>
  <c r="AN1" i="1" s="1"/>
  <c r="AD3" i="1"/>
  <c r="AD1" i="1" s="1"/>
  <c r="C156" i="27"/>
  <c r="J11" i="1"/>
  <c r="J3" i="1"/>
  <c r="M3" i="1"/>
  <c r="AM1" i="1"/>
  <c r="AE1" i="1"/>
  <c r="E150" i="27"/>
  <c r="I149" i="27"/>
  <c r="G149" i="27"/>
  <c r="E148" i="27"/>
  <c r="Q147" i="27"/>
  <c r="E147" i="27" s="1"/>
  <c r="E146" i="27"/>
  <c r="E145" i="27"/>
  <c r="V144" i="27"/>
  <c r="F144" i="27"/>
  <c r="E143" i="27"/>
  <c r="E142" i="27"/>
  <c r="E141" i="27"/>
  <c r="E140" i="27"/>
  <c r="E139" i="27"/>
  <c r="E138" i="27"/>
  <c r="E137" i="27"/>
  <c r="E136" i="27"/>
  <c r="E135" i="27"/>
  <c r="E134" i="27"/>
  <c r="E133" i="27"/>
  <c r="E132" i="27"/>
  <c r="E131" i="27"/>
  <c r="E130" i="27"/>
  <c r="E129" i="27"/>
  <c r="E128" i="27"/>
  <c r="E127" i="27"/>
  <c r="E126" i="27"/>
  <c r="E125" i="27"/>
  <c r="E124" i="27"/>
  <c r="E123" i="27"/>
  <c r="AB123" i="27" s="1"/>
  <c r="V122" i="27"/>
  <c r="S122" i="27"/>
  <c r="R122" i="27"/>
  <c r="J122" i="27"/>
  <c r="I122" i="27"/>
  <c r="F122" i="27"/>
  <c r="E121" i="27"/>
  <c r="E120" i="27"/>
  <c r="E119" i="27"/>
  <c r="V118" i="27"/>
  <c r="R118" i="27"/>
  <c r="O118" i="27"/>
  <c r="M118" i="27"/>
  <c r="K118" i="27"/>
  <c r="J118" i="27"/>
  <c r="G118" i="27"/>
  <c r="F118" i="27"/>
  <c r="E115" i="27"/>
  <c r="E114" i="27"/>
  <c r="E113" i="27"/>
  <c r="V112" i="27"/>
  <c r="I112" i="27"/>
  <c r="F112" i="27"/>
  <c r="E111" i="27"/>
  <c r="E110" i="27"/>
  <c r="S109" i="27"/>
  <c r="R109" i="27"/>
  <c r="F109" i="27"/>
  <c r="E108" i="27"/>
  <c r="F107" i="27"/>
  <c r="E107" i="27" s="1"/>
  <c r="F106" i="27"/>
  <c r="E106" i="27" s="1"/>
  <c r="E105" i="27"/>
  <c r="E104" i="27"/>
  <c r="E103" i="27"/>
  <c r="E102" i="27"/>
  <c r="E101" i="27"/>
  <c r="E100" i="27"/>
  <c r="E99" i="27"/>
  <c r="E98" i="27"/>
  <c r="E97" i="27"/>
  <c r="E96" i="27"/>
  <c r="E95" i="27"/>
  <c r="E94" i="27"/>
  <c r="E93" i="27"/>
  <c r="E92" i="27"/>
  <c r="E91" i="27"/>
  <c r="E90" i="27"/>
  <c r="E89" i="27"/>
  <c r="E88" i="27"/>
  <c r="E87" i="27"/>
  <c r="E86" i="27"/>
  <c r="E85" i="27"/>
  <c r="E84" i="27"/>
  <c r="E83" i="27"/>
  <c r="E82" i="27"/>
  <c r="E81" i="27"/>
  <c r="E80" i="27"/>
  <c r="E79" i="27"/>
  <c r="E78" i="27"/>
  <c r="E77" i="27"/>
  <c r="E76" i="27"/>
  <c r="E75" i="27"/>
  <c r="E74" i="27"/>
  <c r="E73" i="27"/>
  <c r="E72" i="27"/>
  <c r="E71" i="27"/>
  <c r="E70" i="27"/>
  <c r="E69" i="27"/>
  <c r="V68" i="27"/>
  <c r="S68" i="27"/>
  <c r="R68" i="27"/>
  <c r="P68" i="27"/>
  <c r="K68" i="27"/>
  <c r="J68" i="27"/>
  <c r="I68" i="27"/>
  <c r="H68" i="27"/>
  <c r="E67" i="27"/>
  <c r="I66" i="27"/>
  <c r="F66" i="27"/>
  <c r="E65" i="27"/>
  <c r="E64" i="27"/>
  <c r="V63" i="27"/>
  <c r="K63" i="27"/>
  <c r="F63" i="27"/>
  <c r="E62" i="27"/>
  <c r="F61" i="27"/>
  <c r="E61" i="27" s="1"/>
  <c r="E60" i="27"/>
  <c r="E56" i="27"/>
  <c r="E55" i="27"/>
  <c r="E54" i="27"/>
  <c r="V53" i="27"/>
  <c r="U53" i="27"/>
  <c r="S53" i="27"/>
  <c r="K53" i="27"/>
  <c r="J53" i="27"/>
  <c r="F53" i="27"/>
  <c r="E52" i="27"/>
  <c r="E51" i="27"/>
  <c r="E50" i="27"/>
  <c r="E49" i="27"/>
  <c r="E48" i="27"/>
  <c r="E47" i="27"/>
  <c r="E46" i="27"/>
  <c r="V45" i="27"/>
  <c r="O45" i="27"/>
  <c r="J45" i="27"/>
  <c r="I45" i="27"/>
  <c r="H45" i="27"/>
  <c r="G45" i="27"/>
  <c r="F45" i="27"/>
  <c r="E45" i="27"/>
  <c r="E44" i="27"/>
  <c r="E43" i="27"/>
  <c r="E42" i="27"/>
  <c r="E41" i="27"/>
  <c r="E40" i="27"/>
  <c r="E39" i="27"/>
  <c r="E38" i="27"/>
  <c r="E37" i="27"/>
  <c r="E36" i="27"/>
  <c r="E35" i="27"/>
  <c r="E34" i="27"/>
  <c r="E33" i="27"/>
  <c r="E32" i="27"/>
  <c r="E31" i="27"/>
  <c r="E30" i="27"/>
  <c r="E29" i="27"/>
  <c r="V28" i="27"/>
  <c r="T28" i="27"/>
  <c r="T27" i="27" s="1"/>
  <c r="S28" i="27"/>
  <c r="S27" i="27" s="1"/>
  <c r="R28" i="27"/>
  <c r="R27" i="27" s="1"/>
  <c r="P28" i="27"/>
  <c r="P27" i="27" s="1"/>
  <c r="O28" i="27"/>
  <c r="N28" i="27"/>
  <c r="M28" i="27"/>
  <c r="M27" i="27" s="1"/>
  <c r="L28" i="27"/>
  <c r="L27" i="27"/>
  <c r="K28" i="27"/>
  <c r="K27" i="27" s="1"/>
  <c r="I28" i="27"/>
  <c r="H28" i="27"/>
  <c r="G28" i="27"/>
  <c r="F28" i="27"/>
  <c r="N27" i="27"/>
  <c r="E26" i="27"/>
  <c r="E25" i="27"/>
  <c r="E24" i="27"/>
  <c r="F23" i="27"/>
  <c r="E23" i="27" s="1"/>
  <c r="E22" i="27"/>
  <c r="E21" i="27"/>
  <c r="E20" i="27"/>
  <c r="E19" i="27"/>
  <c r="E18" i="27"/>
  <c r="E17" i="27"/>
  <c r="E16" i="27"/>
  <c r="E15" i="27"/>
  <c r="E14" i="27"/>
  <c r="E13" i="27"/>
  <c r="E12" i="27"/>
  <c r="E11" i="27"/>
  <c r="E10" i="27"/>
  <c r="V9" i="27"/>
  <c r="V4" i="27" s="1"/>
  <c r="U9" i="27"/>
  <c r="U4" i="27"/>
  <c r="S9" i="27"/>
  <c r="S4" i="27"/>
  <c r="O9" i="27"/>
  <c r="O4" i="27"/>
  <c r="J9" i="27"/>
  <c r="I9" i="27"/>
  <c r="F9" i="27"/>
  <c r="E8" i="27"/>
  <c r="F7" i="27"/>
  <c r="E7" i="27"/>
  <c r="E6" i="27"/>
  <c r="J5" i="27"/>
  <c r="E5" i="27" s="1"/>
  <c r="E144" i="27"/>
  <c r="O27" i="27"/>
  <c r="H27" i="27"/>
  <c r="Z51" i="27"/>
  <c r="Q27" i="27"/>
  <c r="AB70" i="27"/>
  <c r="E63" i="27"/>
  <c r="E112" i="27"/>
  <c r="I4" i="27"/>
  <c r="E109" i="27"/>
  <c r="E149" i="27"/>
  <c r="F4" i="27"/>
  <c r="D64" i="26"/>
  <c r="D65" i="26"/>
  <c r="D63" i="26"/>
  <c r="D60" i="26"/>
  <c r="D61" i="26"/>
  <c r="D59" i="26"/>
  <c r="D58" i="26"/>
  <c r="E41" i="26"/>
  <c r="E39" i="26" s="1"/>
  <c r="E40" i="26"/>
  <c r="E29" i="26"/>
  <c r="E30" i="26"/>
  <c r="E31" i="26"/>
  <c r="E32" i="26"/>
  <c r="E33" i="26"/>
  <c r="E34" i="26"/>
  <c r="E35" i="26"/>
  <c r="E36" i="26"/>
  <c r="E37" i="26"/>
  <c r="E38" i="26"/>
  <c r="E7" i="26"/>
  <c r="E5" i="26"/>
  <c r="E6" i="26"/>
  <c r="E4" i="26"/>
  <c r="E3" i="26"/>
  <c r="E2" i="26" s="1"/>
  <c r="AF38" i="18"/>
  <c r="AG38" i="18"/>
  <c r="AF38" i="16"/>
  <c r="W48" i="3"/>
  <c r="T48" i="3"/>
  <c r="S48" i="3"/>
  <c r="H45" i="3"/>
  <c r="I45" i="3"/>
  <c r="J45" i="3"/>
  <c r="K45" i="3"/>
  <c r="L45" i="3"/>
  <c r="M45" i="3"/>
  <c r="N45" i="3"/>
  <c r="O45" i="3"/>
  <c r="P45" i="3"/>
  <c r="Q45" i="3"/>
  <c r="R45" i="3"/>
  <c r="S45" i="3"/>
  <c r="T45" i="3"/>
  <c r="U45" i="3"/>
  <c r="V45" i="3"/>
  <c r="W45" i="3"/>
  <c r="G45" i="3"/>
  <c r="F44" i="3"/>
  <c r="F22" i="1"/>
  <c r="G22" i="1"/>
  <c r="H22" i="1"/>
  <c r="K22" i="1"/>
  <c r="L22" i="1"/>
  <c r="M22" i="1"/>
  <c r="N22" i="1"/>
  <c r="O22" i="1"/>
  <c r="R22" i="1"/>
  <c r="S22" i="1"/>
  <c r="T22" i="1"/>
  <c r="U22" i="1"/>
  <c r="W22" i="1"/>
  <c r="X22" i="1"/>
  <c r="Y22" i="1"/>
  <c r="Z22" i="1"/>
  <c r="AA22" i="1"/>
  <c r="AB22" i="1"/>
  <c r="AC22" i="1"/>
  <c r="AD22" i="1"/>
  <c r="AE22" i="1"/>
  <c r="AF22" i="1"/>
  <c r="AG22" i="1"/>
  <c r="AH22" i="1"/>
  <c r="AI22" i="1"/>
  <c r="AL22" i="1"/>
  <c r="AM22" i="1"/>
  <c r="AN22" i="1"/>
  <c r="F23" i="1"/>
  <c r="G23" i="1"/>
  <c r="H23" i="1"/>
  <c r="K23" i="1"/>
  <c r="L23" i="1"/>
  <c r="M23" i="1"/>
  <c r="N23" i="1"/>
  <c r="O23" i="1"/>
  <c r="P23" i="1"/>
  <c r="R23" i="1"/>
  <c r="S23" i="1"/>
  <c r="T23" i="1"/>
  <c r="U23" i="1"/>
  <c r="X23" i="1"/>
  <c r="Y23" i="1"/>
  <c r="AA23" i="1"/>
  <c r="AB23" i="1"/>
  <c r="AC23" i="1"/>
  <c r="AD23" i="1"/>
  <c r="AE23" i="1"/>
  <c r="AF23" i="1"/>
  <c r="AG23" i="1"/>
  <c r="AH23" i="1"/>
  <c r="AI23" i="1"/>
  <c r="AK23" i="1"/>
  <c r="AL23" i="1"/>
  <c r="AM23" i="1"/>
  <c r="AN23" i="1"/>
  <c r="F24" i="1"/>
  <c r="G24" i="1"/>
  <c r="H24" i="1"/>
  <c r="I24" i="1"/>
  <c r="J24" i="1"/>
  <c r="K24" i="1"/>
  <c r="L24" i="1"/>
  <c r="M24" i="1"/>
  <c r="N24" i="1"/>
  <c r="O24" i="1"/>
  <c r="P24" i="1"/>
  <c r="Q24" i="1"/>
  <c r="R24" i="1"/>
  <c r="S24" i="1"/>
  <c r="T24" i="1"/>
  <c r="U24" i="1"/>
  <c r="W24" i="1"/>
  <c r="X24" i="1"/>
  <c r="Y24" i="1"/>
  <c r="Z24" i="1"/>
  <c r="AA24" i="1"/>
  <c r="AB24" i="1"/>
  <c r="AC24" i="1"/>
  <c r="AD24" i="1"/>
  <c r="AE24" i="1"/>
  <c r="AF24" i="1"/>
  <c r="AG24" i="1"/>
  <c r="AH24" i="1"/>
  <c r="AI24" i="1"/>
  <c r="AJ24" i="1"/>
  <c r="AK24" i="1"/>
  <c r="AL24" i="1"/>
  <c r="AM24" i="1"/>
  <c r="AN24" i="1"/>
  <c r="F25" i="1"/>
  <c r="G25" i="1"/>
  <c r="H25" i="1"/>
  <c r="I25" i="1"/>
  <c r="J25" i="1"/>
  <c r="K25" i="1"/>
  <c r="L25" i="1"/>
  <c r="M25" i="1"/>
  <c r="N25" i="1"/>
  <c r="O25" i="1"/>
  <c r="P25" i="1"/>
  <c r="Q25" i="1"/>
  <c r="R25" i="1"/>
  <c r="S25" i="1"/>
  <c r="T25" i="1"/>
  <c r="U25" i="1"/>
  <c r="V25" i="1"/>
  <c r="W25" i="1"/>
  <c r="X25" i="1"/>
  <c r="Y25" i="1"/>
  <c r="Z25" i="1"/>
  <c r="AA25" i="1"/>
  <c r="AB25" i="1"/>
  <c r="AC25" i="1"/>
  <c r="AD25" i="1"/>
  <c r="AE25" i="1"/>
  <c r="AF25" i="1"/>
  <c r="AG25" i="1"/>
  <c r="AH25" i="1"/>
  <c r="AI25" i="1"/>
  <c r="AJ25" i="1"/>
  <c r="AK25" i="1"/>
  <c r="AL25" i="1"/>
  <c r="AM25" i="1"/>
  <c r="AN25" i="1"/>
  <c r="F26" i="1"/>
  <c r="G26" i="1"/>
  <c r="H26" i="1"/>
  <c r="I26" i="1"/>
  <c r="J26" i="1"/>
  <c r="K26" i="1"/>
  <c r="L26" i="1"/>
  <c r="M26" i="1"/>
  <c r="N26" i="1"/>
  <c r="O26" i="1"/>
  <c r="P26" i="1"/>
  <c r="Q26" i="1"/>
  <c r="R26" i="1"/>
  <c r="S26" i="1"/>
  <c r="T26" i="1"/>
  <c r="U26" i="1"/>
  <c r="W26" i="1"/>
  <c r="X26" i="1"/>
  <c r="Y26" i="1"/>
  <c r="Z26" i="1"/>
  <c r="AA26" i="1"/>
  <c r="AB26" i="1"/>
  <c r="AC26" i="1"/>
  <c r="AD26" i="1"/>
  <c r="AE26" i="1"/>
  <c r="AF26" i="1"/>
  <c r="AG26" i="1"/>
  <c r="AH26" i="1"/>
  <c r="AI26" i="1"/>
  <c r="AJ26" i="1"/>
  <c r="AL26" i="1"/>
  <c r="AM26" i="1"/>
  <c r="AN26" i="1"/>
  <c r="F27" i="1"/>
  <c r="G27" i="1"/>
  <c r="H27" i="1"/>
  <c r="I27" i="1"/>
  <c r="J27" i="1"/>
  <c r="K27" i="1"/>
  <c r="L27" i="1"/>
  <c r="M27" i="1"/>
  <c r="N27" i="1"/>
  <c r="O27" i="1"/>
  <c r="P27" i="1"/>
  <c r="Q27" i="1"/>
  <c r="R27" i="1"/>
  <c r="S27" i="1"/>
  <c r="T27" i="1"/>
  <c r="U27" i="1"/>
  <c r="V27" i="1"/>
  <c r="W27" i="1"/>
  <c r="X27" i="1"/>
  <c r="Y27" i="1"/>
  <c r="Z27" i="1"/>
  <c r="AA27" i="1"/>
  <c r="AB27" i="1"/>
  <c r="AC27" i="1"/>
  <c r="AD27" i="1"/>
  <c r="AE27" i="1"/>
  <c r="AF27" i="1"/>
  <c r="AG27" i="1"/>
  <c r="AH27" i="1"/>
  <c r="AI27" i="1"/>
  <c r="AJ27" i="1"/>
  <c r="AK27" i="1"/>
  <c r="AL27" i="1"/>
  <c r="AM27" i="1"/>
  <c r="AN27" i="1"/>
  <c r="F28" i="1"/>
  <c r="G28" i="1"/>
  <c r="H28" i="1"/>
  <c r="I28" i="1"/>
  <c r="J28" i="1"/>
  <c r="K28" i="1"/>
  <c r="L28" i="1"/>
  <c r="M28" i="1"/>
  <c r="N28" i="1"/>
  <c r="O28" i="1"/>
  <c r="P28" i="1"/>
  <c r="Q28" i="1"/>
  <c r="R28" i="1"/>
  <c r="S28" i="1"/>
  <c r="T28" i="1"/>
  <c r="U28" i="1"/>
  <c r="V28" i="1"/>
  <c r="W28" i="1"/>
  <c r="X28" i="1"/>
  <c r="Y28" i="1"/>
  <c r="Z28" i="1"/>
  <c r="AA28" i="1"/>
  <c r="AB28" i="1"/>
  <c r="AC28" i="1"/>
  <c r="AD28" i="1"/>
  <c r="AE28" i="1"/>
  <c r="AF28" i="1"/>
  <c r="AG28" i="1"/>
  <c r="AH28" i="1"/>
  <c r="AI28" i="1"/>
  <c r="AJ28" i="1"/>
  <c r="AK28" i="1"/>
  <c r="AL28" i="1"/>
  <c r="AM28" i="1"/>
  <c r="AN28" i="1"/>
  <c r="F29" i="1"/>
  <c r="G29" i="1"/>
  <c r="H29" i="1"/>
  <c r="I29"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F30" i="1"/>
  <c r="G30" i="1"/>
  <c r="H30" i="1"/>
  <c r="I30" i="1"/>
  <c r="J30" i="1"/>
  <c r="K30" i="1"/>
  <c r="L30" i="1"/>
  <c r="M30" i="1"/>
  <c r="N30" i="1"/>
  <c r="O30" i="1"/>
  <c r="P30" i="1"/>
  <c r="Q30" i="1"/>
  <c r="R30" i="1"/>
  <c r="S30" i="1"/>
  <c r="T30" i="1"/>
  <c r="U30" i="1"/>
  <c r="V30" i="1"/>
  <c r="W30" i="1"/>
  <c r="X30" i="1"/>
  <c r="Y30" i="1"/>
  <c r="Z30" i="1"/>
  <c r="AA30" i="1"/>
  <c r="AB30" i="1"/>
  <c r="AC30" i="1"/>
  <c r="AD30" i="1"/>
  <c r="AE30" i="1"/>
  <c r="AF30" i="1"/>
  <c r="AG30" i="1"/>
  <c r="AH30" i="1"/>
  <c r="AI30" i="1"/>
  <c r="AJ30" i="1"/>
  <c r="AK30" i="1"/>
  <c r="AL30" i="1"/>
  <c r="AM30" i="1"/>
  <c r="AN30" i="1"/>
  <c r="F31" i="1"/>
  <c r="G31" i="1"/>
  <c r="H31" i="1"/>
  <c r="I31" i="1"/>
  <c r="J31" i="1"/>
  <c r="K31" i="1"/>
  <c r="L31" i="1"/>
  <c r="M31" i="1"/>
  <c r="N31" i="1"/>
  <c r="O31" i="1"/>
  <c r="P31" i="1"/>
  <c r="Q31" i="1"/>
  <c r="R31" i="1"/>
  <c r="S31" i="1"/>
  <c r="T31" i="1"/>
  <c r="U31" i="1"/>
  <c r="W31" i="1"/>
  <c r="X31" i="1"/>
  <c r="Y31" i="1"/>
  <c r="Z31" i="1"/>
  <c r="AA31" i="1"/>
  <c r="AB31" i="1"/>
  <c r="AC31" i="1"/>
  <c r="AD31" i="1"/>
  <c r="AE31" i="1"/>
  <c r="AF31" i="1"/>
  <c r="AG31" i="1"/>
  <c r="AH31" i="1"/>
  <c r="AI31" i="1"/>
  <c r="AJ31" i="1"/>
  <c r="AK31" i="1"/>
  <c r="AL31" i="1"/>
  <c r="AM31" i="1"/>
  <c r="AN31" i="1"/>
  <c r="F32" i="1"/>
  <c r="G32" i="1"/>
  <c r="H32" i="1"/>
  <c r="I32" i="1"/>
  <c r="J32" i="1"/>
  <c r="K32" i="1"/>
  <c r="L32" i="1"/>
  <c r="M32" i="1"/>
  <c r="N32" i="1"/>
  <c r="O32" i="1"/>
  <c r="P32" i="1"/>
  <c r="Q32" i="1"/>
  <c r="R32" i="1"/>
  <c r="S32" i="1"/>
  <c r="T32" i="1"/>
  <c r="U32" i="1"/>
  <c r="W32" i="1"/>
  <c r="X32" i="1"/>
  <c r="Y32" i="1"/>
  <c r="Z32" i="1"/>
  <c r="AA32" i="1"/>
  <c r="AB32" i="1"/>
  <c r="AC32" i="1"/>
  <c r="AD32" i="1"/>
  <c r="AE32" i="1"/>
  <c r="AF32" i="1"/>
  <c r="AG32" i="1"/>
  <c r="AH32" i="1"/>
  <c r="AI32" i="1"/>
  <c r="AJ32" i="1"/>
  <c r="AK32" i="1"/>
  <c r="AL32" i="1"/>
  <c r="AM32" i="1"/>
  <c r="AN32" i="1"/>
  <c r="F33" i="1"/>
  <c r="G33" i="1"/>
  <c r="H33" i="1"/>
  <c r="K33" i="1"/>
  <c r="L33" i="1"/>
  <c r="M33" i="1"/>
  <c r="N33" i="1"/>
  <c r="O33" i="1"/>
  <c r="P33" i="1"/>
  <c r="Q33" i="1"/>
  <c r="R33" i="1"/>
  <c r="S33" i="1"/>
  <c r="T33" i="1"/>
  <c r="U33" i="1"/>
  <c r="W33" i="1"/>
  <c r="X33" i="1"/>
  <c r="Y33" i="1"/>
  <c r="AA33" i="1"/>
  <c r="AB33" i="1"/>
  <c r="AD33" i="1"/>
  <c r="AE33" i="1"/>
  <c r="AF33" i="1"/>
  <c r="AG33" i="1"/>
  <c r="AH33" i="1"/>
  <c r="AI33" i="1"/>
  <c r="AJ33" i="1"/>
  <c r="AL33" i="1"/>
  <c r="AM33" i="1"/>
  <c r="AN33" i="1"/>
  <c r="F34" i="1"/>
  <c r="G34" i="1"/>
  <c r="H34" i="1"/>
  <c r="I34" i="1"/>
  <c r="J34" i="1"/>
  <c r="K34" i="1"/>
  <c r="L34" i="1"/>
  <c r="M34" i="1"/>
  <c r="N34" i="1"/>
  <c r="O34" i="1"/>
  <c r="P34" i="1"/>
  <c r="Q34" i="1"/>
  <c r="R34" i="1"/>
  <c r="S34" i="1"/>
  <c r="T34" i="1"/>
  <c r="U34" i="1"/>
  <c r="V34" i="1"/>
  <c r="W34" i="1"/>
  <c r="X34" i="1"/>
  <c r="Y34" i="1"/>
  <c r="Z34" i="1"/>
  <c r="AA34" i="1"/>
  <c r="AB34" i="1"/>
  <c r="AC34" i="1"/>
  <c r="AD34" i="1"/>
  <c r="AE34" i="1"/>
  <c r="AF34" i="1"/>
  <c r="AG34" i="1"/>
  <c r="AH34" i="1"/>
  <c r="AI34" i="1"/>
  <c r="AJ34" i="1"/>
  <c r="AK34" i="1"/>
  <c r="AL34" i="1"/>
  <c r="AM34" i="1"/>
  <c r="AN34" i="1"/>
  <c r="F35" i="1"/>
  <c r="G35" i="1"/>
  <c r="H35" i="1"/>
  <c r="I35" i="1"/>
  <c r="J35" i="1"/>
  <c r="K35" i="1"/>
  <c r="L35" i="1"/>
  <c r="M35" i="1"/>
  <c r="N35" i="1"/>
  <c r="O35" i="1"/>
  <c r="P35" i="1"/>
  <c r="Q35" i="1"/>
  <c r="R35" i="1"/>
  <c r="S35" i="1"/>
  <c r="T35" i="1"/>
  <c r="U35" i="1"/>
  <c r="W35" i="1"/>
  <c r="X35" i="1"/>
  <c r="Y35" i="1"/>
  <c r="AA35" i="1"/>
  <c r="AB35" i="1"/>
  <c r="AC35" i="1"/>
  <c r="AD35" i="1"/>
  <c r="AE35" i="1"/>
  <c r="AF35" i="1"/>
  <c r="AG35" i="1"/>
  <c r="AH35" i="1"/>
  <c r="AI35" i="1"/>
  <c r="AJ35" i="1"/>
  <c r="AK35" i="1"/>
  <c r="AL35" i="1"/>
  <c r="AM35" i="1"/>
  <c r="AN35" i="1"/>
  <c r="F36" i="1"/>
  <c r="G36" i="1"/>
  <c r="H36" i="1"/>
  <c r="I36" i="1"/>
  <c r="J36" i="1"/>
  <c r="K36" i="1"/>
  <c r="L36" i="1"/>
  <c r="M36" i="1"/>
  <c r="N36" i="1"/>
  <c r="O36" i="1"/>
  <c r="P36" i="1"/>
  <c r="Q36" i="1"/>
  <c r="R36" i="1"/>
  <c r="S36" i="1"/>
  <c r="T36" i="1"/>
  <c r="U36" i="1"/>
  <c r="V36" i="1"/>
  <c r="W36" i="1"/>
  <c r="X36" i="1"/>
  <c r="Y36" i="1"/>
  <c r="Z36" i="1"/>
  <c r="AA36" i="1"/>
  <c r="AB36" i="1"/>
  <c r="AC36" i="1"/>
  <c r="AD36" i="1"/>
  <c r="AE36" i="1"/>
  <c r="AF36" i="1"/>
  <c r="AG36" i="1"/>
  <c r="AH36" i="1"/>
  <c r="AI36" i="1"/>
  <c r="AJ36" i="1"/>
  <c r="AK36" i="1"/>
  <c r="AL36" i="1"/>
  <c r="AM36" i="1"/>
  <c r="AN36" i="1"/>
  <c r="F37" i="1"/>
  <c r="G37" i="1"/>
  <c r="H37" i="1"/>
  <c r="K37" i="1"/>
  <c r="L37" i="1"/>
  <c r="M37" i="1"/>
  <c r="N37" i="1"/>
  <c r="O37" i="1"/>
  <c r="R37" i="1"/>
  <c r="S37" i="1"/>
  <c r="T37" i="1"/>
  <c r="X37" i="1"/>
  <c r="Y37" i="1"/>
  <c r="AA37" i="1"/>
  <c r="AB37" i="1"/>
  <c r="AD37" i="1"/>
  <c r="AE37" i="1"/>
  <c r="AF37" i="1"/>
  <c r="AG37" i="1"/>
  <c r="AH37" i="1"/>
  <c r="AI37" i="1"/>
  <c r="AJ37" i="1"/>
  <c r="AL37" i="1"/>
  <c r="AM37" i="1"/>
  <c r="AN37" i="1"/>
  <c r="I38" i="22"/>
  <c r="K38" i="22"/>
  <c r="AD38" i="19"/>
  <c r="AE38" i="19"/>
  <c r="AF38" i="19"/>
  <c r="U3" i="1"/>
  <c r="J37" i="1"/>
  <c r="J23" i="1"/>
  <c r="J22" i="1"/>
  <c r="J33" i="1"/>
  <c r="AA3" i="1"/>
  <c r="AA1" i="1" s="1"/>
  <c r="L3" i="1"/>
  <c r="AJ23" i="1"/>
  <c r="AJ22" i="1"/>
  <c r="AK33" i="1"/>
  <c r="AK4" i="1"/>
  <c r="AC37" i="1"/>
  <c r="AC33" i="1"/>
  <c r="Z12" i="1"/>
  <c r="Z11" i="1"/>
  <c r="Z4" i="1"/>
  <c r="I33" i="1"/>
  <c r="AF38" i="12"/>
  <c r="AG38" i="12"/>
  <c r="H11" i="1"/>
  <c r="H4" i="1"/>
  <c r="W5" i="1"/>
  <c r="V24" i="1"/>
  <c r="AF38" i="15"/>
  <c r="AG38" i="15"/>
  <c r="AH38" i="15"/>
  <c r="W23" i="1"/>
  <c r="N3" i="1"/>
  <c r="V31" i="1"/>
  <c r="V26" i="1"/>
  <c r="V32" i="1"/>
  <c r="V33" i="1"/>
  <c r="W6" i="1"/>
  <c r="AF38" i="20"/>
  <c r="P22" i="1"/>
  <c r="V6" i="1"/>
  <c r="V4" i="1"/>
  <c r="AC3" i="1"/>
  <c r="AC1" i="1" s="1"/>
  <c r="V12" i="1"/>
  <c r="AB3" i="1"/>
  <c r="AB1" i="1" s="1"/>
  <c r="AJ3" i="1"/>
  <c r="AJ1" i="1"/>
  <c r="J6" i="1"/>
  <c r="P3" i="1"/>
  <c r="V11" i="1"/>
  <c r="J5" i="1"/>
  <c r="Q22" i="1"/>
  <c r="Q23" i="1"/>
  <c r="Z37" i="1"/>
  <c r="Q37" i="1"/>
  <c r="W37" i="1"/>
  <c r="P37" i="1"/>
  <c r="J38" i="22"/>
  <c r="U11" i="1"/>
  <c r="U38" i="1" s="1"/>
  <c r="AK22" i="1"/>
  <c r="AK12" i="1"/>
  <c r="AK26" i="1"/>
  <c r="AK3" i="1"/>
  <c r="AK1" i="1" s="1"/>
  <c r="Z23" i="1"/>
  <c r="Z35" i="1"/>
  <c r="Z33" i="1"/>
  <c r="Z6" i="1"/>
  <c r="Z3" i="1"/>
  <c r="Z1" i="1" s="1"/>
  <c r="V35" i="1"/>
  <c r="K6" i="1"/>
  <c r="K3" i="1"/>
  <c r="K38" i="1" s="1"/>
  <c r="I37" i="1"/>
  <c r="U37" i="1"/>
  <c r="AK37" i="1"/>
  <c r="V23" i="1"/>
  <c r="I5" i="1"/>
  <c r="X3" i="1"/>
  <c r="X1" i="1" s="1"/>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9" i="23"/>
  <c r="G9" i="23"/>
  <c r="H9" i="23"/>
  <c r="I9" i="23"/>
  <c r="J9" i="23"/>
  <c r="K9" i="23"/>
  <c r="L9" i="23"/>
  <c r="M9" i="23"/>
  <c r="N9" i="23"/>
  <c r="O9" i="23"/>
  <c r="E9" i="23"/>
  <c r="F25" i="23"/>
  <c r="G25" i="23"/>
  <c r="H25" i="23"/>
  <c r="H18" i="23" s="1"/>
  <c r="H8" i="23" s="1"/>
  <c r="H4" i="23" s="1"/>
  <c r="I25" i="23"/>
  <c r="I18" i="23" s="1"/>
  <c r="I8" i="23" s="1"/>
  <c r="I4" i="23" s="1"/>
  <c r="J25" i="23"/>
  <c r="K25" i="23"/>
  <c r="L25" i="23"/>
  <c r="L18" i="23" s="1"/>
  <c r="M25" i="23"/>
  <c r="M18" i="23" s="1"/>
  <c r="M8" i="23" s="1"/>
  <c r="M4" i="23" s="1"/>
  <c r="N25" i="23"/>
  <c r="O25" i="23"/>
  <c r="E25" i="23"/>
  <c r="E18" i="23" s="1"/>
  <c r="D20" i="23"/>
  <c r="D21" i="23"/>
  <c r="D22" i="23"/>
  <c r="D23" i="23"/>
  <c r="D24" i="23"/>
  <c r="D26" i="23"/>
  <c r="D27" i="23"/>
  <c r="D28" i="23"/>
  <c r="D29" i="23"/>
  <c r="D30" i="23"/>
  <c r="D31" i="23"/>
  <c r="D32" i="23"/>
  <c r="D33" i="23"/>
  <c r="D34" i="23"/>
  <c r="D35" i="23"/>
  <c r="D36" i="23"/>
  <c r="D37" i="23"/>
  <c r="D38" i="23"/>
  <c r="D39" i="23"/>
  <c r="D40" i="23"/>
  <c r="D41" i="23"/>
  <c r="D42" i="23"/>
  <c r="D43" i="23"/>
  <c r="D44" i="23"/>
  <c r="D45" i="23"/>
  <c r="D46" i="23"/>
  <c r="D47" i="23"/>
  <c r="D48" i="23"/>
  <c r="D49" i="23"/>
  <c r="D50" i="23"/>
  <c r="D51" i="23"/>
  <c r="D52" i="23"/>
  <c r="D53" i="23"/>
  <c r="D54" i="23"/>
  <c r="D19" i="23"/>
  <c r="D11" i="23"/>
  <c r="D12" i="23"/>
  <c r="D13" i="23"/>
  <c r="D14" i="23"/>
  <c r="D15" i="23"/>
  <c r="D16" i="23"/>
  <c r="D17" i="23"/>
  <c r="D10" i="23"/>
  <c r="F18" i="23"/>
  <c r="G18" i="23"/>
  <c r="J18" i="23"/>
  <c r="K18" i="23"/>
  <c r="N18" i="23"/>
  <c r="N8" i="23" s="1"/>
  <c r="N4" i="23" s="1"/>
  <c r="O18" i="23"/>
  <c r="G8" i="23"/>
  <c r="D22" i="1"/>
  <c r="E22" i="1"/>
  <c r="D23" i="1"/>
  <c r="E23" i="1"/>
  <c r="D24" i="1"/>
  <c r="E24" i="1"/>
  <c r="D25" i="1"/>
  <c r="E25" i="1"/>
  <c r="AO25" i="1" s="1"/>
  <c r="D26" i="1"/>
  <c r="AO26" i="1" s="1"/>
  <c r="E26" i="1"/>
  <c r="D27" i="1"/>
  <c r="E27" i="1"/>
  <c r="D28" i="1"/>
  <c r="E28" i="1"/>
  <c r="D29" i="1"/>
  <c r="E29" i="1"/>
  <c r="D30" i="1"/>
  <c r="E30" i="1"/>
  <c r="D31" i="1"/>
  <c r="E31" i="1"/>
  <c r="D32" i="1"/>
  <c r="E32" i="1"/>
  <c r="D33" i="1"/>
  <c r="E33" i="1"/>
  <c r="D34" i="1"/>
  <c r="E34" i="1"/>
  <c r="D35" i="1"/>
  <c r="E35" i="1"/>
  <c r="D36" i="1"/>
  <c r="E36" i="1"/>
  <c r="D37" i="1"/>
  <c r="E37" i="1"/>
  <c r="AG38" i="1"/>
  <c r="D3" i="1"/>
  <c r="AO8" i="1"/>
  <c r="AO7" i="1"/>
  <c r="J40" i="22"/>
  <c r="AN38" i="22"/>
  <c r="AM38" i="22"/>
  <c r="AL38" i="22"/>
  <c r="AK38" i="22"/>
  <c r="AJ38" i="22"/>
  <c r="AI38" i="22"/>
  <c r="AH38" i="22"/>
  <c r="AG38" i="22"/>
  <c r="AE38" i="22"/>
  <c r="AD38" i="22"/>
  <c r="AC38" i="22"/>
  <c r="AB38" i="22"/>
  <c r="AA38" i="22"/>
  <c r="Z38" i="22"/>
  <c r="Y38" i="22"/>
  <c r="X38" i="22"/>
  <c r="W38" i="22"/>
  <c r="V38" i="22"/>
  <c r="U38" i="22"/>
  <c r="T38" i="22"/>
  <c r="S38" i="22"/>
  <c r="R38" i="22"/>
  <c r="Q38" i="22"/>
  <c r="P38" i="22"/>
  <c r="O38" i="22"/>
  <c r="N38" i="22"/>
  <c r="M38" i="22"/>
  <c r="L38" i="22"/>
  <c r="H38" i="22"/>
  <c r="G38" i="22"/>
  <c r="F38" i="22"/>
  <c r="AO38" i="22" s="1"/>
  <c r="E38" i="22"/>
  <c r="D38" i="22"/>
  <c r="AO37" i="22"/>
  <c r="AO36" i="22"/>
  <c r="AO35" i="22"/>
  <c r="AO34" i="22"/>
  <c r="AO33" i="22"/>
  <c r="AO32" i="22"/>
  <c r="AO31" i="22"/>
  <c r="AO30" i="22"/>
  <c r="AO29" i="22"/>
  <c r="AO28" i="22"/>
  <c r="AO27" i="22"/>
  <c r="AO26" i="22"/>
  <c r="AO25" i="22"/>
  <c r="AO24" i="22"/>
  <c r="AO23" i="22"/>
  <c r="AO22" i="22"/>
  <c r="AO21" i="22"/>
  <c r="AO20" i="22"/>
  <c r="AO19" i="22"/>
  <c r="AO17" i="22"/>
  <c r="AO16" i="22"/>
  <c r="AO15" i="22"/>
  <c r="AP20" i="22" s="1"/>
  <c r="AO14" i="22"/>
  <c r="AO13" i="22"/>
  <c r="AO12" i="22"/>
  <c r="AO11" i="22"/>
  <c r="AO10" i="22"/>
  <c r="AO9" i="22"/>
  <c r="AO8" i="22"/>
  <c r="AO7" i="22"/>
  <c r="AO6" i="22"/>
  <c r="AO5" i="22"/>
  <c r="B51" i="26" s="1"/>
  <c r="D51" i="26" s="1"/>
  <c r="AO4" i="22"/>
  <c r="AO3" i="22"/>
  <c r="J40" i="13"/>
  <c r="AN38" i="13"/>
  <c r="AM38" i="13"/>
  <c r="AL38" i="13"/>
  <c r="AK38" i="13"/>
  <c r="AJ38" i="13"/>
  <c r="AI38" i="13"/>
  <c r="AH38" i="13"/>
  <c r="AG38" i="13"/>
  <c r="AE38" i="13"/>
  <c r="AD38" i="13"/>
  <c r="AC38" i="13"/>
  <c r="AB38" i="13"/>
  <c r="AA38" i="13"/>
  <c r="Z38" i="13"/>
  <c r="Y38" i="13"/>
  <c r="X38" i="13"/>
  <c r="W38" i="13"/>
  <c r="V38" i="13"/>
  <c r="U38" i="13"/>
  <c r="T38" i="13"/>
  <c r="S38" i="13"/>
  <c r="R38" i="13"/>
  <c r="Q38" i="13"/>
  <c r="P38" i="13"/>
  <c r="O38" i="13"/>
  <c r="N38" i="13"/>
  <c r="M38" i="13"/>
  <c r="L38" i="13"/>
  <c r="K38" i="13"/>
  <c r="J38" i="13"/>
  <c r="I38" i="13"/>
  <c r="H38" i="13"/>
  <c r="G38" i="13"/>
  <c r="F38" i="13"/>
  <c r="E38" i="13"/>
  <c r="D38" i="13"/>
  <c r="AO37" i="13"/>
  <c r="AO36" i="13"/>
  <c r="AO35" i="13"/>
  <c r="AO34" i="13"/>
  <c r="AO33" i="13"/>
  <c r="AO32" i="13"/>
  <c r="AO31" i="13"/>
  <c r="AO30" i="13"/>
  <c r="AO29" i="13"/>
  <c r="AO28" i="13"/>
  <c r="AO27" i="13"/>
  <c r="AO26" i="13"/>
  <c r="AO25" i="13"/>
  <c r="AO24" i="13"/>
  <c r="AO23" i="13"/>
  <c r="AO22" i="13"/>
  <c r="AO21" i="13"/>
  <c r="AO20" i="13"/>
  <c r="AO19" i="13"/>
  <c r="AO17" i="13"/>
  <c r="AO16" i="13"/>
  <c r="AO15" i="13"/>
  <c r="AO14" i="13"/>
  <c r="AO13" i="13"/>
  <c r="AO12" i="13"/>
  <c r="AO11" i="13"/>
  <c r="AO10" i="13"/>
  <c r="AO9" i="13"/>
  <c r="AO8" i="13"/>
  <c r="AO7" i="13"/>
  <c r="AO6" i="13"/>
  <c r="AO5" i="13"/>
  <c r="AO4" i="13"/>
  <c r="AO3" i="13"/>
  <c r="J40" i="17"/>
  <c r="AN38" i="17"/>
  <c r="AM38" i="17"/>
  <c r="AL38" i="17"/>
  <c r="AK38" i="17"/>
  <c r="AJ38" i="17"/>
  <c r="AI38" i="17"/>
  <c r="AH38" i="17"/>
  <c r="AG38" i="17"/>
  <c r="AE38" i="17"/>
  <c r="AD38" i="17"/>
  <c r="AC38" i="17"/>
  <c r="AB38" i="17"/>
  <c r="AA38" i="17"/>
  <c r="Z38" i="17"/>
  <c r="Y38" i="17"/>
  <c r="X38" i="17"/>
  <c r="W38" i="17"/>
  <c r="V38" i="17"/>
  <c r="U38" i="17"/>
  <c r="T38" i="17"/>
  <c r="S38" i="17"/>
  <c r="R38" i="17"/>
  <c r="Q38" i="17"/>
  <c r="P38" i="17"/>
  <c r="O38" i="17"/>
  <c r="N38" i="17"/>
  <c r="M38" i="17"/>
  <c r="L38" i="17"/>
  <c r="K38" i="17"/>
  <c r="J38" i="17"/>
  <c r="I38" i="17"/>
  <c r="H38" i="17"/>
  <c r="G38" i="17"/>
  <c r="F38" i="17"/>
  <c r="E38" i="17"/>
  <c r="D38" i="17"/>
  <c r="AO37" i="17"/>
  <c r="AO36" i="17"/>
  <c r="AO35" i="17"/>
  <c r="AO34" i="17"/>
  <c r="AO33" i="17"/>
  <c r="AO32" i="17"/>
  <c r="AO31" i="17"/>
  <c r="AO30" i="17"/>
  <c r="AO29" i="17"/>
  <c r="AO28" i="17"/>
  <c r="AO27" i="17"/>
  <c r="AO26" i="17"/>
  <c r="AO25" i="17"/>
  <c r="AO24" i="17"/>
  <c r="AO23" i="17"/>
  <c r="AO22" i="17"/>
  <c r="AO21" i="17"/>
  <c r="AO20" i="17"/>
  <c r="AO19" i="17"/>
  <c r="AO17" i="17"/>
  <c r="AO16" i="17"/>
  <c r="AO15" i="17"/>
  <c r="AO14" i="17"/>
  <c r="AO13" i="17"/>
  <c r="AO12" i="17"/>
  <c r="AO11" i="17"/>
  <c r="AO10" i="17"/>
  <c r="AO9" i="17"/>
  <c r="AO8" i="17"/>
  <c r="AO7" i="17"/>
  <c r="AO6" i="17"/>
  <c r="AO5" i="17"/>
  <c r="AO4" i="17"/>
  <c r="AO3" i="17"/>
  <c r="AN38" i="14"/>
  <c r="AM38" i="14"/>
  <c r="AL38" i="14"/>
  <c r="AK38" i="14"/>
  <c r="AJ38" i="14"/>
  <c r="AI38" i="14"/>
  <c r="AH38" i="14"/>
  <c r="AG38" i="14"/>
  <c r="AE38" i="14"/>
  <c r="AD38" i="14"/>
  <c r="AC38" i="14"/>
  <c r="AB38" i="14"/>
  <c r="AA38" i="14"/>
  <c r="Z38" i="14"/>
  <c r="Y38" i="14"/>
  <c r="X38" i="14"/>
  <c r="W38" i="14"/>
  <c r="V38" i="14"/>
  <c r="U38" i="14"/>
  <c r="T38" i="14"/>
  <c r="S38" i="14"/>
  <c r="R38" i="14"/>
  <c r="Q38" i="14"/>
  <c r="P38" i="14"/>
  <c r="O38" i="14"/>
  <c r="N38" i="14"/>
  <c r="M38" i="14"/>
  <c r="L38" i="14"/>
  <c r="K38" i="14"/>
  <c r="J38" i="14"/>
  <c r="H38" i="14"/>
  <c r="G38" i="14"/>
  <c r="F38" i="14"/>
  <c r="E38" i="14"/>
  <c r="D38" i="14"/>
  <c r="AO37" i="14"/>
  <c r="AO36" i="14"/>
  <c r="AO35" i="14"/>
  <c r="AO34" i="14"/>
  <c r="AO33" i="14"/>
  <c r="AO32" i="14"/>
  <c r="AO31" i="14"/>
  <c r="AO30" i="14"/>
  <c r="AO29" i="14"/>
  <c r="AO28" i="14"/>
  <c r="AO27" i="14"/>
  <c r="AO26" i="14"/>
  <c r="AO25" i="14"/>
  <c r="AO24" i="14"/>
  <c r="AO21" i="14"/>
  <c r="AO20" i="14"/>
  <c r="AO19" i="14"/>
  <c r="AO17" i="14"/>
  <c r="AO16" i="14"/>
  <c r="AO15" i="14"/>
  <c r="AO14" i="14"/>
  <c r="AO13" i="14"/>
  <c r="AO12" i="14"/>
  <c r="AO11" i="14"/>
  <c r="AO10" i="14"/>
  <c r="AO9" i="14"/>
  <c r="AO8" i="14"/>
  <c r="AO7" i="14"/>
  <c r="AO6" i="14"/>
  <c r="AO5" i="14"/>
  <c r="AO4" i="14"/>
  <c r="J40" i="12"/>
  <c r="AN38" i="12"/>
  <c r="AM38" i="12"/>
  <c r="AL38" i="12"/>
  <c r="AK38" i="12"/>
  <c r="AJ38" i="12"/>
  <c r="AI38" i="12"/>
  <c r="AH38" i="12"/>
  <c r="AE38" i="12"/>
  <c r="AD38" i="12"/>
  <c r="AC38" i="12"/>
  <c r="AB38" i="12"/>
  <c r="AA38" i="12"/>
  <c r="Z38" i="12"/>
  <c r="Y38" i="12"/>
  <c r="X38" i="12"/>
  <c r="W38" i="12"/>
  <c r="V38" i="12"/>
  <c r="U38" i="12"/>
  <c r="T38" i="12"/>
  <c r="S38" i="12"/>
  <c r="R38" i="12"/>
  <c r="Q38" i="12"/>
  <c r="P38" i="12"/>
  <c r="O38" i="12"/>
  <c r="N38" i="12"/>
  <c r="M38" i="12"/>
  <c r="L38" i="12"/>
  <c r="K38" i="12"/>
  <c r="J38" i="12"/>
  <c r="I38" i="12"/>
  <c r="H38" i="12"/>
  <c r="G38" i="12"/>
  <c r="F38" i="12"/>
  <c r="E38" i="12"/>
  <c r="D38" i="12"/>
  <c r="AO38" i="12" s="1"/>
  <c r="AO37" i="12"/>
  <c r="AO36" i="12"/>
  <c r="AO35" i="12"/>
  <c r="AO34" i="12"/>
  <c r="AO33" i="12"/>
  <c r="AO32" i="12"/>
  <c r="AO31" i="12"/>
  <c r="AO30" i="12"/>
  <c r="AO29" i="12"/>
  <c r="AO28" i="12"/>
  <c r="AO27" i="12"/>
  <c r="AO26" i="12"/>
  <c r="AO25" i="12"/>
  <c r="AO24" i="12"/>
  <c r="AO23" i="12"/>
  <c r="AO22" i="12"/>
  <c r="AO21" i="12"/>
  <c r="AO20" i="12"/>
  <c r="AO19" i="12"/>
  <c r="AO17" i="12"/>
  <c r="AO16" i="12"/>
  <c r="AO15" i="12"/>
  <c r="AO14" i="12"/>
  <c r="AO13" i="12"/>
  <c r="AO12" i="12"/>
  <c r="AO11" i="12"/>
  <c r="AO10" i="12"/>
  <c r="AO9" i="12"/>
  <c r="AO8" i="12"/>
  <c r="AO7" i="12"/>
  <c r="AO6" i="12"/>
  <c r="AO5" i="12"/>
  <c r="AO4" i="12"/>
  <c r="AO3" i="12"/>
  <c r="AN38" i="21"/>
  <c r="AM38" i="21"/>
  <c r="AL38" i="21"/>
  <c r="AK38" i="21"/>
  <c r="AJ38" i="21"/>
  <c r="AI38" i="21"/>
  <c r="AH38" i="21"/>
  <c r="AE38" i="21"/>
  <c r="AD38" i="21"/>
  <c r="AC38" i="21"/>
  <c r="AB38" i="21"/>
  <c r="AA38" i="21"/>
  <c r="Z38" i="21"/>
  <c r="Y38" i="21"/>
  <c r="X38" i="21"/>
  <c r="W38" i="21"/>
  <c r="V38" i="21"/>
  <c r="U38" i="21"/>
  <c r="T38" i="21"/>
  <c r="S38" i="21"/>
  <c r="R38" i="21"/>
  <c r="Q38" i="21"/>
  <c r="P38" i="21"/>
  <c r="O38" i="21"/>
  <c r="N38" i="21"/>
  <c r="M38" i="21"/>
  <c r="L38" i="21"/>
  <c r="K38" i="21"/>
  <c r="J38" i="21"/>
  <c r="I38" i="21"/>
  <c r="H38" i="21"/>
  <c r="G38" i="21"/>
  <c r="F38" i="21"/>
  <c r="E38" i="21"/>
  <c r="D38" i="21"/>
  <c r="AO37" i="21"/>
  <c r="AO36" i="21"/>
  <c r="AO35" i="21"/>
  <c r="AO34" i="21"/>
  <c r="AO33" i="21"/>
  <c r="AO32" i="21"/>
  <c r="AO31" i="21"/>
  <c r="AO30" i="21"/>
  <c r="AO29" i="21"/>
  <c r="AO28" i="21"/>
  <c r="AO27" i="21"/>
  <c r="AO26" i="21"/>
  <c r="AO25" i="21"/>
  <c r="AO24" i="21"/>
  <c r="AO23" i="21"/>
  <c r="AO22" i="21"/>
  <c r="AO21" i="21"/>
  <c r="AO20" i="21"/>
  <c r="AO19" i="21"/>
  <c r="AO17" i="21"/>
  <c r="AO16" i="21"/>
  <c r="AO15" i="21"/>
  <c r="AO14" i="21"/>
  <c r="AO13" i="21"/>
  <c r="AO12" i="21"/>
  <c r="AO11" i="21"/>
  <c r="AO10" i="21"/>
  <c r="AO9" i="21"/>
  <c r="AO8" i="21"/>
  <c r="AO7" i="21"/>
  <c r="AO4" i="21"/>
  <c r="J40" i="15"/>
  <c r="AN38" i="15"/>
  <c r="AM38" i="15"/>
  <c r="AK38" i="15"/>
  <c r="AJ38" i="15"/>
  <c r="AI38" i="15"/>
  <c r="AE38" i="15"/>
  <c r="AD38" i="15"/>
  <c r="AC38" i="15"/>
  <c r="AB38" i="15"/>
  <c r="AA38" i="15"/>
  <c r="Z38" i="15"/>
  <c r="Y38" i="15"/>
  <c r="X38" i="15"/>
  <c r="W38" i="15"/>
  <c r="U38" i="15"/>
  <c r="S38" i="15"/>
  <c r="R38" i="15"/>
  <c r="P38" i="15"/>
  <c r="O38" i="15"/>
  <c r="N38" i="15"/>
  <c r="M38" i="15"/>
  <c r="L38" i="15"/>
  <c r="K38" i="15"/>
  <c r="J38" i="15"/>
  <c r="H38" i="15"/>
  <c r="G38" i="15"/>
  <c r="F38" i="15"/>
  <c r="E38" i="15"/>
  <c r="D38" i="15"/>
  <c r="AO36" i="15"/>
  <c r="AO35" i="15"/>
  <c r="AO34" i="15"/>
  <c r="AO32" i="15"/>
  <c r="AO31" i="15"/>
  <c r="AO30" i="15"/>
  <c r="AO29" i="15"/>
  <c r="AO28" i="15"/>
  <c r="AO27" i="15"/>
  <c r="AO26" i="15"/>
  <c r="AO25" i="15"/>
  <c r="AO24" i="15"/>
  <c r="AO23" i="15"/>
  <c r="AO21" i="15"/>
  <c r="AO20" i="15"/>
  <c r="AO19" i="15"/>
  <c r="AO17" i="15"/>
  <c r="AO16" i="15"/>
  <c r="AO15" i="15"/>
  <c r="AO14" i="15"/>
  <c r="AO13" i="15"/>
  <c r="AO12" i="15"/>
  <c r="AO11" i="15"/>
  <c r="AO10" i="15"/>
  <c r="AO9" i="15"/>
  <c r="AO8" i="15"/>
  <c r="AO7" i="15"/>
  <c r="AO6" i="15"/>
  <c r="AO5" i="15"/>
  <c r="AO4" i="15"/>
  <c r="J40" i="19"/>
  <c r="AN38" i="19"/>
  <c r="AM38" i="19"/>
  <c r="AL38" i="19"/>
  <c r="AK38" i="19"/>
  <c r="AJ38" i="19"/>
  <c r="AI38" i="19"/>
  <c r="AH38" i="19"/>
  <c r="AG38" i="19"/>
  <c r="AC38" i="19"/>
  <c r="AB38" i="19"/>
  <c r="AA38" i="19"/>
  <c r="Z38" i="19"/>
  <c r="Y38" i="19"/>
  <c r="X38" i="19"/>
  <c r="W38" i="19"/>
  <c r="U38" i="19"/>
  <c r="T38" i="19"/>
  <c r="S38" i="19"/>
  <c r="R38" i="19"/>
  <c r="Q38" i="19"/>
  <c r="P38" i="19"/>
  <c r="O38" i="19"/>
  <c r="N38" i="19"/>
  <c r="M38" i="19"/>
  <c r="L38" i="19"/>
  <c r="K38" i="19"/>
  <c r="J38" i="19"/>
  <c r="I38" i="19"/>
  <c r="H38" i="19"/>
  <c r="G38" i="19"/>
  <c r="F38" i="19"/>
  <c r="E38" i="19"/>
  <c r="D38" i="19"/>
  <c r="AO37" i="19"/>
  <c r="AO36" i="19"/>
  <c r="AO35" i="19"/>
  <c r="AO34" i="19"/>
  <c r="AO33" i="19"/>
  <c r="AO32" i="19"/>
  <c r="AO31" i="19"/>
  <c r="AO30" i="19"/>
  <c r="AO29" i="19"/>
  <c r="AO28" i="19"/>
  <c r="AO27" i="19"/>
  <c r="AO26" i="19"/>
  <c r="AO25" i="19"/>
  <c r="AO24" i="19"/>
  <c r="AO23" i="19"/>
  <c r="AO22" i="19"/>
  <c r="AO21" i="19"/>
  <c r="AO20" i="19"/>
  <c r="AO17" i="19"/>
  <c r="AO16" i="19"/>
  <c r="AO15" i="19"/>
  <c r="AO14" i="19"/>
  <c r="AO10" i="19"/>
  <c r="AO9" i="19"/>
  <c r="AO8" i="19"/>
  <c r="AO7" i="19"/>
  <c r="AO6" i="19"/>
  <c r="AO5" i="19"/>
  <c r="AO4" i="19"/>
  <c r="AO3" i="19"/>
  <c r="J40" i="18"/>
  <c r="AN38" i="18"/>
  <c r="AM38" i="18"/>
  <c r="AL38" i="18"/>
  <c r="AK38" i="18"/>
  <c r="AJ38" i="18"/>
  <c r="AI38" i="18"/>
  <c r="AH38" i="18"/>
  <c r="AE38" i="18"/>
  <c r="AD38" i="18"/>
  <c r="AC38" i="18"/>
  <c r="AB38" i="18"/>
  <c r="AA38" i="18"/>
  <c r="Z38" i="18"/>
  <c r="Y38" i="18"/>
  <c r="X38" i="18"/>
  <c r="V38" i="18"/>
  <c r="U38" i="18"/>
  <c r="T38" i="18"/>
  <c r="S38" i="18"/>
  <c r="R38" i="18"/>
  <c r="Q38" i="18"/>
  <c r="P38" i="18"/>
  <c r="O38" i="18"/>
  <c r="N38" i="18"/>
  <c r="M38" i="18"/>
  <c r="L38" i="18"/>
  <c r="K38" i="18"/>
  <c r="J38" i="18"/>
  <c r="I38" i="18"/>
  <c r="H38" i="18"/>
  <c r="G38" i="18"/>
  <c r="F38" i="18"/>
  <c r="E38" i="18"/>
  <c r="AO38" i="18" s="1"/>
  <c r="D38" i="18"/>
  <c r="AO37" i="18"/>
  <c r="AO36" i="18"/>
  <c r="AO35" i="18"/>
  <c r="AO34" i="18"/>
  <c r="AO33" i="18"/>
  <c r="AO32" i="18"/>
  <c r="AO31" i="18"/>
  <c r="AO30" i="18"/>
  <c r="AO29" i="18"/>
  <c r="AO28" i="18"/>
  <c r="AO27" i="18"/>
  <c r="AO26" i="18"/>
  <c r="AO25" i="18"/>
  <c r="AO24" i="18"/>
  <c r="AO23" i="18"/>
  <c r="AO22" i="18"/>
  <c r="AO21" i="18"/>
  <c r="AO20" i="18"/>
  <c r="AO19" i="18"/>
  <c r="AO17" i="18"/>
  <c r="AO16" i="18"/>
  <c r="AO15" i="18"/>
  <c r="AO14" i="18"/>
  <c r="AO13" i="18"/>
  <c r="AO12" i="18"/>
  <c r="AO10" i="18"/>
  <c r="AO9" i="18"/>
  <c r="AO8" i="18"/>
  <c r="AO7" i="18"/>
  <c r="AO6" i="18"/>
  <c r="AO5" i="18"/>
  <c r="AO4" i="18"/>
  <c r="AO3" i="18"/>
  <c r="J40" i="20"/>
  <c r="AN38" i="20"/>
  <c r="AM38" i="20"/>
  <c r="AL38" i="20"/>
  <c r="AK38" i="20"/>
  <c r="AJ38" i="20"/>
  <c r="AI38" i="20"/>
  <c r="AH38" i="20"/>
  <c r="AG38" i="20"/>
  <c r="AE38" i="20"/>
  <c r="AD38" i="20"/>
  <c r="AC38" i="20"/>
  <c r="AB38" i="20"/>
  <c r="AA38" i="20"/>
  <c r="Z38" i="20"/>
  <c r="Y38" i="20"/>
  <c r="X38" i="20"/>
  <c r="W38" i="20"/>
  <c r="V38" i="20"/>
  <c r="U38" i="20"/>
  <c r="T38" i="20"/>
  <c r="S38" i="20"/>
  <c r="R38" i="20"/>
  <c r="Q38" i="20"/>
  <c r="P38" i="20"/>
  <c r="O38" i="20"/>
  <c r="N38" i="20"/>
  <c r="M38" i="20"/>
  <c r="L38" i="20"/>
  <c r="K38" i="20"/>
  <c r="J38" i="20"/>
  <c r="I38" i="20"/>
  <c r="H38" i="20"/>
  <c r="G38" i="20"/>
  <c r="F38" i="20"/>
  <c r="E38" i="20"/>
  <c r="D38" i="20"/>
  <c r="AO37" i="20"/>
  <c r="AO36" i="20"/>
  <c r="AO35" i="20"/>
  <c r="AO34" i="20"/>
  <c r="AO33" i="20"/>
  <c r="AO32" i="20"/>
  <c r="AO31" i="20"/>
  <c r="AO30" i="20"/>
  <c r="AO29" i="20"/>
  <c r="AO28" i="20"/>
  <c r="AO27" i="20"/>
  <c r="AO26" i="20"/>
  <c r="AO25" i="20"/>
  <c r="AO24" i="20"/>
  <c r="AO23" i="20"/>
  <c r="AO22" i="20"/>
  <c r="AO21" i="20"/>
  <c r="AO20" i="20"/>
  <c r="AO19" i="20"/>
  <c r="AO17" i="20"/>
  <c r="AO16" i="20"/>
  <c r="AO15" i="20"/>
  <c r="AO14" i="20"/>
  <c r="AO13" i="20"/>
  <c r="AO12" i="20"/>
  <c r="AO11" i="20"/>
  <c r="AO10" i="20"/>
  <c r="AO9" i="20"/>
  <c r="AO8" i="20"/>
  <c r="AO7" i="20"/>
  <c r="AO6" i="20"/>
  <c r="AO5" i="20"/>
  <c r="AO4" i="20"/>
  <c r="AO3" i="20"/>
  <c r="AO37" i="16"/>
  <c r="AO4" i="16"/>
  <c r="AO5" i="16"/>
  <c r="AO6" i="16"/>
  <c r="AO7" i="16"/>
  <c r="AO8" i="16"/>
  <c r="AO9" i="16"/>
  <c r="AO10" i="16"/>
  <c r="AO11" i="16"/>
  <c r="AO12" i="16"/>
  <c r="AO13" i="16"/>
  <c r="AO14" i="16"/>
  <c r="AO15" i="16"/>
  <c r="AO16" i="16"/>
  <c r="AO17" i="16"/>
  <c r="AO19" i="16"/>
  <c r="AO20" i="16"/>
  <c r="AO21" i="16"/>
  <c r="AO22" i="16"/>
  <c r="AO24" i="16"/>
  <c r="AO25" i="16"/>
  <c r="AO26" i="16"/>
  <c r="AO27" i="16"/>
  <c r="AO28" i="16"/>
  <c r="AO29" i="16"/>
  <c r="AO30" i="16"/>
  <c r="AO31" i="16"/>
  <c r="AO32" i="16"/>
  <c r="AO33" i="16"/>
  <c r="AO34" i="16"/>
  <c r="AO35" i="16"/>
  <c r="AO36" i="16"/>
  <c r="AO3" i="16"/>
  <c r="AP21" i="15"/>
  <c r="AK39" i="19"/>
  <c r="AP21" i="21"/>
  <c r="AO31" i="1"/>
  <c r="AO36" i="1"/>
  <c r="B48" i="30"/>
  <c r="D48" i="30" s="1"/>
  <c r="C43" i="26"/>
  <c r="E43" i="26" s="1"/>
  <c r="C41" i="30"/>
  <c r="E41" i="30" s="1"/>
  <c r="AD38" i="1"/>
  <c r="J38" i="1"/>
  <c r="G10" i="35" s="1"/>
  <c r="I10" i="35" s="1"/>
  <c r="J10" i="35" s="1"/>
  <c r="AO21" i="1"/>
  <c r="AO16" i="1"/>
  <c r="X38" i="1"/>
  <c r="AO33" i="1"/>
  <c r="Z38" i="1"/>
  <c r="H38" i="1"/>
  <c r="AO5" i="1"/>
  <c r="AJ38" i="1"/>
  <c r="AO38" i="19"/>
  <c r="G4" i="23"/>
  <c r="O8" i="23"/>
  <c r="O4" i="23" s="1"/>
  <c r="F8" i="23"/>
  <c r="U38" i="16"/>
  <c r="D38" i="16"/>
  <c r="E38" i="16"/>
  <c r="F38" i="16"/>
  <c r="G38" i="16"/>
  <c r="H38" i="16"/>
  <c r="I38" i="16"/>
  <c r="J38" i="16"/>
  <c r="K38" i="16"/>
  <c r="L38" i="16"/>
  <c r="M38" i="16"/>
  <c r="N38" i="16"/>
  <c r="O38" i="16"/>
  <c r="P38" i="16"/>
  <c r="Q38" i="16"/>
  <c r="R38" i="16"/>
  <c r="S38" i="16"/>
  <c r="T38" i="16"/>
  <c r="V38" i="16"/>
  <c r="W38" i="16"/>
  <c r="X38" i="16"/>
  <c r="Y38" i="16"/>
  <c r="Z38" i="16"/>
  <c r="AA38" i="16"/>
  <c r="AB38" i="16"/>
  <c r="AC38" i="16"/>
  <c r="AD38" i="16"/>
  <c r="AE38" i="16"/>
  <c r="AG38" i="16"/>
  <c r="AH38" i="16"/>
  <c r="AI38" i="16"/>
  <c r="AJ38" i="16"/>
  <c r="AK38" i="16"/>
  <c r="AL38" i="16"/>
  <c r="AM38" i="16"/>
  <c r="AN38" i="16"/>
  <c r="G29" i="35"/>
  <c r="I29" i="35" s="1"/>
  <c r="AQ19" i="1"/>
  <c r="G26" i="35"/>
  <c r="I26" i="35"/>
  <c r="G28" i="35"/>
  <c r="I28" i="35" s="1"/>
  <c r="B56" i="26"/>
  <c r="D56" i="26"/>
  <c r="F4" i="23"/>
  <c r="O57" i="23"/>
  <c r="B54" i="26"/>
  <c r="D54" i="26"/>
  <c r="B55" i="26"/>
  <c r="D55" i="26" s="1"/>
  <c r="B49" i="30"/>
  <c r="D49" i="30"/>
  <c r="B50" i="26"/>
  <c r="D50" i="26" s="1"/>
  <c r="B45" i="30"/>
  <c r="B50" i="30"/>
  <c r="D50" i="30"/>
  <c r="G27" i="35"/>
  <c r="I27" i="35" s="1"/>
  <c r="B52" i="26"/>
  <c r="D52" i="26" s="1"/>
  <c r="B46" i="30"/>
  <c r="D46" i="30"/>
  <c r="B47" i="30"/>
  <c r="D47" i="30"/>
  <c r="G25" i="35"/>
  <c r="I25" i="35" s="1"/>
  <c r="B53" i="26"/>
  <c r="D53" i="26" s="1"/>
  <c r="I112" i="54"/>
  <c r="E119" i="54"/>
  <c r="C119" i="54" s="1"/>
  <c r="L8" i="23" l="1"/>
  <c r="L4" i="23" s="1"/>
  <c r="E9" i="27"/>
  <c r="E53" i="27"/>
  <c r="Y25" i="33"/>
  <c r="AO22" i="15"/>
  <c r="K7" i="42"/>
  <c r="G39" i="42"/>
  <c r="Q39" i="42" s="1"/>
  <c r="H7" i="41"/>
  <c r="L32" i="42"/>
  <c r="AO38" i="16"/>
  <c r="K8" i="23"/>
  <c r="K4" i="23" s="1"/>
  <c r="AK38" i="1"/>
  <c r="D66" i="26"/>
  <c r="E4" i="27"/>
  <c r="I27" i="27"/>
  <c r="G27" i="27"/>
  <c r="E14" i="29"/>
  <c r="W38" i="18"/>
  <c r="V3" i="15"/>
  <c r="V38" i="15" s="1"/>
  <c r="G74" i="25"/>
  <c r="G69" i="25" s="1"/>
  <c r="G117" i="25"/>
  <c r="Q16" i="42"/>
  <c r="I7" i="41"/>
  <c r="F23" i="41"/>
  <c r="G30" i="41"/>
  <c r="F12" i="42"/>
  <c r="G22" i="42"/>
  <c r="Q22" i="42" s="1"/>
  <c r="D130" i="44"/>
  <c r="E108" i="54"/>
  <c r="C108" i="54" s="1"/>
  <c r="AO37" i="1"/>
  <c r="AO29" i="1"/>
  <c r="AO27" i="1"/>
  <c r="J8" i="23"/>
  <c r="J4" i="23" s="1"/>
  <c r="E66" i="27"/>
  <c r="J27" i="27"/>
  <c r="AI1" i="1"/>
  <c r="D45" i="30"/>
  <c r="V5" i="1"/>
  <c r="E6" i="54"/>
  <c r="C6" i="54" s="1"/>
  <c r="E72" i="54"/>
  <c r="C72" i="54" s="1"/>
  <c r="E6" i="63"/>
  <c r="C6" i="63" s="1"/>
  <c r="E56" i="54"/>
  <c r="E112" i="54"/>
  <c r="C112" i="54" s="1"/>
  <c r="AP21" i="16"/>
  <c r="AP18" i="19"/>
  <c r="AO38" i="21"/>
  <c r="AP16" i="12"/>
  <c r="AP15" i="17"/>
  <c r="AO38" i="17"/>
  <c r="AP16" i="13"/>
  <c r="AO38" i="13"/>
  <c r="AO35" i="1"/>
  <c r="AO34" i="1"/>
  <c r="AO32" i="1"/>
  <c r="AI38" i="1"/>
  <c r="AO30" i="1"/>
  <c r="AO28" i="1"/>
  <c r="AO24" i="1"/>
  <c r="D57" i="26"/>
  <c r="V27" i="27"/>
  <c r="G38" i="1"/>
  <c r="AO20" i="1"/>
  <c r="AC38" i="1"/>
  <c r="M38" i="1"/>
  <c r="AO19" i="1"/>
  <c r="R38" i="1"/>
  <c r="AO17" i="1"/>
  <c r="AM38" i="1"/>
  <c r="AE38" i="1"/>
  <c r="L38" i="1"/>
  <c r="AO15" i="1"/>
  <c r="AO13" i="1"/>
  <c r="G30" i="35" s="1"/>
  <c r="I30" i="35" s="1"/>
  <c r="AO12" i="1"/>
  <c r="O38" i="1"/>
  <c r="D38" i="1"/>
  <c r="AO10" i="1"/>
  <c r="N38" i="1"/>
  <c r="AO9" i="1"/>
  <c r="S38" i="1"/>
  <c r="AB38" i="1"/>
  <c r="E38" i="1"/>
  <c r="AH38" i="1"/>
  <c r="Y38" i="1"/>
  <c r="P38" i="1"/>
  <c r="F38" i="1"/>
  <c r="E3" i="30"/>
  <c r="I6" i="1"/>
  <c r="AO6" i="1" s="1"/>
  <c r="I11" i="1"/>
  <c r="AO11" i="1" s="1"/>
  <c r="I23" i="1"/>
  <c r="AO23" i="1" s="1"/>
  <c r="AL3" i="1"/>
  <c r="V22" i="1"/>
  <c r="F23" i="42"/>
  <c r="G32" i="42"/>
  <c r="F35" i="42"/>
  <c r="E70" i="54"/>
  <c r="C70" i="54" s="1"/>
  <c r="C56" i="54"/>
  <c r="E20" i="54"/>
  <c r="C20" i="54" s="1"/>
  <c r="D60" i="30"/>
  <c r="D61" i="30" s="1"/>
  <c r="Q3" i="1"/>
  <c r="Q38" i="1" s="1"/>
  <c r="Q38" i="15"/>
  <c r="F17" i="42"/>
  <c r="Q17" i="42"/>
  <c r="I3" i="1"/>
  <c r="I38" i="1" s="1"/>
  <c r="G11" i="35" s="1"/>
  <c r="I11" i="35" s="1"/>
  <c r="AO3" i="15"/>
  <c r="I38" i="15"/>
  <c r="AO38" i="15" s="1"/>
  <c r="F48" i="42"/>
  <c r="T3" i="1"/>
  <c r="T38" i="1" s="1"/>
  <c r="T38" i="15"/>
  <c r="G7" i="41"/>
  <c r="E68" i="27"/>
  <c r="AQ16" i="1"/>
  <c r="AQ17" i="1" s="1"/>
  <c r="AQ20" i="1" s="1"/>
  <c r="AQ25" i="1"/>
  <c r="AO38" i="1"/>
  <c r="G12" i="35"/>
  <c r="I12" i="35" s="1"/>
  <c r="J12" i="35" s="1"/>
  <c r="J13" i="35"/>
  <c r="D74" i="44"/>
  <c r="E27" i="27"/>
  <c r="F26" i="42"/>
  <c r="Q26" i="42"/>
  <c r="AP21" i="18"/>
  <c r="E8" i="23"/>
  <c r="E4" i="23" s="1"/>
  <c r="D18" i="23"/>
  <c r="F39" i="42"/>
  <c r="AP23" i="20"/>
  <c r="AO38" i="20"/>
  <c r="X33" i="33"/>
  <c r="Y31" i="33" s="1"/>
  <c r="W35" i="33"/>
  <c r="F7" i="41"/>
  <c r="AO4" i="1"/>
  <c r="AF38" i="1"/>
  <c r="AO11" i="19"/>
  <c r="AP6" i="19" s="1"/>
  <c r="AA38" i="1"/>
  <c r="J41" i="1"/>
  <c r="V37" i="15"/>
  <c r="F15" i="34"/>
  <c r="E17" i="34" s="1"/>
  <c r="Q27" i="42"/>
  <c r="Q18" i="42"/>
  <c r="E72" i="63"/>
  <c r="C72" i="63" s="1"/>
  <c r="C64" i="63" s="1"/>
  <c r="V38" i="19"/>
  <c r="AO5" i="21"/>
  <c r="I38" i="14"/>
  <c r="AO38" i="14" s="1"/>
  <c r="AO14" i="1"/>
  <c r="D25" i="23"/>
  <c r="AH1" i="1"/>
  <c r="G35" i="33"/>
  <c r="F24" i="42"/>
  <c r="F22" i="42" s="1"/>
  <c r="G21" i="42"/>
  <c r="F33" i="42"/>
  <c r="F32" i="42" s="1"/>
  <c r="E42" i="54"/>
  <c r="C42" i="54" s="1"/>
  <c r="T137" i="63"/>
  <c r="D9" i="23"/>
  <c r="D8" i="23" s="1"/>
  <c r="AN38" i="1"/>
  <c r="AO3" i="1"/>
  <c r="AO11" i="18"/>
  <c r="AO6" i="21"/>
  <c r="W3" i="1"/>
  <c r="AK40" i="1"/>
  <c r="L8" i="42"/>
  <c r="L7" i="42" s="1"/>
  <c r="Q11" i="42"/>
  <c r="Q24" i="42"/>
  <c r="C15" i="54"/>
  <c r="C13" i="54" s="1"/>
  <c r="C60" i="54"/>
  <c r="C110" i="54"/>
  <c r="AL38" i="15"/>
  <c r="J4" i="27"/>
  <c r="F68" i="27"/>
  <c r="F27" i="27" s="1"/>
  <c r="V18" i="1"/>
  <c r="AO18" i="1" s="1"/>
  <c r="Q13" i="42"/>
  <c r="U27" i="27"/>
  <c r="G48" i="42"/>
  <c r="Q10" i="42"/>
  <c r="E128" i="54"/>
  <c r="C128" i="54" s="1"/>
  <c r="I22" i="14"/>
  <c r="Q9" i="42"/>
  <c r="AO23" i="16"/>
  <c r="H22" i="42"/>
  <c r="H7" i="42" s="1"/>
  <c r="C64" i="54"/>
  <c r="E64" i="54"/>
  <c r="AL1" i="1" l="1"/>
  <c r="AL38" i="1"/>
  <c r="V3" i="1"/>
  <c r="D67" i="26"/>
  <c r="AO37" i="15"/>
  <c r="V37" i="1"/>
  <c r="I14" i="35"/>
  <c r="AO22" i="14"/>
  <c r="AP20" i="14" s="1"/>
  <c r="I22" i="1"/>
  <c r="J40" i="14"/>
  <c r="Q21" i="42"/>
  <c r="F21" i="42"/>
  <c r="F8" i="42" s="1"/>
  <c r="F7" i="42" s="1"/>
  <c r="G8" i="42"/>
  <c r="AQ3" i="1"/>
  <c r="AP7" i="1"/>
  <c r="AP8" i="1" s="1"/>
  <c r="AP3" i="1"/>
  <c r="E124" i="54"/>
  <c r="C124" i="54" s="1"/>
  <c r="C42" i="26"/>
  <c r="E42" i="26" s="1"/>
  <c r="E44" i="26" s="1"/>
  <c r="C40" i="30"/>
  <c r="E40" i="30" s="1"/>
  <c r="E42" i="30" s="1"/>
  <c r="G41" i="30" s="1"/>
  <c r="W1" i="1"/>
  <c r="W38" i="1"/>
  <c r="W39" i="1" s="1"/>
  <c r="W40" i="1" s="1"/>
  <c r="M14" i="35"/>
  <c r="I32" i="35"/>
  <c r="I33" i="35" s="1"/>
  <c r="J11" i="35"/>
  <c r="J14" i="35" s="1"/>
  <c r="J20" i="35" s="1"/>
  <c r="V38" i="1" l="1"/>
  <c r="V41" i="1"/>
  <c r="V1" i="1"/>
  <c r="I41" i="1"/>
  <c r="L41" i="1" s="1"/>
  <c r="AO22" i="1"/>
  <c r="AP22" i="1" s="1"/>
  <c r="Q8" i="42"/>
  <c r="G7" i="42"/>
  <c r="Q7" i="42" s="1"/>
  <c r="I16" i="35"/>
  <c r="I34" i="35"/>
  <c r="E46" i="26"/>
  <c r="E68" i="26"/>
  <c r="V39" i="1" l="1"/>
  <c r="AA39" i="1"/>
  <c r="U44" i="1"/>
</calcChain>
</file>

<file path=xl/sharedStrings.xml><?xml version="1.0" encoding="utf-8"?>
<sst xmlns="http://schemas.openxmlformats.org/spreadsheetml/2006/main" count="7254" uniqueCount="1418">
  <si>
    <t>KDT</t>
  </si>
  <si>
    <t>Đất đô thị</t>
  </si>
  <si>
    <t>KKT</t>
  </si>
  <si>
    <t>Đất khu kinh tế*</t>
  </si>
  <si>
    <t>KCN</t>
  </si>
  <si>
    <t>Đất khu công nghệ cao*</t>
  </si>
  <si>
    <t>CSD</t>
  </si>
  <si>
    <t>Đất chưa sử dụng</t>
  </si>
  <si>
    <t>PNK</t>
  </si>
  <si>
    <t>Đất phi nông nghiệp khác</t>
  </si>
  <si>
    <t>2.22</t>
  </si>
  <si>
    <t>MNC</t>
  </si>
  <si>
    <t>Đất có mặt nước chuyên dụng</t>
  </si>
  <si>
    <t>2.21</t>
  </si>
  <si>
    <t>SON</t>
  </si>
  <si>
    <t xml:space="preserve">Đất sông, ngòi, kênh, rạch, suối </t>
  </si>
  <si>
    <t>2.20</t>
  </si>
  <si>
    <t>TIN</t>
  </si>
  <si>
    <t>Đất cơ sở tín ngưỡng</t>
  </si>
  <si>
    <t>2.19</t>
  </si>
  <si>
    <t>DKV</t>
  </si>
  <si>
    <t>Đất khu vui chơi, giải trí công cộng</t>
  </si>
  <si>
    <t>2.18</t>
  </si>
  <si>
    <t>DSH</t>
  </si>
  <si>
    <t>Đất sinh hoạt cộng đồng</t>
  </si>
  <si>
    <t>2.17</t>
  </si>
  <si>
    <t>SKX</t>
  </si>
  <si>
    <t>Đất sản xuất vật liệu xây dựng, làm đồ gốm</t>
  </si>
  <si>
    <t>2.16</t>
  </si>
  <si>
    <t>NTD</t>
  </si>
  <si>
    <t>Đất làm nghĩa trang, nghĩa địa</t>
  </si>
  <si>
    <t>2.15</t>
  </si>
  <si>
    <t>TON</t>
  </si>
  <si>
    <t>Đất cơ sở tôn giáo</t>
  </si>
  <si>
    <t>2.14</t>
  </si>
  <si>
    <t>DNG</t>
  </si>
  <si>
    <t>Đất xây dựng cơ sở ngoại giao</t>
  </si>
  <si>
    <t>DTS</t>
  </si>
  <si>
    <t>Đất xây dựng trụ sở của tổ chức sự nghiệp</t>
  </si>
  <si>
    <t>TSC</t>
  </si>
  <si>
    <t>Đất xây dựng trụ sở cơ quan</t>
  </si>
  <si>
    <t>2.13</t>
  </si>
  <si>
    <t>ODT</t>
  </si>
  <si>
    <t>Đất ở tại đô thị</t>
  </si>
  <si>
    <t>2.12</t>
  </si>
  <si>
    <t>ONT</t>
  </si>
  <si>
    <t>Đất ở tại nông thôn</t>
  </si>
  <si>
    <t>2.11</t>
  </si>
  <si>
    <t>DRA</t>
  </si>
  <si>
    <t>Đất bãi thải, xử lý chất thải</t>
  </si>
  <si>
    <t>2.10</t>
  </si>
  <si>
    <t>DDL</t>
  </si>
  <si>
    <t>Đất danh lam thắng cảnh</t>
  </si>
  <si>
    <t>2.9</t>
  </si>
  <si>
    <t>DDT</t>
  </si>
  <si>
    <t>Đất có di tích lịch sử - văn hóa</t>
  </si>
  <si>
    <t>2.8</t>
  </si>
  <si>
    <t>DCH</t>
  </si>
  <si>
    <t xml:space="preserve">    Đất chợ</t>
  </si>
  <si>
    <t>DXH</t>
  </si>
  <si>
    <t xml:space="preserve">    Đất cơ sở dịch vụ về xã hội</t>
  </si>
  <si>
    <t>DKH</t>
  </si>
  <si>
    <t xml:space="preserve">    Đất cơ sở nghiên cứu khoa học</t>
  </si>
  <si>
    <t>DTT</t>
  </si>
  <si>
    <t xml:space="preserve">    Đất cơ sở thể dục - thể thao</t>
  </si>
  <si>
    <t>DGD</t>
  </si>
  <si>
    <t xml:space="preserve">    Đất cơ sở giáo dục - đào tạo</t>
  </si>
  <si>
    <t>DYT</t>
  </si>
  <si>
    <t xml:space="preserve">    Đất cơ sở y tế</t>
  </si>
  <si>
    <t>DVH</t>
  </si>
  <si>
    <t xml:space="preserve">    Đất cơ sở văn hoá</t>
  </si>
  <si>
    <t>DBV</t>
  </si>
  <si>
    <t xml:space="preserve">    Đất công trình bưu chính viễn thông </t>
  </si>
  <si>
    <t xml:space="preserve"> </t>
  </si>
  <si>
    <t>DNL</t>
  </si>
  <si>
    <t xml:space="preserve">    Đất công trình năng lượng </t>
  </si>
  <si>
    <t>DTL</t>
  </si>
  <si>
    <t xml:space="preserve">    Đất thuỷ lợi</t>
  </si>
  <si>
    <t>DGT</t>
  </si>
  <si>
    <t xml:space="preserve">    Đất giao thông</t>
  </si>
  <si>
    <t>DHT</t>
  </si>
  <si>
    <t xml:space="preserve">Đất phát triển hạ tầng </t>
  </si>
  <si>
    <t>2.7</t>
  </si>
  <si>
    <t>SKS</t>
  </si>
  <si>
    <t>Đất sử dụng cho hoạt động khoáng sản</t>
  </si>
  <si>
    <t>2.6</t>
  </si>
  <si>
    <t>SKC</t>
  </si>
  <si>
    <t>Đất cơ sở sản xuất phi nông nghiệp</t>
  </si>
  <si>
    <t>2.5</t>
  </si>
  <si>
    <t>TMD</t>
  </si>
  <si>
    <t>Đất thương mại dịch vụ</t>
  </si>
  <si>
    <t>2.4</t>
  </si>
  <si>
    <t>SKN</t>
  </si>
  <si>
    <t>Đất cụm công nghiệp</t>
  </si>
  <si>
    <t>2.3</t>
  </si>
  <si>
    <t>SKK</t>
  </si>
  <si>
    <t>CAN</t>
  </si>
  <si>
    <t>Đất an ninh</t>
  </si>
  <si>
    <t>2.2</t>
  </si>
  <si>
    <t>CQP</t>
  </si>
  <si>
    <t>Đất quốc phòng</t>
  </si>
  <si>
    <t>2.1</t>
  </si>
  <si>
    <t>PNN</t>
  </si>
  <si>
    <t>Đất phi nông nghiệp</t>
  </si>
  <si>
    <t>NKH</t>
  </si>
  <si>
    <t>Đất nông nghiệp khác</t>
  </si>
  <si>
    <t>1.7</t>
  </si>
  <si>
    <t>NTS</t>
  </si>
  <si>
    <t>Đất nuôi trồng thủy sản</t>
  </si>
  <si>
    <t>1.6</t>
  </si>
  <si>
    <t>RDD</t>
  </si>
  <si>
    <t>Đất rừng đặc dụng</t>
  </si>
  <si>
    <t>1.5</t>
  </si>
  <si>
    <t>RPH</t>
  </si>
  <si>
    <t>Đất rừng phòng hộ</t>
  </si>
  <si>
    <t>1.4</t>
  </si>
  <si>
    <t>CLN</t>
  </si>
  <si>
    <t>Đất trồng cây lâu năm</t>
  </si>
  <si>
    <t>1.3</t>
  </si>
  <si>
    <t>HNK</t>
  </si>
  <si>
    <t>Đất trồng cây hàng năm khác</t>
  </si>
  <si>
    <t>1.2</t>
  </si>
  <si>
    <t>LUC</t>
  </si>
  <si>
    <t>Trong đó: Đất chuyên trồng lúa nước</t>
  </si>
  <si>
    <t>LUA</t>
  </si>
  <si>
    <t>Đất trồng lúa</t>
  </si>
  <si>
    <t>1.1</t>
  </si>
  <si>
    <t>NNP</t>
  </si>
  <si>
    <t>Đất nông nghiệp</t>
  </si>
  <si>
    <t>Tổng diện tích tự nhiên</t>
  </si>
  <si>
    <t>TT Thiên Tôn</t>
  </si>
  <si>
    <t>Ninh Hòa</t>
  </si>
  <si>
    <t>Ninh Xuân</t>
  </si>
  <si>
    <t>Ninh Mỹ</t>
  </si>
  <si>
    <t>Ninh Giang</t>
  </si>
  <si>
    <t>Ninh Vân</t>
  </si>
  <si>
    <t>Ninh Khang</t>
  </si>
  <si>
    <t>Ninh Hải</t>
  </si>
  <si>
    <t>Ninh An</t>
  </si>
  <si>
    <t>Ninh Thắng</t>
  </si>
  <si>
    <t>Trường Yên</t>
  </si>
  <si>
    <t>Phân theo đơn vị hành chính</t>
  </si>
  <si>
    <t>Tổng diện tích</t>
  </si>
  <si>
    <t>Mã</t>
  </si>
  <si>
    <t>Chỉ tiêu sử dụng đất</t>
  </si>
  <si>
    <t>STT</t>
  </si>
  <si>
    <t>Đơn vị: ha</t>
  </si>
  <si>
    <t>Đất nghĩa trang, nghĩa địa</t>
  </si>
  <si>
    <t>BCS</t>
  </si>
  <si>
    <t>Đất bằng chưa sử dụng</t>
  </si>
  <si>
    <t>3.2</t>
  </si>
  <si>
    <t>Đất sông suối</t>
  </si>
  <si>
    <t>2.5.2</t>
  </si>
  <si>
    <t>Đất có mặt nước chuyên dùng</t>
  </si>
  <si>
    <t>2.5.1</t>
  </si>
  <si>
    <t xml:space="preserve">  Đất tín ngưỡng</t>
  </si>
  <si>
    <t>2.3.2</t>
  </si>
  <si>
    <t xml:space="preserve">  Đất tôn giáo</t>
  </si>
  <si>
    <t>2.3.1</t>
  </si>
  <si>
    <t>dsh</t>
  </si>
  <si>
    <t>2.2.5.13</t>
  </si>
  <si>
    <t xml:space="preserve">    Đất có di tích, danh thắng </t>
  </si>
  <si>
    <t>2.2.5.12</t>
  </si>
  <si>
    <t>2.2.5.11</t>
  </si>
  <si>
    <t>2.2.5.8</t>
  </si>
  <si>
    <t>2.2.5.7</t>
  </si>
  <si>
    <t>2.2.5.6</t>
  </si>
  <si>
    <t>2.2.5.5</t>
  </si>
  <si>
    <t>2.2.5.2</t>
  </si>
  <si>
    <t>2.2.5.1</t>
  </si>
  <si>
    <t xml:space="preserve">    Đất sản xuất vật liệu xây dựng, gốm sứ</t>
  </si>
  <si>
    <t>2.2.4.4</t>
  </si>
  <si>
    <t xml:space="preserve">    Đất cho hoạt động khoáng sản</t>
  </si>
  <si>
    <t>2.2.4.3</t>
  </si>
  <si>
    <t xml:space="preserve">    Đất cơ sở sản xuất, kinh doanh </t>
  </si>
  <si>
    <t>2.2.4.2</t>
  </si>
  <si>
    <t xml:space="preserve">    Đất khu công nghiệp</t>
  </si>
  <si>
    <t>2.2.4.1</t>
  </si>
  <si>
    <t xml:space="preserve">    Đất an ninh</t>
  </si>
  <si>
    <t>2.2.3</t>
  </si>
  <si>
    <t xml:space="preserve">    Đất quốc phòng</t>
  </si>
  <si>
    <t>2.2.2</t>
  </si>
  <si>
    <t>CTS</t>
  </si>
  <si>
    <t xml:space="preserve">  Đất trụ sở cơ quan, công trình sự nghiệp</t>
  </si>
  <si>
    <t>2.2.1</t>
  </si>
  <si>
    <t xml:space="preserve">  Đất ở tại đô thị</t>
  </si>
  <si>
    <t>2.1.2</t>
  </si>
  <si>
    <t xml:space="preserve">  Đất ở nông thôn</t>
  </si>
  <si>
    <t>2.1.1</t>
  </si>
  <si>
    <t>Đất nuôi trồng thuỷ sản</t>
  </si>
  <si>
    <t>RPT</t>
  </si>
  <si>
    <t xml:space="preserve">    Đất có rừng trồng phòng hộ</t>
  </si>
  <si>
    <t>1.2.2.2</t>
  </si>
  <si>
    <t>RPN</t>
  </si>
  <si>
    <t xml:space="preserve">    Đất có rừng tự nhiên phòng hộ </t>
  </si>
  <si>
    <t>1.2.2.1</t>
  </si>
  <si>
    <t>RST</t>
  </si>
  <si>
    <t xml:space="preserve">    Đất có rừng trồng sản xuất </t>
  </si>
  <si>
    <t>1.2.1.2</t>
  </si>
  <si>
    <t>NHK</t>
  </si>
  <si>
    <t>Đất nông nghiệp còn lại</t>
  </si>
  <si>
    <t xml:space="preserve">  Đất trồng cây lâu năm </t>
  </si>
  <si>
    <t>1.1.2</t>
  </si>
  <si>
    <t>HNC</t>
  </si>
  <si>
    <t xml:space="preserve">    Đất trồng cây  hàng năm còn lại</t>
  </si>
  <si>
    <t>1.1.1.2</t>
  </si>
  <si>
    <t>LUK</t>
  </si>
  <si>
    <t xml:space="preserve">       Đất trồng lúa nước còn lại</t>
  </si>
  <si>
    <t xml:space="preserve">       Đất chuyên trồng lúa nước</t>
  </si>
  <si>
    <t>1.1.1.1.1</t>
  </si>
  <si>
    <t>TSK</t>
  </si>
  <si>
    <t>TSN</t>
  </si>
  <si>
    <t>DLN</t>
  </si>
  <si>
    <t>sks</t>
  </si>
  <si>
    <t>CHỈ TIÊU</t>
  </si>
  <si>
    <t>Thứ tự</t>
  </si>
  <si>
    <t>1.1.1.1.2</t>
  </si>
  <si>
    <t>Tổng</t>
  </si>
  <si>
    <t>Đất sinh hoạt</t>
  </si>
  <si>
    <t>TK 2018</t>
  </si>
  <si>
    <t>Các công trình dụ kiến thực hiện trong năm 2019</t>
  </si>
  <si>
    <t>Hạng mục</t>
  </si>
  <si>
    <t>Địa điểm
 (xã, thị trấn)</t>
  </si>
  <si>
    <t xml:space="preserve">Diện tích tăng thêm (ha) </t>
  </si>
  <si>
    <t>Loại đất hiện trạng</t>
  </si>
  <si>
    <t>Vị trí trên
 bản đồ địa chính</t>
  </si>
  <si>
    <t>Ghi chú</t>
  </si>
  <si>
    <t xml:space="preserve">Cụm công nghiệp làng nghề đá </t>
  </si>
  <si>
    <t>Tờ 1, PL1</t>
  </si>
  <si>
    <t xml:space="preserve">Chuyển tiếp </t>
  </si>
  <si>
    <t>Dự án xây dựng bến xe khách phía Bắc
 TP.Ninh Bình</t>
  </si>
  <si>
    <t>Tờ 3: 6-8, 13-18, 28-44, 55</t>
  </si>
  <si>
    <t>Xây dựng bãi đỗ xe cầu Đông Hội</t>
  </si>
  <si>
    <t>NQ sô 39/NQ-HĐND ngày 30/9/2019</t>
  </si>
  <si>
    <t>Nút giao Quốc lộ 38 với đường ĐT 477</t>
  </si>
  <si>
    <t>Tờ 16,17</t>
  </si>
  <si>
    <t>Đường giao thông đoạn Mai Sơn - Quốc lộ 45 (Bổ sung)</t>
  </si>
  <si>
    <t>Tờ 16,17,25,PL22,PL24,PL25</t>
  </si>
  <si>
    <t>NQ sô 40/NQ-HĐND ngày 30/9/2019</t>
  </si>
  <si>
    <t>Đường Cao Bồ - Mai Sơn thuộc dự án
 xây dựng một số đoạn đường bộ cao tốc trên tuyến Bắc Nam (Bổ sung)</t>
  </si>
  <si>
    <t>Tờ 16,19</t>
  </si>
  <si>
    <t>Đường giao thông Mai Sơn - Quốc lộ 45</t>
  </si>
  <si>
    <t>NQ sô 34/NQ-HĐND</t>
  </si>
  <si>
    <t>Trung tâm xã hội tỉnh Ninh Bình</t>
  </si>
  <si>
    <t>Tờ 19</t>
  </si>
  <si>
    <t>Xây dựng cơ sở hạ tầng Hạt kiểm lâm
 liên huyện Hoa Lư - Gia Viễn</t>
  </si>
  <si>
    <t>Tờ 14: Thửa 1</t>
  </si>
  <si>
    <t>Đất giao thông khu Trung Trữ</t>
  </si>
  <si>
    <t>Đường giao thông trong khu dân cư Vườn Non</t>
  </si>
  <si>
    <t>Tờ 33</t>
  </si>
  <si>
    <t>Tờ 3</t>
  </si>
  <si>
    <t>Cải tạo nâng cấp đê hữu sông Vạc</t>
  </si>
  <si>
    <t>Tờ 4, 5, 6</t>
  </si>
  <si>
    <t>Nạo vét sông Hệ</t>
  </si>
  <si>
    <t>Tờ 20</t>
  </si>
  <si>
    <t>Xây dựng trạm bơm Khả Liệt</t>
  </si>
  <si>
    <t xml:space="preserve"> Ninh Khang</t>
  </si>
  <si>
    <t>Tờ 17</t>
  </si>
  <si>
    <t xml:space="preserve"> Ninh Thắng</t>
  </si>
  <si>
    <t>Tờ bản đồ 15: Thửa 97</t>
  </si>
  <si>
    <t>Xử lý khẩn cấp đoạn đê Đồng Chiều,
 thôn Vạn Lê</t>
  </si>
  <si>
    <t>Tờ 16</t>
  </si>
  <si>
    <t>Xây dựng rãnh thoát nước khu dân cư
 Núi Sẻ</t>
  </si>
  <si>
    <t>Tờ 40</t>
  </si>
  <si>
    <t>Tờ 16, 17</t>
  </si>
  <si>
    <t xml:space="preserve">Trạm y tế </t>
  </si>
  <si>
    <t>Tờ 12</t>
  </si>
  <si>
    <t>Tờ  9</t>
  </si>
  <si>
    <t xml:space="preserve">Chuyển tiếp;
 NQ sô 34/NQ-HĐND </t>
  </si>
  <si>
    <t>Mở rộng trường tiểu học Ninh Vân</t>
  </si>
  <si>
    <t>Tờ PL17</t>
  </si>
  <si>
    <t>Khu dân trung Tâm Trung Trữ</t>
  </si>
  <si>
    <t>Tờ 5, 8</t>
  </si>
  <si>
    <t>Khép kín khu dân cư Trung Trữ  
(Khu dân cư Cá Dũ)</t>
  </si>
  <si>
    <t>Tờ 8</t>
  </si>
  <si>
    <t>Đấu giá quyền sử dụng đất khu dân cư 
Đồng Sàn, Đồng Vụng (Bổ sung)</t>
  </si>
  <si>
    <t>Ninh Mỹ</t>
  </si>
  <si>
    <t xml:space="preserve">Tờ bản đồ 08 </t>
  </si>
  <si>
    <t>Khu dân cư thôn Bộ Đầu</t>
  </si>
  <si>
    <t>Tờ 12, 13, 24 25</t>
  </si>
  <si>
    <t>Khu đô thị phía Bắc tiểu khu IX</t>
  </si>
  <si>
    <t>Tờ 22</t>
  </si>
  <si>
    <t>Khu dân cư Thổ Trì (bổ sung)</t>
  </si>
  <si>
    <t xml:space="preserve">Tờ 1; Tờ 03:   Tờ 10  </t>
  </si>
  <si>
    <t>Khu dân cư Đồng Cửa (bổ sung)</t>
  </si>
  <si>
    <t>Tờ  25</t>
  </si>
  <si>
    <t>Khu tái định cư Đồng Mối (dự án nạo vét, xây kè, bảo tồn cảnh quan sông Sào Khê)</t>
  </si>
  <si>
    <t>Tờ 03</t>
  </si>
  <si>
    <t>Đấu giá quyền sử dụng đất khu dân cư 
Đồng Đốt</t>
  </si>
  <si>
    <t>Đấu giá QSDĐ Khu dân cư Thổ Trì (bổ sung)</t>
  </si>
  <si>
    <t>Tờ 37, 36,39</t>
  </si>
  <si>
    <t>Khu dân cư thôn Đồng Cửa, thôn Bộ Đầu (Bổ sung)</t>
  </si>
  <si>
    <t>Tờ 12, 13, 14,20, 24 25</t>
  </si>
  <si>
    <t>Khu Trung tâm Trung Trữ (Bổ sung)</t>
  </si>
  <si>
    <t>Khu dân cư thôn Trung Trữ (Bổ sung)</t>
  </si>
  <si>
    <t>Khu dân cư Đồng Đốt (Bổ sung)</t>
  </si>
  <si>
    <t>Khu dân cư Đồng Sàn, Đồng Vụng</t>
  </si>
  <si>
    <t>khu tái định cư phục vụ công tác GPMB xây dựng bãi đỗ xe phia Đông cầu Hội</t>
  </si>
  <si>
    <t>Tơ PL 14</t>
  </si>
  <si>
    <t>Ninh giang</t>
  </si>
  <si>
    <t>Tờ 4: 32, 34</t>
  </si>
  <si>
    <t>Trung Tâm Trung Trữ</t>
  </si>
  <si>
    <t>Hồ sinh thái chùa Lẽ</t>
  </si>
  <si>
    <t>Tờ 6</t>
  </si>
  <si>
    <t>Xây dựng khu nhà hàng BQ-SAE và
dịch vụ tổng hợp (Xuân Cường)</t>
  </si>
  <si>
    <t>Tờ PL14</t>
  </si>
  <si>
    <t>Mở rộng Khách sạn DNTN Yến Nhi</t>
  </si>
  <si>
    <t>Tờ 13</t>
  </si>
  <si>
    <t>Dự án xây dựng Khu dịch vụ thương mại
 tổng của Công ty TNHH thương mại dịch vụ Hiền Lan</t>
  </si>
  <si>
    <t xml:space="preserve"> Ninh Mỹ</t>
  </si>
  <si>
    <t>Tờ 18</t>
  </si>
  <si>
    <t>NQ sô 35/NQ-HĐND</t>
  </si>
  <si>
    <t>Dự án đầu tư xây dựng khu dịch vụ sinh thái nông nghiệp Núi Dộc của Công ty cổ phần đầu tư bóng đá Văn Sỹ.</t>
  </si>
  <si>
    <t>Tờ 18: Thửa 68 đến thửa 79</t>
  </si>
  <si>
    <t>Trang trại kinh tế tổng hợp kết hợp du lịch sinh thái trải nghiệm hang đất</t>
  </si>
  <si>
    <t xml:space="preserve">Tờ 04 Thửa 86, Từ thửa 102 đén thửa 107; Từ thửa 109 đến thửa 114; 143,144,145,146 </t>
  </si>
  <si>
    <t>Mở rộng dự án Cty TNHH thương mại đồ gỗ gia dụng  và mỹ nghệ Hải Đăng</t>
  </si>
  <si>
    <t>Tờ 4, 2</t>
  </si>
  <si>
    <t>Mở rộng làng nghề đá giai đoạn 2 (Bổ sung)</t>
  </si>
  <si>
    <t>Tờ bản đồ 1 và PL1</t>
  </si>
  <si>
    <t>Xã Ninh Vân</t>
  </si>
  <si>
    <t>Mở rộng làng nghề đá giai đoạn 2  (Tổng diện tích là 13ha, đã thực hiện 9,2ha)</t>
  </si>
  <si>
    <t xml:space="preserve"> Ninh An</t>
  </si>
  <si>
    <t>Tờ 12: 11, 12, 55</t>
  </si>
  <si>
    <t>NQ sô 38/NQ-HĐND ngày 30/9/2019</t>
  </si>
  <si>
    <t>Đất sản xuất kinh doanh (Thôn Bộ Đầu Bổ sung)</t>
  </si>
  <si>
    <t>DANH MỤC CÁC CÔNG TRÌNH, DỰ ÁN HUYỆN HOA LƯ NĂM 2020</t>
  </si>
  <si>
    <t>A</t>
  </si>
  <si>
    <t>CÔNG TRÌNH CẤP TỈNH</t>
  </si>
  <si>
    <t>Sở chỉ huy khu vực phòng thủ Hang Lôi</t>
  </si>
  <si>
    <t>Tờ 25</t>
  </si>
  <si>
    <t>Trụ sở công an thị trấn</t>
  </si>
  <si>
    <t>TT Thiên
 Tôn</t>
  </si>
  <si>
    <t>Tờ  21</t>
  </si>
  <si>
    <t>Đất giao thông</t>
  </si>
  <si>
    <t>Đường cao tốc Ninh Bình - Thanh Hóa</t>
  </si>
  <si>
    <t>Nút giao thông Bãi Đính - Kim Sơn,
 Quốc lộ 1A và đường 477</t>
  </si>
  <si>
    <t xml:space="preserve">Tờ  2;4 </t>
  </si>
  <si>
    <t>PL 6;7;8;9;11;13;15</t>
  </si>
  <si>
    <t xml:space="preserve">Cầu vượt Bái Đính </t>
  </si>
  <si>
    <t>Tờ 2, 4</t>
  </si>
  <si>
    <t>Đất công trình năng lượng</t>
  </si>
  <si>
    <t xml:space="preserve"> Ninh Vân</t>
  </si>
  <si>
    <t>Tờ 10</t>
  </si>
  <si>
    <t>Xây dựng đường dây điện 220kV
 Ninh Bình - Nam Định</t>
  </si>
  <si>
    <t>Tờ 2, 4 (Ninh Mỹ); 13, 14, 17, 19 (Ninh Khang)</t>
  </si>
  <si>
    <t>B</t>
  </si>
  <si>
    <t>CÔNG TRÌNH CẤP HUYỆN</t>
  </si>
  <si>
    <t>Đất Giao thông</t>
  </si>
  <si>
    <t>Quy hoạch đường kinh tế Hang Bùi kết hợp điểm du lịch Thạch Bích - Thung Nắng (Bổ Sung)</t>
  </si>
  <si>
    <t>Ninh Hải</t>
  </si>
  <si>
    <t>Tờ 4,10</t>
  </si>
  <si>
    <t>Thửa 3, 4, 5, 6, 7, 8, 9, 10, 11, 12, 13</t>
  </si>
  <si>
    <t>Dự án đầu tư xây dựng đơn nguyên phải 
tuyến cầu Gián Khẩu</t>
  </si>
  <si>
    <t>Tờ 1, 2, 4</t>
  </si>
  <si>
    <t>Bổ sung dự án xây dựng đường
 Đinh Tiên Hoàng (GĐ 2)</t>
  </si>
  <si>
    <t xml:space="preserve"> Ninh Giang</t>
  </si>
  <si>
    <t>Tờ PL17, PL18, PL19</t>
  </si>
  <si>
    <t>Tờ 4, 5, 6, 7, 8, 18</t>
  </si>
  <si>
    <t>Dự án đầu tư xây dựng kết cấu hạ tầng 
nông thôn huyện Hoa Lư</t>
  </si>
  <si>
    <t xml:space="preserve"> Ninh Mỹ</t>
  </si>
  <si>
    <t>Tờ 6, 7</t>
  </si>
  <si>
    <t>Xây dựng đường giao thông</t>
  </si>
  <si>
    <t>Tờ 17, 6</t>
  </si>
  <si>
    <t>Đường Đinh Tiên Hoàng</t>
  </si>
  <si>
    <t>Tờ 6,7,18</t>
  </si>
  <si>
    <t xml:space="preserve">Chuyển tiếp; 
NQ sô 34/NQ-HĐND </t>
  </si>
  <si>
    <t>Tờ 6:</t>
  </si>
  <si>
    <t>Tờ 26, 27, 31, 32, 33, 34</t>
  </si>
  <si>
    <t>Dự án cầu Bến Mới</t>
  </si>
  <si>
    <t>Đường Đinh Tiên Hoàng giai đoạn 2
(Bổ sung + điều chỉnh)</t>
  </si>
  <si>
    <t>PL17</t>
  </si>
  <si>
    <t>Đường liên xã nối liền làng nghề đá mỹ nghệ  Ninh Vân với làng nghề thêu ren Ninh Hải</t>
  </si>
  <si>
    <t>Quy hoạch đường kinh tế Hang Bùi kết hợp điểm du lịch Thạch Bích - Thung Nắng</t>
  </si>
  <si>
    <t>Tờ 1,5,10</t>
  </si>
  <si>
    <t>Đất thủy lợi</t>
  </si>
  <si>
    <t>Dự án hoàn thiện hệ thống thủy lợi</t>
  </si>
  <si>
    <t>Tờ 1, 2, 3, 4, 10, 11</t>
  </si>
  <si>
    <t>Kênh đồng Ốc xã Ninh Khang</t>
  </si>
  <si>
    <t>Tuyến thủy Tam Cốc - Tràng An</t>
  </si>
  <si>
    <t>Xây dựng trạm bơm Côi Khê và hệ thống kênh mương tưới tiêu, giao thông nội đồng</t>
  </si>
  <si>
    <t>Nâng cấp mở rộng tuyến thoát lũ kè chống sạt lở bờ tả, hữu đê sông Hoàng Long, trồng tre chắn sóng đoạn từ cầu Trường Yên đến Gián Khẩu</t>
  </si>
  <si>
    <t>Nạo vét xây kè bảo vệ cảnh quan sông Sào Khê</t>
  </si>
  <si>
    <t>Tờ 2,3,2PL10</t>
  </si>
  <si>
    <t>Đất cơ sở văn hóa</t>
  </si>
  <si>
    <t>Nhà văn hóa Trung tâm</t>
  </si>
  <si>
    <t>Tờ PL4</t>
  </si>
  <si>
    <t xml:space="preserve"> Trường Yên</t>
  </si>
  <si>
    <t>Tờ 11, 17, 22, 26</t>
  </si>
  <si>
    <t xml:space="preserve"> Ninh Xuân</t>
  </si>
  <si>
    <t>Tờ 3, PL01</t>
  </si>
  <si>
    <t>Đất cơ sở y tế</t>
  </si>
  <si>
    <t>Xây dựng trạm y tế thị trấn Thiên Tôn</t>
  </si>
  <si>
    <t>Tờ 21</t>
  </si>
  <si>
    <t>Đất cơ sở thể dục thể thao</t>
  </si>
  <si>
    <t>Sân thể thao Đồng Cống</t>
  </si>
  <si>
    <t>Tờ 14, PL04</t>
  </si>
  <si>
    <t>Sân vận động trung tâm xã</t>
  </si>
  <si>
    <t xml:space="preserve">Đất chợ </t>
  </si>
  <si>
    <t>Mở rộng chợ Hành Cung</t>
  </si>
  <si>
    <t xml:space="preserve"> Ninh Thắng</t>
  </si>
  <si>
    <t>Tờ 11</t>
  </si>
  <si>
    <t>Đất ở</t>
  </si>
  <si>
    <t>Giao đất có thu khu dân cư Văn Lâm</t>
  </si>
  <si>
    <t>Tờ 14, PL25</t>
  </si>
  <si>
    <t>Tờ 14PL4</t>
  </si>
  <si>
    <t>Tờ 14PL2</t>
  </si>
  <si>
    <t>Đấu khu dân cư Đồng Dược</t>
  </si>
  <si>
    <t>PL11: 1-6</t>
  </si>
  <si>
    <t>Tờ 6; Tờ 13; Tờ 14; Tờ 15; Tờ 16</t>
  </si>
  <si>
    <t>Đấu giá Khu dân cư Nghẽn - Sậu</t>
  </si>
  <si>
    <t>Trường Yên</t>
  </si>
  <si>
    <t>Tờ bản đồ 11</t>
  </si>
  <si>
    <t>Khu tái định cư dự án Kênh Đô Thiên</t>
  </si>
  <si>
    <t>Tờ 14: 17-19</t>
  </si>
  <si>
    <t xml:space="preserve"> Ninh Hòa</t>
  </si>
  <si>
    <t>Tờ 12, 21, 13, 29, 30</t>
  </si>
  <si>
    <t>Đấu giá đất ở khu Đồng Xi, khu Mả Mây</t>
  </si>
  <si>
    <t>Tờ 6,7,8</t>
  </si>
  <si>
    <t>Khu tái định cư đường Đinh Tiên Hoàng</t>
  </si>
  <si>
    <t>Khu tái định cư đường Vạn Hạnh</t>
  </si>
  <si>
    <t>Tờ 31</t>
  </si>
  <si>
    <t>Khu tái định cư đường cao tốc</t>
  </si>
  <si>
    <t>Đấu giá QSD đất khu dân cư Bờ Đìa 
Hạ Đạn</t>
  </si>
  <si>
    <t>Tờ bản đồ 13</t>
  </si>
  <si>
    <t>Khu dân cư Phấn Thượng</t>
  </si>
  <si>
    <t>Khu dân cư Phú Gia</t>
  </si>
  <si>
    <t>Khu dân cư Xuân Phúc</t>
  </si>
  <si>
    <t>Tờ 1, PL 1</t>
  </si>
  <si>
    <t>Khu dân cư Vườn Mậu (Giáp đường 477)</t>
  </si>
  <si>
    <t>PL8</t>
  </si>
  <si>
    <t>Tái định cư đường cao tốc Cầu Giẽ Ninh Bình</t>
  </si>
  <si>
    <t xml:space="preserve">Ninh An </t>
  </si>
  <si>
    <t>Khu dân cư Đồng Dướng (bổ sung)</t>
  </si>
  <si>
    <t>Tờ 14, 20</t>
  </si>
  <si>
    <t>Giao đất làm nhà ở khu Đồng Dướng</t>
  </si>
  <si>
    <t>Khu dân cư Đồng Ổi</t>
  </si>
  <si>
    <t>Khu dân cư Bắc Bình Hà</t>
  </si>
  <si>
    <t xml:space="preserve">Tờ 8 </t>
  </si>
  <si>
    <t>Khu dân cư Ninh Khang (gồm cả CSHT)</t>
  </si>
  <si>
    <t>Tờ 29, 30, 31, 32, 33, 34, 35</t>
  </si>
  <si>
    <t>Khu đô thị phía Bắc tp Ninh Bình (gồm cả cơ sở hạ tầng)</t>
  </si>
  <si>
    <t>Tờ  13, 14, 15, 16, 17, 18, 19, 21, 22, 23, 24, 25, 28, 29 (Ninh Khang); Tờ bản đồ 1, 2, 3, 4, 9, 10, 11 (Ninh Mỹ)</t>
  </si>
  <si>
    <t>Tái định cư Sông Hệ.</t>
  </si>
  <si>
    <t>Tờ 19: Thửa 79</t>
  </si>
  <si>
    <t>Khu dân cư Đồng Quen</t>
  </si>
  <si>
    <t>Tờ 26; tờ 25</t>
  </si>
  <si>
    <t xml:space="preserve">NQ số 38/NQ-HĐND ngày13/12/2017 </t>
  </si>
  <si>
    <t xml:space="preserve">Khu tái định cư đường cao tốc </t>
  </si>
  <si>
    <t>Chuyển mục đích đất nông nghiệp trong khu dân cư các xã, thị trấn</t>
  </si>
  <si>
    <t>Đất ở xen kẹt</t>
  </si>
  <si>
    <t>Tờ 16, tờ 10, tờ 13</t>
  </si>
  <si>
    <t>Tờ 5</t>
  </si>
  <si>
    <t>Tờ 14: 4-10</t>
  </si>
  <si>
    <t>Phụ lục 04</t>
  </si>
  <si>
    <t>Nhà văn hóa Thiên Sơn</t>
  </si>
  <si>
    <t>Tờ 26</t>
  </si>
  <si>
    <t>Đất sông, ngòi, kênh</t>
  </si>
  <si>
    <t>Nạo vét xây kè bảo vệ cảnh quan sông 
Sào Khê, từ cầu Đông đến Cống Trường Yên</t>
  </si>
  <si>
    <t>Tờ PL9, 9, 14, 15, 16, 24, 25, 26, 17, 33</t>
  </si>
  <si>
    <t>Tờ 3, 4, 2, 5, PL4, PL6,PL8, PL10</t>
  </si>
  <si>
    <t>Nạo vét xây kè bảo vệ cảnh quan sông
 Sào Khê, cầu Đông đến Cống Trường Yên (Bổ Sung)</t>
  </si>
  <si>
    <t>Tờ PL7; PL8; PL3, PL4; 11</t>
  </si>
  <si>
    <t>Dự án đầu tư xây dụng Showroom đèn nội
 thất và các sản phẩm điện gia dụng Công ty TNHH MTV an toàn giao thông Thiên Hổ</t>
  </si>
  <si>
    <t>Tờ 4: Thửa 16, 17, 18, 19, 20</t>
  </si>
  <si>
    <t>Đấu giá QSDĐ để sản xuất kinh doanh- 
trung bầy sản phẩm khu cửa Chùa, đồng Lồ ngoài, cửa ông Nhật.</t>
  </si>
  <si>
    <t>Tờ 10, 2</t>
  </si>
  <si>
    <t>Mở rộng Khách sạn Cty,THHH thêu ren
 Mặt Trời xanh</t>
  </si>
  <si>
    <t>Tờ 13: 316-322, 324-332</t>
  </si>
  <si>
    <t>Làng du lịch sinh thái, nghỉ dưỡng kết hợp phát triển, bảo vệ môi trường sinh thái rừng núi đá nghèo, vùng bảo tồn ngập nước.</t>
  </si>
  <si>
    <t>Dự án sản xuất kinh doanh dịch vụ tổng hợp Trường Lộc</t>
  </si>
  <si>
    <t xml:space="preserve"> Ninh Hòa</t>
  </si>
  <si>
    <t>Khu thương mại dịch vụ (hộ gia đình
 ông Hoàng Văn Thạo)</t>
  </si>
  <si>
    <t>Tờ 13: 86, 144</t>
  </si>
  <si>
    <t>Xây dựng cửa hàng xăng dầu của Công ty 
TNHH Đầu tư xây dựng và Thương mại Việt Cường</t>
  </si>
  <si>
    <t>Khu hỗn hợp dịch vụ thương mại thị trấn
 Thiên Tôn</t>
  </si>
  <si>
    <t>Tờ 4, 6, 7</t>
  </si>
  <si>
    <t>Tờ 7, 5, 14</t>
  </si>
  <si>
    <t>Đầu tư xây dựng khu dịch vụ và  khách 
sạn 3 sao Xuân Bản</t>
  </si>
  <si>
    <t>Tờ 19,20 (xã Ninh Khang); 6  (TT Thiên Tôn)</t>
  </si>
  <si>
    <t>Dự án SXKD thương mại và dịch vụ (Sau cây xăng Nam Hải)</t>
  </si>
  <si>
    <t>Tờ 10, 11</t>
  </si>
  <si>
    <t>Dự án Homtay Công ty đường sắt Hoàng Mai</t>
  </si>
  <si>
    <t>Tờ PL2,PL4</t>
  </si>
  <si>
    <t>Khu du lịch cộng đồng</t>
  </si>
  <si>
    <t>Tờ 12: 2, 3, 4, 
705, 708, 140, 141, 159, 133, 799</t>
  </si>
  <si>
    <t>Dự án đầu tư khách sạn -  nhà hàng ẩm thực - khu giới thiệu sản phẩm du lịch của Công ty Việt Phương Anh</t>
  </si>
  <si>
    <t xml:space="preserve">Tờ 8; Tờ 10 </t>
  </si>
  <si>
    <t>Khu dịch vụ thương mại tổng hợp và vui chơi giải trí Ninh Phú An.</t>
  </si>
  <si>
    <t>Tờ 2</t>
  </si>
  <si>
    <t>Khu nhà hàng ăn uống và kinh doanh dịch vụ tổng hợp của Công ty Cổ phần dịch vụ thương mại Quỳnh Ngọc</t>
  </si>
  <si>
    <t>Tờ 8, 9</t>
  </si>
  <si>
    <t>Đất sản xuất kinh doanh</t>
  </si>
  <si>
    <t xml:space="preserve"> Tờ 12,27</t>
  </si>
  <si>
    <t>Đất sản xuất vật liệu xây dựng</t>
  </si>
  <si>
    <t>Khai thác đá vôi làm nguyên liệu sản xuất đá vôi của công ty xi măng Hệ Dưỡng (công trình đã thực hiện, nay đưa vào kế hoạch làm cơ sở để thực hiện giao đất)</t>
  </si>
  <si>
    <t>Tờ bản đồ 5,6,7,14</t>
  </si>
  <si>
    <t>Tờ PL8</t>
  </si>
  <si>
    <t>Công trình</t>
  </si>
  <si>
    <t>Nâng cấp mở rộng QL.38B đoạn tỉnh Ninh Bình</t>
  </si>
  <si>
    <t>Dự án hoàn thiện Trạm đấu nối chữa T
lưới điện 110KV tỉnh Ninh Bình</t>
  </si>
  <si>
    <t>Đường giao thông nội thị đi xã Ninh Giang</t>
  </si>
  <si>
    <t>Bổ sung dự án xây dựng đường Đinh Tiên Hoàng (GĐ 2)</t>
  </si>
  <si>
    <t>Khu tái định cư Nghẽn - Sậu ( dự án nạo
vét, xây kè, bảo tồn cảnh quan sông Sào Khê)</t>
  </si>
  <si>
    <t>NQ số 21 - HĐND ngày 6/7/2017</t>
  </si>
  <si>
    <t>Xây dựng nhà văn hoá thôn Trường Thịnh</t>
  </si>
  <si>
    <t>Cái tạo nâng cấp đê sông Vó</t>
  </si>
  <si>
    <t>Quỹ tín dụng Ninh Giang</t>
  </si>
  <si>
    <t>bs</t>
  </si>
  <si>
    <t>Đã thực hiện nhưng
chưa có QĐ nay bổ sung vào KH làm căn cứ</t>
  </si>
  <si>
    <t>Tờ 15,16</t>
  </si>
  <si>
    <t>Nạo vét xây kè tuyến kênh tiêu trạm bơm Cửa Đình</t>
  </si>
  <si>
    <t>Nâng cấp kênh tiêu, xả trạm bơm Cống Sửu  (Bổ sung)</t>
  </si>
  <si>
    <t>Cải tạo sửa chữa trường Trung học cơ sở xã Ninh Giang.</t>
  </si>
  <si>
    <t>Đất di tích lịch sử văn hóa</t>
  </si>
  <si>
    <t>Công trình tu bổ khu Lăng mộ vua Lê Đại Hành</t>
  </si>
  <si>
    <t>Mở rộng nghĩa trang do ảnh hưởng của dự án Kênh Đô Thiên</t>
  </si>
  <si>
    <t>Mở rộng nghĩa trang liệt sĩ khu Đồng Dừa</t>
  </si>
  <si>
    <t>Xây dựng trung tâm văn hóa thôn Hành Cung</t>
  </si>
  <si>
    <t>Đấu giá quyền sử dụng đất khu dân cư Ngô Thượng.</t>
  </si>
  <si>
    <t>Dự án đầu tư sản xuất nông nghiệp sạch kết hợp với sinh thái trải nghiệm ChezBeo của công ty nông nghiệp sạch Ninh Thắng</t>
  </si>
  <si>
    <t>Ninh Thắng</t>
  </si>
  <si>
    <t>Tờ 3; Tờ 4</t>
  </si>
  <si>
    <t>Đường Cao Bồ - Mai Sơn (thuộc dự án xây dựng một số đoạn đường bộ cao tốc trên tuyến Bắc Nam)</t>
  </si>
  <si>
    <t>Tờ 1,3,9,10,11</t>
  </si>
  <si>
    <t>Công trình đã thu hồi đất đưa vào kế hoạch sử dụng đất để giao đất</t>
  </si>
  <si>
    <t>Dự án XD trang trại chăn nuôi gia súc,
gia cầm, nuôi trồng TS và trồng cây ăn quả của ông Nguyễn Thành Nam và bà nguyễn thị Trâm</t>
  </si>
  <si>
    <t>Dự án nhà hàng ăn uống, xưởng cơ khí ga ra oto (Nam Hải)</t>
  </si>
  <si>
    <t>Bs</t>
  </si>
  <si>
    <t>Diện tích (ha)</t>
  </si>
  <si>
    <r>
      <t>Đơn giá (nghìn đồng/m</t>
    </r>
    <r>
      <rPr>
        <b/>
        <vertAlign val="superscript"/>
        <sz val="12"/>
        <color theme="1"/>
        <rFont val="Times New Roman"/>
        <family val="1"/>
      </rPr>
      <t>2</t>
    </r>
    <r>
      <rPr>
        <b/>
        <sz val="12"/>
        <color theme="1"/>
        <rFont val="Times New Roman"/>
        <family val="1"/>
      </rPr>
      <t>)</t>
    </r>
  </si>
  <si>
    <t>Thành tiền (triệu đồng)</t>
  </si>
  <si>
    <t>I. Thu tiền khi giao đất ở nông thôn</t>
  </si>
  <si>
    <t>Các xã</t>
  </si>
  <si>
    <t>Tổng thu</t>
  </si>
  <si>
    <t>Giao đất có thu tiền khu dân cư Khê Ngoài</t>
  </si>
  <si>
    <t>Giao đất có thu tiền khu dân cư Khê Trong</t>
  </si>
  <si>
    <t>Ninh Khang, Ninh Mỹ</t>
  </si>
  <si>
    <t>Các xã, thị trấn</t>
  </si>
  <si>
    <t>III. Thu từ cho thuê đất phi nông nghiệp tại nông thôn</t>
  </si>
  <si>
    <t>II. Thu tiền khi giao đất ở đô thị</t>
  </si>
  <si>
    <t>IV. Thu từ cho thuê đất phi nông nghiệp tại đô thị</t>
  </si>
  <si>
    <t>Tái định cư Sông Hệ</t>
  </si>
  <si>
    <r>
      <t>Đơn giá     (nghìn đồng/m</t>
    </r>
    <r>
      <rPr>
        <b/>
        <vertAlign val="superscript"/>
        <sz val="12"/>
        <color theme="1"/>
        <rFont val="Times New Roman"/>
        <family val="1"/>
      </rPr>
      <t>2</t>
    </r>
    <r>
      <rPr>
        <b/>
        <sz val="12"/>
        <color theme="1"/>
        <rFont val="Times New Roman"/>
        <family val="1"/>
      </rPr>
      <t>)</t>
    </r>
  </si>
  <si>
    <t>Chi bồi thường đất trồng màu tại nông thôn</t>
  </si>
  <si>
    <t>55*3</t>
  </si>
  <si>
    <t>Chi bồi thường đất 2 lúa tại nông thôn</t>
  </si>
  <si>
    <t>50*3</t>
  </si>
  <si>
    <t>Chi bồi thường đất 1 lúa tại nông thôn</t>
  </si>
  <si>
    <t>49*3</t>
  </si>
  <si>
    <t>Chi bồi thường đất 2 lúa tại thị trấn</t>
  </si>
  <si>
    <t>Chi bồi thường đất nuôi trồng thủy sản</t>
  </si>
  <si>
    <t>42*3</t>
  </si>
  <si>
    <t>Chi bồi thường đất cây lâu năm</t>
  </si>
  <si>
    <t>57*3</t>
  </si>
  <si>
    <t>Chi bồi thường khi thu hồi đất ở nông thôn</t>
  </si>
  <si>
    <t>Nạo vét xây kè bảo vệ cảnh quan sông Sào Khê, cầu Đông đến Cống Trường Yên (Bổ Sung) xã Trường Yên</t>
  </si>
  <si>
    <t>Chi xây dựng cơ sở hạ tầng nông thôn (dưới 35% thu từ đất đấu giá)</t>
  </si>
  <si>
    <t>Tổng chi</t>
  </si>
  <si>
    <t>Chi bồi thường đất trồng màu tại đô thị</t>
  </si>
  <si>
    <t>Nút giao thông Bãi Đính - Kim Sơn,
 Quốc lộ 1A và đường 477 xã Ninh Hòa</t>
  </si>
  <si>
    <t>Xây dựng bãi đỗ xe cầu Đông Hội xã Trường Yên</t>
  </si>
  <si>
    <t>Đường Cao Bồ - Mai Sơn thuộc dự án xây dựng một số đoạn đường bộ cao tốc trên tuyến Bắc Nam (Bổ sung) xã Ninh An</t>
  </si>
  <si>
    <t>Bổ sung dự án xây dựng đường Đinh Tiên  Hoàng (GĐ 2) xã Ninh Khang</t>
  </si>
  <si>
    <t>Nạo vét xây kè sông Sào Khê xã Ninh Xuân</t>
  </si>
  <si>
    <t>Đường giao thông Mai Sơn - Quốc lộ 45 xã Ninh Vân (bổ sung)</t>
  </si>
  <si>
    <t>60*3</t>
  </si>
  <si>
    <t>Địa điểm (xã, thị trấn)</t>
  </si>
  <si>
    <t xml:space="preserve">Khu đô thị phía Bắc TP Ninh Bình </t>
  </si>
  <si>
    <t>NQ sô 37/NQ-HĐND ngày 13/12/2017</t>
  </si>
  <si>
    <t>Ninh Mỹ, Ninh Khang</t>
  </si>
  <si>
    <t xml:space="preserve">NQ số 16/NQ-HĐND ngày10/7/2018 </t>
  </si>
  <si>
    <t>Trạm biến áp 110KV khu công nghiệp Phúc Sơn (bổ sung)</t>
  </si>
  <si>
    <t xml:space="preserve">NQ số 20/NQ-HĐND ngày 6/7/2017 </t>
  </si>
  <si>
    <t xml:space="preserve">Chuyển tiếp; NQ số 34/NQ-HĐND </t>
  </si>
  <si>
    <t xml:space="preserve">NQ số 34/NQ-HĐND </t>
  </si>
  <si>
    <t>Chuyển tiếp</t>
  </si>
  <si>
    <t xml:space="preserve">NQ số 37/NQ-HĐND ngày 13/12/2017 </t>
  </si>
  <si>
    <t xml:space="preserve">Đường Vạn Hạnh </t>
  </si>
  <si>
    <t>NQ số 39/NQ-HĐND ngày 14/12/2016</t>
  </si>
  <si>
    <t xml:space="preserve">NQ sô 34/NQ-HĐND </t>
  </si>
  <si>
    <t>Tuyến đường từ đê Hữu sông Đáy đến thôn Bạch Cừ</t>
  </si>
  <si>
    <t>Tờ 24,25,26,28</t>
  </si>
  <si>
    <t>Trường Yên, Ninh Giang</t>
  </si>
  <si>
    <t>Tờ 1, Tờ 1,6</t>
  </si>
  <si>
    <t xml:space="preserve">Các thung trong khu hang động Tràng An thuộc dự án xây dựng cơ sở hạ tầng khu du lịch sinh thái Tràng An </t>
  </si>
  <si>
    <t>Khu công viên văn hóa Tràng An thuộc dự án đầu tư cơ sở hạ tầng khu du lịch sinh thái Tràng An</t>
  </si>
  <si>
    <t>Đất trụ sở cơ quan</t>
  </si>
  <si>
    <t>Mở rộng trụ ở UBND xã Ninh Giang</t>
  </si>
  <si>
    <t>Tờ 4</t>
  </si>
  <si>
    <t>Khu dân cư Đồng Ôc</t>
  </si>
  <si>
    <t>Tờ 18,30</t>
  </si>
  <si>
    <t>Tờ 9</t>
  </si>
  <si>
    <t xml:space="preserve"> Khu dân cư Quán Vinh</t>
  </si>
  <si>
    <t xml:space="preserve">Khu dân cư phía Đông sân vận động trung tâm </t>
  </si>
  <si>
    <t xml:space="preserve">Tờ 13; Tờ 16 </t>
  </si>
  <si>
    <t>NQ số 20/HĐND ngày 6/7/2017</t>
  </si>
  <si>
    <t>Tơ 16</t>
  </si>
  <si>
    <t xml:space="preserve">NQ số 20/NQ-HĐND ngày6/7/2017 </t>
  </si>
  <si>
    <t xml:space="preserve">NQ số 15/NQ-HĐND ngày 22/7/2015 </t>
  </si>
  <si>
    <t>Tờ 16, 19</t>
  </si>
  <si>
    <t xml:space="preserve">Đấu giá đất khu Hành Cung </t>
  </si>
  <si>
    <t>Tờ 14PL5, 14Pl4, 11</t>
  </si>
  <si>
    <t>Nạo vét xây kè bảo vệ cảnh quan sông Sào Khê xứ Đồng Cộc</t>
  </si>
  <si>
    <t>NQ sô 38/NQ-HĐND ngày 13/12/2017</t>
  </si>
  <si>
    <t>NQ số 40/NQ-HĐND ngày 14/12/2016</t>
  </si>
  <si>
    <t xml:space="preserve">Khu dịch vụ thương mại tổng hợp của Công ty TNHH Chính Tâm </t>
  </si>
  <si>
    <t xml:space="preserve"> Ninh Khang, TT Thiên Tôn</t>
  </si>
  <si>
    <t>khu trưng bày giới thiệu sản phẩm đá thủ công mỹ nghệ</t>
  </si>
  <si>
    <t>Khu du lịch sinh thái trải nghiệm nông nghiệp</t>
  </si>
  <si>
    <t>Tờ 11,12</t>
  </si>
  <si>
    <t>khu thương mại dịch vụ (bờ sông Hoang Long)</t>
  </si>
  <si>
    <t xml:space="preserve">NQ số 17/NQ-HĐND ngày10/7/2018 </t>
  </si>
  <si>
    <t>Khu dân cư Quán Vinh</t>
  </si>
  <si>
    <t>Khu dân cư đồng Ốc</t>
  </si>
  <si>
    <t>Đường Mai Sơn quốc lộ 45 (bổ sung) xã Ninh Vân</t>
  </si>
  <si>
    <t>Khu Trung Tâm Trung Trữ</t>
  </si>
  <si>
    <t xml:space="preserve"> Khu dân cư Quán Vinh</t>
  </si>
  <si>
    <t>Khu dân cư phía Đông sân vận động trung tâm thôn Ngô Thượng</t>
  </si>
  <si>
    <t>Khu tái định cư phục vụ công tác GPMB xây dựng bãi đỗ xe phia Đông cầu Hội</t>
  </si>
  <si>
    <t>Khu tái định cư Đống Mối (dự án nạo vét, xây kè, bảo tồn cảnh quan sông Sào Khê)</t>
  </si>
  <si>
    <t>Đấu giá quyền sử dụng đất khu dân cư Ngô Thượng</t>
  </si>
  <si>
    <t>Chuyển mục đích sử dụng đất nông nghiệp trong khu dân cư</t>
  </si>
  <si>
    <t>NQ sô 35/NQ-HĐND ngày 12/12/2018</t>
  </si>
  <si>
    <t>NQ số 60/NQ-HĐND ngày 06/12/2019</t>
  </si>
  <si>
    <t>NQ số 57/NQ-HĐND ngày 06/12/2019</t>
  </si>
  <si>
    <t>Nhà hàng khách sạn Đồng Xuân</t>
  </si>
  <si>
    <t>Cấc ciibg trình đã thực hiện xong cập nhập vào kêc hoạch 2020</t>
  </si>
  <si>
    <t>đã thực hiện xong</t>
  </si>
  <si>
    <t>Cụm công nghiệp làng nghề đá</t>
  </si>
  <si>
    <t>Khép kín khu dân cư Trung Trữ  (Khu dân cư Cá Dũ)</t>
  </si>
  <si>
    <t>Đấu giá quyền sử dụng đất khu dân cư Đồng Đốt</t>
  </si>
  <si>
    <t>Khu đô thị phía Bắc TP Ninh Bình (gồm cả cơ sở hạ tầng)</t>
  </si>
  <si>
    <t>Địa điểm (xã, TT)</t>
  </si>
  <si>
    <r>
      <t>Đơn giá (ng.đ/m</t>
    </r>
    <r>
      <rPr>
        <b/>
        <vertAlign val="superscript"/>
        <sz val="12"/>
        <color rgb="FF000000"/>
        <rFont val="Times New Roman"/>
        <family val="1"/>
      </rPr>
      <t>2</t>
    </r>
    <r>
      <rPr>
        <b/>
        <sz val="12"/>
        <color rgb="FF000000"/>
        <rFont val="Times New Roman"/>
        <family val="1"/>
      </rPr>
      <t>)</t>
    </r>
  </si>
  <si>
    <t>Thành tiền (tr.đ)</t>
  </si>
  <si>
    <t>Tờ 16,17,25, PL22, PL24, PL25</t>
  </si>
  <si>
    <t>CCN</t>
  </si>
  <si>
    <t>Thu tiền giao đất ở nông thôn</t>
  </si>
  <si>
    <t>Thu tiền giao đất ở đô thị</t>
  </si>
  <si>
    <r>
      <t>Đơn giá     (ng.đ/m</t>
    </r>
    <r>
      <rPr>
        <b/>
        <vertAlign val="superscript"/>
        <sz val="12"/>
        <color rgb="FF000000"/>
        <rFont val="Times New Roman"/>
        <family val="1"/>
      </rPr>
      <t>2</t>
    </r>
    <r>
      <rPr>
        <b/>
        <sz val="12"/>
        <color rgb="FF000000"/>
        <rFont val="Times New Roman"/>
        <family val="1"/>
      </rPr>
      <t>)</t>
    </r>
  </si>
  <si>
    <t xml:space="preserve">Chi bồi thường đất trồng màu </t>
  </si>
  <si>
    <t>Nút giao Quốc lộ 38 với đường ĐT 477 xã Ninh Hòa</t>
  </si>
  <si>
    <t>Xây dựng rãnh thoát nước khu dân cư Núi Sẻ TT Thiên Tôn</t>
  </si>
  <si>
    <t>Tổng chi </t>
  </si>
  <si>
    <t>Tái định cư Thổ Trì</t>
  </si>
  <si>
    <t>Dự án xây dựng đường Đinh Tiên Hoàng</t>
  </si>
  <si>
    <t>Đường Cao Bồ - Mai Sơn thuộc dự án xây dựng một số đoạn đường bộ cao tốc trên tuyến Bắc Nam</t>
  </si>
  <si>
    <t xml:space="preserve">Đường giao thông đoạn Mai Sơn - Quốc lộ 45 </t>
  </si>
  <si>
    <t>Khu trưng bày giới thiệu sản phẩm đá thủ công mỹ nghệ</t>
  </si>
  <si>
    <t>Biểu 10/CH</t>
  </si>
  <si>
    <t>BHK</t>
  </si>
  <si>
    <t>Đường giao thông trong khu dân cư Nam Bình Hà</t>
  </si>
  <si>
    <t>Xây dựng cầu Khê Đầu Hạ</t>
  </si>
  <si>
    <t>Cải tạo, nâng cấp tuyến đường từ thôn Đam Khê Trong đến Thạch Bích</t>
  </si>
  <si>
    <t>Tờ 10</t>
  </si>
  <si>
    <t>Xây dựng các tuyến đê bao gạt lũ Tây sông Chanh</t>
  </si>
  <si>
    <t>Xây dựng trạm bơm Côi Khê và hệ thống kênh tưới tiêu</t>
  </si>
  <si>
    <t>Khu dân cư Đồng Quen</t>
  </si>
  <si>
    <t>Khu dân cư Nam Bình Hà</t>
  </si>
  <si>
    <t>Khu tái định cư đường Đinh Tiên Hoàng</t>
  </si>
  <si>
    <t>Khu dân cư Đồng Sàn, Đồng Vụng</t>
  </si>
  <si>
    <t>Trạm y tế xã Ninh Hải</t>
  </si>
  <si>
    <t>Đất cơ sở giáo dục đào tạo</t>
  </si>
  <si>
    <t>Trường mầm non Ninh Vân</t>
  </si>
  <si>
    <t>CX</t>
  </si>
  <si>
    <t>Thiên Tôn</t>
  </si>
  <si>
    <t xml:space="preserve">Dự án đầu tư xây dựng khu dịch vụ du lịch và thương mại Yến Nhi </t>
  </si>
  <si>
    <t>Dư án đầu tư xây dựng trang trại kinh tế tổng hợp kết hợp du lịch sinh thái trải nghiệm Hang Đất</t>
  </si>
  <si>
    <t>Dự án đầu tư xây dựng Khu kinh doanh dịch vụ thương mại tổng hợp và đồ gỗ mỹ nghệ Hải Đăng</t>
  </si>
  <si>
    <t xml:space="preserve">Dự án bảo quản, tu bổ tôn tạo và mở rộng phạm vi một số di tích liên quan đến Nhà nước Đại Cồ Việt nhằm phát huy giá trị lịch sử - văn hóa Cố đô Hoa Lư </t>
  </si>
  <si>
    <t>Dự án nâng cấp, mở rộng tuyến thoát lũ, kè chống sạt lở bờ tả, hữu sông Hoàng Long, trồng tre chắn sóng đoạn từ cầu Trường Yên đến cầu Gián</t>
  </si>
  <si>
    <t>Dự án đầu tư xây dựng công trình hoàn trả tuyến kênh tưới tiêu hai bên tuyến đường kết nối giữa cao tốc Cầu Giẽ - Ninh Bình với QL1A qua xã Ninh An</t>
  </si>
  <si>
    <t>Danh mục</t>
  </si>
  <si>
    <t>Xã</t>
  </si>
  <si>
    <t>Lấy vào các loại đất</t>
  </si>
  <si>
    <t>Chuyển mục đích sang đất ở</t>
  </si>
  <si>
    <t>thu</t>
  </si>
  <si>
    <t>Đơn giá</t>
  </si>
  <si>
    <t>Thành tiền</t>
  </si>
  <si>
    <t>(triệu đồng)</t>
  </si>
  <si>
    <t>Thu tiền khi giao đất ở đô thị</t>
  </si>
  <si>
    <t>Thu tiền khi giao đất ở nông thôn</t>
  </si>
  <si>
    <t>Thu từ cho thuê đất phi nông nghiệp tại nông thôn</t>
  </si>
  <si>
    <t>Thu từ cho thuê đất phi nông nghiệp tại đô thị</t>
  </si>
  <si>
    <r>
      <t>(nghìn đồng/m</t>
    </r>
    <r>
      <rPr>
        <b/>
        <vertAlign val="superscript"/>
        <sz val="14"/>
        <color rgb="FF000000"/>
        <rFont val="Times New Roman"/>
        <family val="1"/>
      </rPr>
      <t>2</t>
    </r>
    <r>
      <rPr>
        <b/>
        <sz val="14"/>
        <color rgb="FF000000"/>
        <rFont val="Times New Roman"/>
        <family val="1"/>
      </rPr>
      <t>)</t>
    </r>
  </si>
  <si>
    <t>Chi bồi thường khi thu hồi đất ở đô thị</t>
  </si>
  <si>
    <r>
      <t>(nghìn đồng/m</t>
    </r>
    <r>
      <rPr>
        <b/>
        <vertAlign val="superscript"/>
        <sz val="12.5"/>
        <color theme="1"/>
        <rFont val="Times New Roman"/>
        <family val="1"/>
      </rPr>
      <t>2</t>
    </r>
    <r>
      <rPr>
        <b/>
        <sz val="12.5"/>
        <color theme="1"/>
        <rFont val="Times New Roman"/>
        <family val="1"/>
      </rPr>
      <t>)</t>
    </r>
  </si>
  <si>
    <t>Chi bồi thường khi thu hồi đất trồng cây lâu năm</t>
  </si>
  <si>
    <t>Chi bồi thường khi thu hồi đất nuôi trồng thủy sản</t>
  </si>
  <si>
    <t>Chi xây dựng cơ sở hạ tầng (dưới 35% thu từ đất đấu giá)</t>
  </si>
  <si>
    <t>Chi bồi thường khi thu hồi đất trồng lúa</t>
  </si>
  <si>
    <t>Chi bồi thường khi thu hồi đất trồng màu</t>
  </si>
  <si>
    <t>ước thu thực tế</t>
  </si>
  <si>
    <t>Tên</t>
  </si>
  <si>
    <t>Địa điểm</t>
  </si>
  <si>
    <t>Diện tích</t>
  </si>
  <si>
    <t>Loại đất trước biến động</t>
  </si>
  <si>
    <t>Loại đất sau biến động</t>
  </si>
  <si>
    <t>Đối tượng trước BĐ</t>
  </si>
  <si>
    <t>Đối tượng sau BĐ</t>
  </si>
  <si>
    <t>QĐ</t>
  </si>
  <si>
    <t>Phạm Hồng Cưu</t>
  </si>
  <si>
    <t>Xã Ninh An</t>
  </si>
  <si>
    <t>GDC</t>
  </si>
  <si>
    <t>Quyết định số 1077/QĐ-UBND ngày 19/11/2019 của UBND huyện Hoa Lư</t>
  </si>
  <si>
    <t>Nguyễn Thị Hiền</t>
  </si>
  <si>
    <t>Đỗ Thị Khiêm</t>
  </si>
  <si>
    <t>Đường cao tốc cầu Giẽ</t>
  </si>
  <si>
    <t>UBQ</t>
  </si>
  <si>
    <t>TKQ</t>
  </si>
  <si>
    <t>QĐ thu hồi đất thực hiện dự án cao tốc Cầu Giẽ</t>
  </si>
  <si>
    <t>TKT</t>
  </si>
  <si>
    <t>TCN</t>
  </si>
  <si>
    <t>Công ty Thịnh Hưng</t>
  </si>
  <si>
    <t>Bến xe phía bắc TP Ninh Bình</t>
  </si>
  <si>
    <t>LUC (49324,3) CLN(1555,9) NTS (172,05), DGT (1300) DTL (400)</t>
  </si>
  <si>
    <t>GDC,UBQ</t>
  </si>
  <si>
    <t>TPQ</t>
  </si>
  <si>
    <t>QĐ thu hồi đất thực hiện dự án bến xe phía bắc</t>
  </si>
  <si>
    <t>Lê Đình Thiềng</t>
  </si>
  <si>
    <t>Quyết định số 1278/QĐ-UBND ngày 26/12/2019 của UBND huyện Hoa Lư</t>
  </si>
  <si>
    <t>Lê Văn Lâm</t>
  </si>
  <si>
    <t>Quyết định số 1279/QĐ-UBND ngày 26/12/2019 của UBND huyện Hoa Lư</t>
  </si>
  <si>
    <t>Lê Đình Thoại</t>
  </si>
  <si>
    <t>Quyết định số 1280/QĐ-UBND ngày 26/12/2019 của UBND huyện Hoa Lư</t>
  </si>
  <si>
    <t>Tổ chức kinh tế</t>
  </si>
  <si>
    <t>Nông nghiệp Chezbeo</t>
  </si>
  <si>
    <t>Đấu giá khu Đồng Đốt</t>
  </si>
  <si>
    <t>Đấu giá Đồng Đốt</t>
  </si>
  <si>
    <t>Tái định cư Đồng Mối</t>
  </si>
  <si>
    <t>Thu hồi đất thực hiện dự án khu tái định cư</t>
  </si>
  <si>
    <t>Hạt kiểm lâm Hoa Lư - Gia Viẽn</t>
  </si>
  <si>
    <t>Thu hồi đất xây dựng hạt kiểm lâm liên huyện</t>
  </si>
  <si>
    <t>Đầu tư xây dựng khu dịch vụ và  khách sạn 3 sao Xuân Bản</t>
  </si>
  <si>
    <t>QĐ số 1038/QĐ-UBND ngày 11/10/2016 của UBND tỉnh Ninh Bình phê duyệt QHCT</t>
  </si>
  <si>
    <t>QĐ số 800/QĐ-UBND ngày 14/6/2017 của UBND tỉnh Ninh Bình phê duyệt QHCT</t>
  </si>
  <si>
    <t>QĐ số 752/QĐ-UBND ngày 25/6/2019 của UBND tỉnh</t>
  </si>
  <si>
    <t>QĐ số 958/QĐ-UBND ngày 7/8/2019 của UBND tỉnh</t>
  </si>
  <si>
    <t>Văn bản số 10678/BGTVT - CQLXD ngày 24/9/2018 của BGTVT</t>
  </si>
  <si>
    <t>QĐ số 2011/QĐ-UBND ngày 20/10/2008/ của UBND huyện Hoa Lư</t>
  </si>
  <si>
    <t>Văn bản số 154/UBND-VP4 ngày 4/4/2019 của UBND tỉnh</t>
  </si>
  <si>
    <t>QĐ số 20/QĐ-UBND ngày 15/2/2018 và 65/QĐ-UBND ngày 27/5/2019 của UBND huyện Hoa Lư</t>
  </si>
  <si>
    <t>Quyết định số 174/QĐ-UBND ngày 20/2/2018 của UBND huyện Hoa Lư</t>
  </si>
  <si>
    <t>QĐ số 951/QĐ-UBND ngày 6/8/2019 của UBND tỉnh</t>
  </si>
  <si>
    <t>Giấy chứng nhận đầu tư cấp ngày 29/8/2019</t>
  </si>
  <si>
    <t>QĐ số 723/QĐ-UBND ngày 19/6/2019 của UBND tỉnh</t>
  </si>
  <si>
    <t>Giấy chứng nhận đầu tư cấp ngày 17/8/2009</t>
  </si>
  <si>
    <t>QĐ số 42/QĐ-UBND ngày 18/5/2019 của UBND xã Ninh Giang</t>
  </si>
  <si>
    <t>QĐ số 771/QĐ-UBND  ngày 23/8/2019 của UBND huyện Hoa Lư phê duyệt chủ trương đầu tư</t>
  </si>
  <si>
    <t>QĐ số 114/QĐ-UBND ngày 12/2/2020 của UBND huyện Hoa Lư phê duyệt báo cáo kinh tế, kỹ thuật</t>
  </si>
  <si>
    <t>Quyết định số 1380/QĐ-UBND ngày 11/10/2016 của UBND huyện Hoa Lư phê duyệt QHCT</t>
  </si>
  <si>
    <t>Quyết định số 28a/QĐ-UBND ngày 23/3/2016 của UBND xã Ninh Hải phê duyệt chủ trương đầu tư</t>
  </si>
  <si>
    <t>QĐ số 1469/QĐ-UBND ngày 2/12/2009 của UBND tỉnh</t>
  </si>
  <si>
    <t>QĐ số 535/QĐ-UBND ngày 4/4/2018</t>
  </si>
  <si>
    <t>QĐ số 194/QĐ-UBND ngày 21/5/2010 của UBND tỉnh vv phê duyệt BVTC cầu Khe Đầu Hạ</t>
  </si>
  <si>
    <t>QĐ số 426/QĐ-UBND ngày 7/5/2010 của UBND tỉnh Ninh Bình vv phê duyệt dự án</t>
  </si>
  <si>
    <t>QĐ số 437/QĐ-UBND ngày 4/4/2019 của UBND tỉnh vv phê duyệt, điều chỉnh dự án</t>
  </si>
  <si>
    <t>QĐ số 326/QĐ-UBND ngày 8/2/2018 của UBND tỉnh phê duyệt QHCT</t>
  </si>
  <si>
    <t>QĐ số 1362/QĐ-UBND ngày 19/11/2019 của UBND tỉnh Ninh Bình</t>
  </si>
  <si>
    <t>QĐ số 1362/QĐ-UBND ngày 19/11/2019 của UBND tỉnh</t>
  </si>
  <si>
    <t>QĐ số 1068/QĐ-UBND ngày 31/8/2020 của UBND tỉnh chấp thuận chủ trương đầu tư</t>
  </si>
  <si>
    <t>QĐ số 1214/QĐ-UBND ngày 20/9/2018 của UBND tỉnh</t>
  </si>
  <si>
    <t>Dự án sông Sào Khê</t>
  </si>
  <si>
    <t>Dự án xây dựng Khu dịch vụ thương mại tổng của Công ty TNHH thương mại dịch vụ Hiền Lan</t>
  </si>
  <si>
    <t>QĐ số 1079/QĐ-UBND ngày 23/8/2016 của UBND tỉnh vê phê duyệt QH chi tiết Khu dân cư Thổ Trì</t>
  </si>
  <si>
    <t>NQ số 12/NQ-HĐND ngày 26/8/2020 của HĐND huyện Hoa Lư về chủ trương đầu tư dự án Xây dựng cầu kết nối làng nghề đá mỹ nghệ Ninh Vân và làng nghề thêu ren Ninh Hải</t>
  </si>
  <si>
    <t>QĐ số 5597/QĐBCA ngày 18/9/2018 của Bộ Công an</t>
  </si>
  <si>
    <t>QĐ số 397/QĐ-UBND ngày 13/3/2020 về chủ trương đầu tư</t>
  </si>
  <si>
    <t>Đất xây dưng trụ sở cơ quan sự nghiệp</t>
  </si>
  <si>
    <t>Căn cứ</t>
  </si>
  <si>
    <t>Đã thu hồi, đưa vào KH làm căn cứ giao đất</t>
  </si>
  <si>
    <t>QĐ 56/QĐ-UBND ngày 20/1/2011 của UBND tỉnh; Đang thu hồi</t>
  </si>
  <si>
    <t>QĐ số 2011/QĐ-UBND ngày 20/10/2008/ của UBND huyện Hoa Lư; Đã thu hồi, đưa vào KH làm căn cứ giao đất</t>
  </si>
  <si>
    <t>Giấy chứng nhận đầu tư số 3167312363 ngày 21/10/2020</t>
  </si>
  <si>
    <t>Giấy chứng nhận đầu tư số 4403045214 ngày 1/9/2020</t>
  </si>
  <si>
    <t>Nạo vét xây kè bảo vệ cảnh quan sông Sào Khê, cầu Đông đến Cống Trường Yên (Bổ Sung)</t>
  </si>
  <si>
    <t>Đường khu chân mạ Thổ Trì</t>
  </si>
  <si>
    <t>NQ sô 39/NQ-HĐND ngày 30/9/2019; NQ sô 40/NQ-HĐND ngày 30/9/2019</t>
  </si>
  <si>
    <t xml:space="preserve">NQ số 29/NQ-HĐND ngày 23/7/2020; Nghị quyết số 27/NQ-HĐND ngày 23/7/2020 </t>
  </si>
  <si>
    <t>Nghị quyết số 21/NQ-HĐND ngày 27/5/2020; Nghị quyết số 22/NQ-HĐND ngày 27/5/2020</t>
  </si>
  <si>
    <t>Nghị quyết số 21/NQ-HĐND ngày 27/5/2020; Nghị quyết số 20/NQ-HĐND ngày 27/5/2020; Nghị quyết số 22/NQ-HĐND ngày 27/5/2020</t>
  </si>
  <si>
    <t>QĐ số 986/QĐ-UBND ngày 2/8/2018; Đã thu hồi 0,3ha, công trình theo NQ số 39/NQ-HĐND ngày 30/9/2019</t>
  </si>
  <si>
    <t>NQ số 60/NQ-HĐND ngày 6/12/2019; NQ số 58/NQ-HĐND ngày 06/12/2019; NQ số 57/NQ-HĐND ngày 06/12/2019</t>
  </si>
  <si>
    <t>Nghị quyết số 22/NQ-HĐND ngày 27/5/2020; Nghị quyết số 21/NQ-HĐND ngày 27/5/2020; Nghị quyết số 20/NQ-HĐND ngày 27/5/2020</t>
  </si>
  <si>
    <t xml:space="preserve">Nghị quyết số 27/NQ-HĐND ngày 23/7/2020; Nghị quyết số 29/NQ-HĐND ngày 23/7/2020  </t>
  </si>
  <si>
    <t xml:space="preserve">NQ số 22/NQ-HĐND ngày 27/5/2020; Nghị quyết số 21/NQ-HĐND ngày 27/5/2020; </t>
  </si>
  <si>
    <t>NQ số 40/NQ-HĐND ngày 30/9/2019; NQ sô 39/NQ-HĐND ngày 30/9/2019</t>
  </si>
  <si>
    <t>NQ số 22/NQ-HĐND ngày 27/5/2020;Nghị quyết số 21/NQ-HDND ngày 27/5/2020; Nghị quyết số 20/NQ-HĐND ngày 27/5/2020</t>
  </si>
  <si>
    <t>QĐ số 985/QĐ-UBND ngày 1/8/2019; Nghị quyết số 21/NQ-HĐND ngày 27/5/2020; Nghị quyết số 20/NQ-HĐND ngày 27/5/2020</t>
  </si>
  <si>
    <t xml:space="preserve">QĐ số 985/QĐ-UBND ngày 1/8/2019; NQ số 16/NQ-HĐND ngày10/7/2018; NQ số 17/NQ-HĐND ngày 10/7/2018 </t>
  </si>
  <si>
    <t>QĐ số 985/QĐ-UBND ngày 1/8/2019; NQ số 57/NQ-HĐND ngày 6/12/2019; NQ số 58/NQ-HĐND ngày 06/12/2019; NQ số 60/NQ-HĐND ngày 6/12/2020</t>
  </si>
  <si>
    <t>QĐ số 985/QĐ-UBND ngày 1/8/2019; Nghị quyết số 109/NQ-HĐND ngày 9/12/2020;  NQ số 110/NQ-HĐND ngày 9/12/2020</t>
  </si>
  <si>
    <t>QĐ số 985/QĐ-UBND ngày 1/8/2019; NQ sô 35/NQ-HĐND ngày 12/12/2018</t>
  </si>
  <si>
    <t>QĐ số 985/QĐ-UBND ngày 1/8/2019; NQ sô 38/NQ-HĐND ngày 30/9/2019</t>
  </si>
  <si>
    <t xml:space="preserve">QN 60/NQ-HĐND ngày 6/12/2019; NQ số 58/NQ-HĐND ngày 06/12/2019;  NQ số 57/NQ-HĐND ngày 06/12/2019 </t>
  </si>
  <si>
    <t xml:space="preserve">QĐ số 985/QĐ-UBND ngày 1/8/2019; NQ sô 34/NQ-HĐND ngày 12/12/2018; NQ sô 35/NQ-HĐND ngày 12/12/2018 </t>
  </si>
  <si>
    <t xml:space="preserve">QĐ số 985/QĐ-UBND ngày 1/8/2019; Nghị quyết số 109/NQ-HĐND ngày 9/12/2020;  Nghị quyết số 110/NQ-HĐND ngày 9/12/2020; </t>
  </si>
  <si>
    <t>Tờ  21 thửa 10</t>
  </si>
  <si>
    <t>Tờ 25 thửa 98, 99, 101</t>
  </si>
  <si>
    <t>Xây dựng bãi đỗ xe phía đông cầu Hội</t>
  </si>
  <si>
    <t>Tờ 4 thửa 72</t>
  </si>
  <si>
    <t>Tờ 8 thửa 730</t>
  </si>
  <si>
    <t>Tờ 5 thửa 112 đến  156; tờ 6 thửa 1 đến 23</t>
  </si>
  <si>
    <t>Tờ 13 thửa 2 đến 8; 41, 42, 43, 44, 45, 46</t>
  </si>
  <si>
    <t>Tơ PL 14 thửa 6, 20</t>
  </si>
  <si>
    <t>Tờ 8 thửa 251, 250, 832</t>
  </si>
  <si>
    <t>Tờ 26 thửa 33 đến 52, 72 đến 84; tờ 25 thửa 79 đến 89; 95 đến 114</t>
  </si>
  <si>
    <t>Tờ 03 thửa 58, 59, 60, 61, 62, 63, 64</t>
  </si>
  <si>
    <t>Tờ 5 thửa 107 đến 111, 113, 114, 115, 116, 117, 118, 58,  Tờ 8 thửa 1, 2, 3, 4, 5, 8, 9, 10, 11, 12, 13, 14, 15, 16, 21, 22</t>
  </si>
  <si>
    <t xml:space="preserve"> Tờ 37 thửa 381, 382, 383, 384</t>
  </si>
  <si>
    <t>Tờ 12 thửa 42</t>
  </si>
  <si>
    <t>Tờ 21 thửa 10</t>
  </si>
  <si>
    <t>Tờ 9 thửa 31</t>
  </si>
  <si>
    <t>Tờ 14 PL04 thửa 14</t>
  </si>
  <si>
    <t>Tờ 6 thửa 112 đến 198</t>
  </si>
  <si>
    <t>Tờ 2 thửa 74</t>
  </si>
  <si>
    <t>Tờ 18 thửa 61 đến 102, 189, 110 đến 117, 131 đến 141</t>
  </si>
  <si>
    <t>Tờ 8 thửa 17, 18, 19, 20, Tờ 9 thửa 1, 2, 4</t>
  </si>
  <si>
    <t>Tờ 2 thửa 54</t>
  </si>
  <si>
    <t>Tờ 5 thửa 19,20 (xã Ninh Khang); Tờ 6 thửa 44 đến 54 (TT Thiên Tôn)</t>
  </si>
  <si>
    <t>Tờ 7 thửa 72 đến 82, 97</t>
  </si>
  <si>
    <t>Tờ 11 thửa 11, 12 Tờ 12 thửa 24, 34, 36, 37, 38, 39</t>
  </si>
  <si>
    <t>Tờ 18 thửa 85</t>
  </si>
  <si>
    <t>Tờ 18 thửa 43, 46</t>
  </si>
  <si>
    <t>Tờ 18 thửa 85</t>
  </si>
  <si>
    <t>Tờ 13 PL6 thửa 66, 67, 69, 70, 71, 260, 261, 262</t>
  </si>
  <si>
    <t>Tờ 8 thửa 729, 730, 731, 936, Tờ 16</t>
  </si>
  <si>
    <t>Tờ, PL1 thửa 2, 3, 7, 8, 9, 17, 21, 22</t>
  </si>
  <si>
    <t>QĐ số 985/QĐ-UBND ngày 1/8/2019; NQ số 57/NQ-HĐND ngày 06/12/2019</t>
  </si>
  <si>
    <t>Các QĐ số 1 đến số 14 ngày 16/1/2017 của UBND huyện Hoa Lư về thu hồi đất</t>
  </si>
  <si>
    <t>Tờ 19 thửa 5, 6, 7, 17, 18, 19, 20, 21, 22, 23, 24, 25, 26, 27</t>
  </si>
  <si>
    <t>Tờ 18: thửa 57 đến 61; thửa 66 đến 72</t>
  </si>
  <si>
    <t>Trạm y tế thị trấn Thiên Tôn</t>
  </si>
  <si>
    <t>NQ sô 34/NQ-HĐND ngày 12/12/2018; NQ số 33/NQ ngày 12/12/2018; NQ sô 35/NQ-HĐND ngày 12/12/2018;</t>
  </si>
  <si>
    <t>DANH MỤC CÁC CÔNG TRÌNH, DỰ ÁN CẦN CHUYỂN MỤC ĐÍCH SỬ DỤNG ĐẤT TRỒNG LÚA, ĐẤT RỪNG PHÒNG HỘ, ĐẤT RỪNG ĐẶC DỤNG</t>
  </si>
  <si>
    <t xml:space="preserve"> TRÊN ĐỊA BÀN TỈNH NINH BÌNH NĂM 2022</t>
  </si>
  <si>
    <t xml:space="preserve">(Kèm theo Tờ trình số:              /Thị trấnr-STNMT ngày        tháng 11 năm 2021 của Sở Tài nguyên và Môi trường)         </t>
  </si>
  <si>
    <t>Đơn vị: Ha</t>
  </si>
  <si>
    <t>SThị trấn</t>
  </si>
  <si>
    <t>Tên công trình, dự án</t>
  </si>
  <si>
    <t>Địa điểm (xã, phường)</t>
  </si>
  <si>
    <t>Căn cứ pháp lý</t>
  </si>
  <si>
    <t>Diện tích đất thực hiện dự án</t>
  </si>
  <si>
    <t>Trong đó</t>
  </si>
  <si>
    <t>Văn bản về đầu tư</t>
  </si>
  <si>
    <t>Quy hoạch sử dụng đất</t>
  </si>
  <si>
    <t>I</t>
  </si>
  <si>
    <t>QHSDĐ đến năm 2030</t>
  </si>
  <si>
    <t>II</t>
  </si>
  <si>
    <t>III</t>
  </si>
  <si>
    <t>Đất khu dân cư</t>
  </si>
  <si>
    <t>IV</t>
  </si>
  <si>
    <t>V</t>
  </si>
  <si>
    <t>VI</t>
  </si>
  <si>
    <t>VII</t>
  </si>
  <si>
    <t>Quy hoạch sử dụng đất đến năm 2030</t>
  </si>
  <si>
    <t>HUYỆN HOA LƯ</t>
  </si>
  <si>
    <t>Xã Ninh Hoà</t>
  </si>
  <si>
    <t>Quyết định số 284/QĐ-UBND ngày 12/02/2020 của UBND tỉnh về việc chấp thuận đầu tư</t>
  </si>
  <si>
    <t>Dự án đầu tư xây dựng khu dịch vụ sinh thái nông nghiệp Núi Dộc của Công ty cổ phần đầu tư bóng đá Văn Sỹ</t>
  </si>
  <si>
    <t>Xã Ninh Mỹ</t>
  </si>
  <si>
    <t>Quyết định số 1459/QD-UBND ngay 07/11/2018 của UBND tỉnh về việc phê duyệt chủ trương đầu tư; Quyết định số 89/QĐ-KHĐT ngày 06/7/2020 của Sở kế hoạch và đầu tư về việc giãn tiến độ thực hiện dự án</t>
  </si>
  <si>
    <t>Dự án SXKD thương mại và dịch vụ (sau cây xăng Nam Hải)</t>
  </si>
  <si>
    <t>Xã Ninh Thắng</t>
  </si>
  <si>
    <t>Xây dựng đường giao thông kết hợp kênh tiêu thoát nước khu dân cư và phục vụ sản xuất nông nghiệp nông thôn thôn Dưỡng Hạ</t>
  </si>
  <si>
    <t>Xã Ninh Vân</t>
  </si>
  <si>
    <t>Nghị quyết số 43/Nghị quyết số-HĐND ngày 23/12/2020 của HĐND huyện Hoa Lư về việc phê duyệt chủ trương đầu tư</t>
  </si>
  <si>
    <t xml:space="preserve">Tuyến đường từ cụm làng nghề kết nối với đường chuyên dùng vào mỏ khai thác vật liệu </t>
  </si>
  <si>
    <t>Quyết định số 1613/QĐ-UBND của HĐND huyện Hoa Lư ngày 30/12/2019 về việc phê duyệt chủ trương đầu tư</t>
  </si>
  <si>
    <t>Xây dựng cầu qua sông Hệ và tuyến đường dân sinh đến đường QL1 tránh thành phố Ninh Bình</t>
  </si>
  <si>
    <t>Nghị quyết số 55/Nghị quyết số-HĐND ngày 29/7/2021 của HĐND tỉnh về việc phê duyệt chủ trương đầu tư</t>
  </si>
  <si>
    <t>Xây dựng hạ tầng kỹ thuật và cải tạo, nâng cấp tuyến trục chính từ cổng làng nghề đến cụm Công nghiệp đá mỹ nghệ Ninh Vân</t>
  </si>
  <si>
    <t>Nghị quyết số 13/Nghị quyết số-HĐND ngày 26/8/2020 của HĐND huyện về việc phê duyệt chủ trương đầu tư</t>
  </si>
  <si>
    <t>Cải tạo, nâng cấp các tuyến đường thôn Hạ Trạo</t>
  </si>
  <si>
    <t>Nghị quyét số 25/Nghị quyết số-HĐND ngày 28/7/2021 của HĐND tỉnh phê duyệt chủ trương đầu tư</t>
  </si>
  <si>
    <t>Xây dựng cầu kết nối làng nghề đá mỹ nghệ Ninh Vân và làng nghề thêu ren Ninh Hải</t>
  </si>
  <si>
    <t>Xã Ninh Hải</t>
  </si>
  <si>
    <t>Nghị quyết số 12/Nghị quyết số-HĐND ngày 26/8/2020 của HĐND huyện Hoa Lư về việc phê duyệt chủ trương đầu tư</t>
  </si>
  <si>
    <t>Xây dựng đường dân sinh thôn Yên Trạch, xã Trường Yên</t>
  </si>
  <si>
    <t>Thị trấn Trường Yên</t>
  </si>
  <si>
    <t>Nghị quyết số 28/Nghị quyết số-HĐND ngày 23/12/2020 của HĐND huyện Hoa Lư về việc phê duyệt chủ trương đầu tư; Nghị quyết số 26/Nghị quyết số-HĐND ngày 28/7/2021 của HĐND huyện về việc điều chỉnh chủ trương đầu tư</t>
  </si>
  <si>
    <t>Thị trấn Thiên Tôn;Xã  Ninh Khang</t>
  </si>
  <si>
    <t>Quyết định số 94/QĐ-BQLDA2 ngày 02/6/2021 của Bộ GTVT về việc phê duyệt hồ sơ thiết kế cắm cọc GPMB Cầu Bến Mới</t>
  </si>
  <si>
    <t>Xã Ninh Khang</t>
  </si>
  <si>
    <t>Quyết định số 576/QĐ-UBND ngày 29/4/2016 của UBND tỉnh phê duyệt dự án đầu tư đường Đinh Tiên Hoàng giai đoạn 2; Quyết định số 530/QĐ-UBND này 19/5/2021 của UBND tỉnh về việc phê duyệt điều chỉnh dự án</t>
  </si>
  <si>
    <t>Quyết định số 1182/QĐ-UBND ngày 13/9/2016 của UBND tỉnh về việc phê duyệt dự án đầu tư; Văn bản số 308/UBND-VP4 ngày 17/5/2021 của UBND tỉnh về việc gai hạn thời gian thực hiện dự án</t>
  </si>
  <si>
    <t>Đất thuỷ lợi</t>
  </si>
  <si>
    <t>Xử lý khẩn cấp sự cố đê Chấn Lữ (đê tả sông Vó)</t>
  </si>
  <si>
    <t>Nghị quyết số 42/Nghị quyết số-HĐND ngày 23/12/2020 của HĐND huyện phê duyệt chủ trương đầu tư</t>
  </si>
  <si>
    <t>Cải tạo, hoàn thiện hệ thống thuỷ lợi, giao thông nội đồng phục vụ chương trình nông thôn mới kiểu mẫu xã Ninh Vân</t>
  </si>
  <si>
    <t>Nghị quyết số 67/Nghị quyết số-HĐND ngày 29/7/2011 của HĐND tỉnh về chủ trương đầu tư</t>
  </si>
  <si>
    <t>Xử lý cấp bách nạo vét, xây kè tuyến kênh tiêu thoát lũ nội bộ và sông Đam Khê</t>
  </si>
  <si>
    <t>Nghị quyết số 37/Nghị quyết số-HĐND ngày 23/7/2020 của HĐND tỉnh về phê duyệt chủ trương đầu tư</t>
  </si>
  <si>
    <t>Nạo vét, xây kè kênh tiêu Trường Hoà, đoạn từ QL38B đến kênh đầu mối Nịnh Hoà và một số đoạn kênh, đường thuỷ lợi nội đồng</t>
  </si>
  <si>
    <t>Xã Ninh Hoà, xã Trường Yên</t>
  </si>
  <si>
    <t>Nghị quyết số 45/Nghị quyết số-HĐND ngày 23/12/2020 của HĐND huyện Hoa Lư phê duyệt chủ trương đầu tư; Nghị quyết số 34/Nghị quyết số-HĐND ngày 28/7/2021 của HĐND huyện về việc điều chỉnh chủ trương đầu tư</t>
  </si>
  <si>
    <t>Xử lý cấp bách gia cố thân và cứng hoá mặt đê Hữu Vạc</t>
  </si>
  <si>
    <t xml:space="preserve">Quyết định số 1363/QĐ-UBND ngày 05/11/2020 của UBND tỉnh về việc phê duyệt Báo cáo kinh tế - kỹ thuật </t>
  </si>
  <si>
    <t>Xử lý khắc phục nguy cơ sạt, lở đá đe doạ đến tính mạng con người tại khu vực núi Vườn Già</t>
  </si>
  <si>
    <t>Xã Trường Yên</t>
  </si>
  <si>
    <t>Nghị quyết số 72/Nghị quyết số-HĐND ngày 29/7/2021 của HĐND tỉnh phê duyệt chủ trương đầu tư</t>
  </si>
  <si>
    <t>Quyết định số 760/QĐ-UBND ngày 9/6/2016 của UBND tỉnh về việc phê duyệt quy hoạch chi tiết</t>
  </si>
  <si>
    <t>Tiểu khu XII02 thuộc quy hoạch chung phân khu phía Bắc trong quy hoạch chung đô thị Ninh Bình (thôn Quán Vinh, xã Ninh Hoà và thôn Quan Đồng, xã Ninh Mỹ)</t>
  </si>
  <si>
    <t>Xã Ninh Hoà, Ninh Mỹ</t>
  </si>
  <si>
    <t>Quyết định số 1164/QĐ-UBND ngày 26/10/2021 về việc phê duyệt nhiệm vụ Quy hoạch chi tiết tỷ lệ 1/500 tiểu khu XII-02</t>
  </si>
  <si>
    <t xml:space="preserve">Khu đô thị Ninh Thắng I </t>
  </si>
  <si>
    <t>Văn bản số 707/UBND-VP4 ngày 15/10/2020 của UBND tỉnh về việc chấp thuận chủ trương đầu tư dự án Xây dựng Khu đô thị Ninh Thắng I</t>
  </si>
  <si>
    <t xml:space="preserve">Khu dân cư Đồng Gạo </t>
  </si>
  <si>
    <t>Xã Ninh Giang</t>
  </si>
  <si>
    <t>Quyết định số 908/QĐ-UBND ngày 20/8/2021 của UBND tỉnh phê duyệt nhiệm vụ quy hoạch 1/500</t>
  </si>
  <si>
    <t xml:space="preserve">Khu dân cư phía Tây thôn La Vân </t>
  </si>
  <si>
    <t xml:space="preserve">Ninh GiangXã </t>
  </si>
  <si>
    <t>Quyết định 1443/QĐ-UBND ngày 26/11/2020 của UBND tỉnh về việc phê duyệt Quy hoạch chi tiết</t>
  </si>
  <si>
    <t>Xã Ninh Hoà, Ninh Thắng, Ninh Hải, Trường Yên</t>
  </si>
  <si>
    <t>Đất xen kẹt trong KDC</t>
  </si>
  <si>
    <t>Cải tạo đường dây 110kV Ninh Bình - Hướng Dương</t>
  </si>
  <si>
    <t>Xã Ninh Vân, Ninh Thắng</t>
  </si>
  <si>
    <t>Quyết định số 3708/QĐ-EVNPC ngày 29/12/2020 của Tập đoàn điện lực Việt Nam về việc phê duyệt báo cáo nghiên cứu khả thi đầu tư xây dựng dự án</t>
  </si>
  <si>
    <t>Nâng cấp, cải tạo đường dây 110kV Ninh Bình - Bỉm Sơn</t>
  </si>
  <si>
    <t>Quyết định số 339/QĐ-EVNPC ngày 09/02/2021 của Tập đoàn điện lực Việt Nam về việc phê duyệt báo cáo nghiên cứu khả thi đầu tư xây dựng dự án</t>
  </si>
  <si>
    <t>Trạm Biến áp 110KV Thiên Tôn và nhánh rẽ</t>
  </si>
  <si>
    <t>TT Thiên Tôn, xã Ninh Hòa</t>
  </si>
  <si>
    <t xml:space="preserve">Quyết định số 2736/QĐ-EVNPC ngày 8/10/2020 của Tổng công ty điện lực Miền Bắc về việc giao danh mục và kế hoạch vốn đầu tư xây dựng </t>
  </si>
  <si>
    <t>Công trình di chuyển nâng cao độ võng tuyến đường dây 10KV, 110KV, 220KV và 0,4KV phục vụ giải phóng mặt bằng tuyến cao tốc đoạn Mai Sơn - Quốc lộ 45</t>
  </si>
  <si>
    <t>xã Ninh Vân</t>
  </si>
  <si>
    <t>Quyết định số 710/QĐ-UBND ngày 4/6/2020 của UBND tỉnh về việc phê duyệt báo cáo kinh tế - kỹ thuật</t>
  </si>
  <si>
    <t xml:space="preserve">Mở rộng nghĩa trang liệt sĩ khu Đồng Dừa </t>
  </si>
  <si>
    <t>Quyết định số 90/QĐ-UBND ngày 21/7/2020 của UBND xã Ninh Giang về việc phê duyệt dự án đầu tư</t>
  </si>
  <si>
    <t>Đất có di tích lịch sử văn hoá</t>
  </si>
  <si>
    <t>Hạng mục nhà làm việc khu Bảo tồn di tích cố đô Hoa Lư, thuộc dự án đầu tư xây dựng Bảo quản, tu bổ, tôn tạo và mở rộng phạm vi một số di tích có liên quan đến nhà nước Đại Cồ Việt nhằm phát huy giá trị lịch sử văn hoá cố đô Hoa Lư</t>
  </si>
  <si>
    <t>Quyết định số 1444/QĐ-UBND ngày 31/10/2016 của UBND tỉnh Ninh Bình về việc phê duyệt dự án đầu tư; Quyết định 805/QĐ-UBND ngày 05/7/2019 của UBND tỉnh về việc phê duyệt điều chỉnh, bổ sung dự án</t>
  </si>
  <si>
    <t>Mở rộng chùa Hoa Sơn</t>
  </si>
  <si>
    <t>xã Ninh Hòa</t>
  </si>
  <si>
    <t>Nhà thờ xứ La Vân</t>
  </si>
  <si>
    <t>xã Ninh Giang</t>
  </si>
  <si>
    <t>VIII</t>
  </si>
  <si>
    <t>Trang trại nông nghiệp sạch Hiến Thành</t>
  </si>
  <si>
    <t>Quyết định số 1068/QĐ-UBND ngày 31/8/2020 của UBND tỉnh về việc phê duyệt chủ trương đầu tư</t>
  </si>
  <si>
    <t>Đất năng lượng</t>
  </si>
  <si>
    <t>DANH MỤC CÁC DỰ ÁN PHẢI THU HỒI ĐẤT TRÊN ĐỊA BÀN TỈNH NINH BÌNH NĂM 2022</t>
  </si>
  <si>
    <t xml:space="preserve">(Kèm theo Tờ trình số:              /TTr-STNMT ngày        tháng 11 năm 2021 của Sở Tài nguyên và Môi trường)      </t>
  </si>
  <si>
    <t>Địa điểm 
(đến cấp xã, phường)</t>
  </si>
  <si>
    <t>Căn cư pháp lý</t>
  </si>
  <si>
    <t>Tổng diện tích thu hồi để thực hiện các công trình, dự án (ha)</t>
  </si>
  <si>
    <t>Loại đất thu hồi</t>
  </si>
  <si>
    <t>Thuộc QHSDĐ; Điều chỉnh QHSDĐ</t>
  </si>
  <si>
    <t>C</t>
  </si>
  <si>
    <t>Nghị quyết số 43/NQ-HĐND ngày 23/12/2020 của HĐND huyện Hoa Lư về việc phê duyệt chủ trương đầu tư</t>
  </si>
  <si>
    <t xml:space="preserve">Tuyến đường từ Cụm làng nghề kết nối với đường chuyên dùng vào mỏ khai thác vật liệu </t>
  </si>
  <si>
    <t>Quyết định số 564/QĐ-UBND ngày 02/6/2020 của UBND huyện về việc phê duyệt báo cáo kinh tế - kỹ thuật</t>
  </si>
  <si>
    <t>Nghị quyết số 13/NQ-HĐND ngày 26/8/2020 của HĐND huyện về việc phê duyệt chủ trương đầu tư</t>
  </si>
  <si>
    <t>Nghị quyết số 55/NQ-HĐND ngày 29/7/2021 của HĐND tỉnh về phê duyệt chủ trương đầu tư</t>
  </si>
  <si>
    <t>Nghị quyết số 25/NQ-HĐND ngày 28/7/2021 của HĐND huyện về việc phê duyệt chủ trương đầu tư</t>
  </si>
  <si>
    <t>Nghị quyết số 12/NQ-HĐND ngày 26/8/2020 của HĐND huyện Hoa Lư về việc phê duyệt chủ trương đầu tư</t>
  </si>
  <si>
    <t>Nghị quyết số 28/NQ-HĐND ngày 23/12/2020 của HĐND huyện Hoa Lư về việc phê duyệt chủ trương đầu tư; Nghị quyết số 26/NQ-HĐND ngày 28/7/2021 của HĐND huyện về việc điều chỉnh chủ trương đầu tư</t>
  </si>
  <si>
    <t>Dự án nâng cấp, chình trang các ngõ đi ở các khu dân cư theo đề án chính trang đô thị trên địa bàn thị trấn Thiên Tôn</t>
  </si>
  <si>
    <t>Thị trấn Thiên Tôn</t>
  </si>
  <si>
    <t>Nghị quyết số 04/NQ-HĐND ngày 08/01/2021 của HĐND thị trấn Thiên Tôn về phê duyệt chủ trương đầu tư</t>
  </si>
  <si>
    <t>Thị trấn Thiên Tôn, xã Ninh Khang</t>
  </si>
  <si>
    <t xml:space="preserve">Quyết định số 94/Quyết định số-BQLDA2 ngày 02/6/2021 của Bộ GTVT về việc phê duyệt hồ sơ thiết kế </t>
  </si>
  <si>
    <t>Đường kinh tế Hang Bùi kết hợp điểm du lịch Thạch Bích - Thung Nắng</t>
  </si>
  <si>
    <t>Quyết định số 1182/QĐ-UBND ngày 13/9/2016 của UBND tỉnh về việc phê duyệt dự án đầu tư; Văn bản số 308/UBND-VP4 ngày 17/5/2021 của UBND tỉnh về việc gia hạn thời gian thực hiện dự án</t>
  </si>
  <si>
    <t>Xã Ninh Khang, Xã Ninh Giang</t>
  </si>
  <si>
    <t xml:space="preserve">Quyết định số 576/QĐ-UBND ngày 29/4/2016, Quyết định số 530/QĐ-UBNDnày 19/5/2021 của UBND tỉnh phê duyệt và điều chỉnh dự án đầu tư  </t>
  </si>
  <si>
    <t>Xây dựng đường Vạn Hạnh</t>
  </si>
  <si>
    <t>Quyết định số 11/Quyết định số-TTHĐ ngày 05/8/2015 của Thường trực HĐND tỉnh về việc chủ trương đầu tư; Quyết định số 358/QĐ-UBND ngày 22/3/2021 của UBND tỉnh về việc phê duyệt điều chỉnh, bổ sung dự án</t>
  </si>
  <si>
    <t>Đất giao thông quốc lộ 45 đi Mai Sơn</t>
  </si>
  <si>
    <t>Văn bản số 10678/BGTVT-CQLXD ngày 24/9/2018 của BGTVT</t>
  </si>
  <si>
    <t>Nghị quyết số 42/NQ-HĐND ngày 23/12/2020 của HĐND huyện phê duyệt chủ trương đầu tư</t>
  </si>
  <si>
    <t>Nghị quyết số 67/NQ-HĐND ngày 29/7/2011 của HĐND tỉnh về chủ trương đầu tư</t>
  </si>
  <si>
    <t>Nạo vét, nâng cấp kênh tiêu đầu mối từ QL38B đến trạm bơm Trường Yên II</t>
  </si>
  <si>
    <t>Nghị quyết số 29/NQ-HĐND ngày 23/12/2020 của HĐND huyện Hoa Lư về việc phê duyệt chủ trương đầu tư</t>
  </si>
  <si>
    <t>Nghị quyết số 37/NQ-HĐND ngày 23/7/2020 của HĐND tỉnh về phê duyệt chủ trương đầu tư</t>
  </si>
  <si>
    <t>Xã Ninh Hoà, Xã Trường Yên</t>
  </si>
  <si>
    <t>Nghị quyết số 45/NQ-HĐND ngày 23/12/2020 của HĐND huyện Hoa Lư phê duyệt chủ trương đầu tư; Nghị quyết số 34/NQ-HĐND ngày 28/7/2021 của HĐND huyện về việc điều chỉnh chủ trương đầu tư</t>
  </si>
  <si>
    <t>Nghị quyết số 72/NQ-HĐND ngày 29/7/2021 của HĐND tỉnh phê duyệt chủ trương đầu tư</t>
  </si>
  <si>
    <t>Dự án đầu tư xây dựng công trình nâng cấp, mở rộng tuyến thoát lũ, kè chống sạt lở bờ tả, hữu sông Hoàng Long, trồng chè chắn sóng đoạn tư Cầu Trường yên đến cầu Gián</t>
  </si>
  <si>
    <t>Quyết định số 1377/QĐ-UBND ngày 30/10/2018 của UBND tỉnh về việc phê duyệt dự án đầu tư; Quyết định số 845/QĐ-UBND ngày 6/8/2021 của UBND tỉnh về việc phê duyệt điều chỉnh dự án</t>
  </si>
  <si>
    <t xml:space="preserve">Khu dân cư Đồng Ổi 
</t>
  </si>
  <si>
    <t>Quyết định số 760/QĐ-UBND ngày 9/6/2016 của UBND tỉnh về việc phê duyệt quy hoạch chi tiết tỷ lệ 1/500</t>
  </si>
  <si>
    <t xml:space="preserve">Tiểu khu XII02 thuộc quy hoạch chung phân khu phía Bắc trong quy hoạch chung đô thị Ninh Bình (thôn Quán Vinh, xã Ninh Hoà và thôn Quan Đồng, xã Ninh Mỹ)  </t>
  </si>
  <si>
    <t>Xã Ninh Hoà, Xã Ninh Mỹ</t>
  </si>
  <si>
    <t>Khu đô thị Ninh Thắng I</t>
  </si>
  <si>
    <t xml:space="preserve">Văn bản số 707/UBND-VP4 ngày 15/10/2020 của UBND tỉnh chấp thuận chủ trương đầu tư </t>
  </si>
  <si>
    <t>Khu dân cư Đồng Gạo</t>
  </si>
  <si>
    <t>Quyết định số 908/QĐ-UBND ngày 20/8/2021 của UBND tỉnh phê duyệt nhiệm vụ quy hoạch chi tiết tỷ lệ 1/500</t>
  </si>
  <si>
    <t>Quyết định 1443/QĐ-UBND ngày 26/11/2020 của UBND tỉnh phê duyệt Quy hoạch chi tiết tỷ lệ 1/500</t>
  </si>
  <si>
    <t xml:space="preserve">Khu đô thị phía Đông tiểu khu VI (Dự án tiểu khu VI-01, VI-08, VI-09, VI-11 thuộc QH phân khu các khu vực 1-1-A, 1-3-B, 1-3-C) </t>
  </si>
  <si>
    <t>Xã  Ninh Giang, Thiên Tôn, N.Khang</t>
  </si>
  <si>
    <t>Quyết định số 1504/QĐ-UBND ngày 04/12/2020 của UBND tỉnh về việc phê duyệt quy hoạch chi tiết tỷ lệ 1/500</t>
  </si>
  <si>
    <t>Quyết định số 3708/Quyết định số-EVNPC ngày 29/12/2020 của Tập đoàn điện lực Việt Nam về việc phê duyệt báo cáo nghiên cứu khả thi dự án</t>
  </si>
  <si>
    <t>Quyết định số 339/Quyết định số-EVNPC ngày 09/02/2021 của Tập đoàn điện lực Việt Nam về việc phê duyệt báo cáo nghiên cứu khả thi đầu tư xây dựng dự án</t>
  </si>
  <si>
    <t>Tờ 22 thửa 1 đến 54 (thêm thửa 54 so với kh 21)</t>
  </si>
  <si>
    <t>tờ 10, thửa 158-166</t>
  </si>
  <si>
    <t>DGT: 0,3ha, DTL 0,2,  csd 0,14</t>
  </si>
  <si>
    <t>x</t>
  </si>
  <si>
    <t>DANH MỤC CÁC CÔNG TRÌNH, DỰ ÁN HUYỆN HOA LƯ NĂM 2022</t>
  </si>
  <si>
    <t>KH2021</t>
  </si>
  <si>
    <t>Mới</t>
  </si>
  <si>
    <t xml:space="preserve">Ninh Hòa </t>
  </si>
  <si>
    <t>Khu dân cư đồng Ổi</t>
  </si>
  <si>
    <t>Tờ 8: 21-32; 56-80, Tờ 3, thủa 81</t>
  </si>
  <si>
    <t>Tờ 10 thửa 148 đến 166</t>
  </si>
  <si>
    <t>QĐ số 985/QĐ-UBND ngày 1/8/2019; Nghị quyết số 81/NQ-HĐND ngày 28/9/2020, ….</t>
  </si>
  <si>
    <t>Tờ 16: thửa 124-407, Tờ 17: thửa 184, 381, 382; Tờ 18 thửa 380; tờ 21: thửa...</t>
  </si>
  <si>
    <t xml:space="preserve"> Ninh Hải</t>
  </si>
  <si>
    <t>Ninh Hoà</t>
  </si>
  <si>
    <t xml:space="preserve">Ninh Giang </t>
  </si>
  <si>
    <t>Đất nghĩa trang nghĩa địa</t>
  </si>
  <si>
    <t>Mở rộng nghĩa trang liệt sĩ khu Đồng Dừa</t>
  </si>
  <si>
    <t xml:space="preserve">Xây dựng đường Vạn Hạnh </t>
  </si>
  <si>
    <t>Ninh Hoà, Ninh Mỹ</t>
  </si>
  <si>
    <t>Tờ 11: thửa 25; Tờ 12: thửa D32; Tờ 17: thửa 94-210, 219, 220, 244-246, D10-D14, D17-D19, D22- D25, D27, D28, T2-T5, T10-T14, T16, T19; Tờ 18: Thửa 1-6, 49, 50, 57-62, D1, D5, D12, D13, T1, Tờ 19: Thửa 1-3, 35, 37-40, 96, D1, D2, D10, T1, T3</t>
  </si>
  <si>
    <t>Tờ 6: thửa 22,42,121; Tờ 7, thửa: 239; 272; 95; 752-757; 144; 239; 240; 418; 172; 152; 223; 227, tờ 12: thửa 39; tờ 18: thửa: 68; 224; 262; 263; tờ 25: thửa 44; 269; 286; 137; tờ 27; thửa 79; tờ 28: thửa 151</t>
  </si>
  <si>
    <t>Tờ 6: thửa 35, Tờ 7: thửa 13, 24, 25, 51, 52, 77-80, 100, 127, 454, 456, 539, 540, 610-612, tờ 8: thửa 10, tờ 14, thửa 244, 245, 399, tờ 15: thửa 9, 61, 62, 187, 260, 278, 304, 413, 425, 672, Tờ 28: thửa 148, 190</t>
  </si>
  <si>
    <t>Tờ 1: thửa 74; Tờ 3: thửa 51; Tờ 6: thửa 35, 46, 93; Tờ 7: thửa 51; Tờ 12: thửa 142, 151; Tờ 13; thửa 26; Tờ 15: thửa 128, 153, 162; Tờ 16: thửa: 133, 152; 235; 236; 106; 242; Tờ 22: thửa 111, 120-123, 135, 204, 205; Tờ 24: thửa 7, 9; Tờ  25, thửa 14, 30-34; Tờ 30: thửa 3; Tờ  32: thửa 1, 146; Tờ 33: thửa 189, 200; Tờ 39: thửa 180, 235; 246; 247</t>
  </si>
  <si>
    <t>Trong thu hồi 0,1</t>
  </si>
  <si>
    <t>Tờ 13 thửa: 11,34; 112, tờ 03 thửa 32,33,82, 88, 89, 90, 91, 86,92,93,94; PL8 Thửa: 291; Tờ 11 thửa 62,67,200,231; Tờ PL7, thửa 32; tờ 11 thửa 01; Tờ PL4 thửa 52, 59; PL03, thửa 55, 56</t>
  </si>
  <si>
    <t xml:space="preserve">Tờ 11: thửa 66; Tờ 12: thửa 49; Tờ 13: thửa 70; Tờ 12PL06: thửa 51; 235; Tờ 14PL2: thửa 2; Tờ PL02: thửa 150;  Tờ PL03: thửa 28, 49; tờ PL07: thửa 49; Tờ PL4: thửa 112; Tờ PL5: thửa 8, 46; Tờ PL6: thửa 357 </t>
  </si>
  <si>
    <t>Tờ 11: thửa 102, 114, 221, 235, 275, 280, 300; Tờ 12: thửa 101, 211, 257, 263, 267, 295, 408, 416, 427, 431, 436, 455, 551, 617, 619, 620, 900, 930-932; Tờ 16: thửa 36, 58, 172, 360,  390, 237, 690; Tờ 19: thửa 50, 208; Tờ 20: thửa 143</t>
  </si>
  <si>
    <t xml:space="preserve">Tờ 31: thửa 251; Tờ 33: thửa 411, 429; Tờ 35: thửa 104; 105; 15; Tờ 41: thửa 14; 26; 82 </t>
  </si>
  <si>
    <t>Tờ 9: thửa 50, 52, 54, 147, 217; Tờ 11: thửa 257; Tờ 13: thửa 95, 96, 193; Tờ 23: thửa 7,22, 31, 40, 72, 105, 112, 221; Tờ 24: thửa 28, 36, 39, 55, 54</t>
  </si>
  <si>
    <t>Tờ 3PL3: thửa 322</t>
  </si>
  <si>
    <t>PL1: thửa 18, 107, 17, 102, 106. PL2+3: thửa 353. PL12: thửa 66, 109, 150, 162, 202.  PL13: thửa 77, 108, 122, 123, 24, 102, 172, 169, 13, 29, 177. PL16: thửa 57, 267. Tờ 2: thửa 73, 57, 59. Tờ 3: thửa 157. Tờ 8: thửa 41, 44. Tờ 10: thửa 36, 312, 1, 3, 4, 7, 161, 91, 321. Tờ 12: thửa 63, 27. Tờ 13: thửa 25. Tờ 16: thửa 66. PL17: thửa 12. PL20+21: thửa 33, 38. PL24+25: thửa 94. PL4+5: thửa 142, 86, 271. PL6: thửa 12, 84. PL7: thửa 61, 86, 87, 94, 11. PL8: thửa 19, 17, 10, 66, 265. PL9: thửa 10, 7, 8, 29, 140, 194. PL10: thửa 141, 17, 19, 9, 37, 135,  28. PL11: thửa 297, 207, 379, 422, 192, 194, 292, 234, 246, 241, 240, 1, 117, 417, 314, 38, 145, 28, 118, 116,  đến PL24+25</t>
  </si>
  <si>
    <t>Tờ PL1: thửa 21,56,299; Tờ PL4: thửa 6; Tờ PL22: thửa 312,313,216,272,151; Tờ PL6: thửa 265, 325, 304, 397; Tờ PL20: thửa 155, 154; Tờ PL15: thửa 376,50; Tờ PL22: thửa 53; Tờ PL5: thửa 180,170,169,193</t>
  </si>
  <si>
    <t>Ninh Vân, Ninh Thắng</t>
  </si>
  <si>
    <t>Thấp hơn qh (bs chi tiết)</t>
  </si>
  <si>
    <t xml:space="preserve">STT-CT mới </t>
  </si>
  <si>
    <t>Ninh Khang, Ninh Giang</t>
  </si>
  <si>
    <t>Thiếu đất Ht</t>
  </si>
  <si>
    <t>Kiểm tra</t>
  </si>
  <si>
    <t>Bổ sung chi tiết số liệu ht</t>
  </si>
  <si>
    <t>PL12, thửa 10;11;12;13;14;15;16;17</t>
  </si>
  <si>
    <t>Tờ 4: thửa 32, 34</t>
  </si>
  <si>
    <t>Tờ 3: thửa 1, 2, 3, 4; PL2+3; PL4+5.</t>
  </si>
  <si>
    <t>Tờ 13: từ thửa 10 đến thửa 20.</t>
  </si>
  <si>
    <t>Ninh Hoà, Trường Yên</t>
  </si>
  <si>
    <t xml:space="preserve">Tờ 16: thửa 55, 57, 60, 62; PL20+21: thửa 44; PL22: thửa 1. </t>
  </si>
  <si>
    <t>TT Thiên Tôn, Ninh Hòa</t>
  </si>
  <si>
    <t>Nhà thờ họ Trương</t>
  </si>
  <si>
    <t>Khu dân cư Đồng Chằm</t>
  </si>
  <si>
    <t>Khu dịch vụ tổng hợp An Vương</t>
  </si>
  <si>
    <t>Khu dịch vụ, khách sạn của CT TNHH Thêu ren Mặt trời xanh</t>
  </si>
  <si>
    <t>Dự án Areca Resort</t>
  </si>
  <si>
    <t>Khu thương mại dịch vu Văn Minh</t>
  </si>
  <si>
    <t>Tở 15 thửa 145, tờ 16 thửa 64</t>
  </si>
  <si>
    <t>PL 9 từ thửa 127 đến thửa 154</t>
  </si>
  <si>
    <t>Nghị quyết số 20/NQ-HĐND ngày 20/5/2020 của HĐND tỉnh</t>
  </si>
  <si>
    <t>Nghị quyết số 28/NQ-HĐND ngày 23/7/2020 của HĐND tỉnh</t>
  </si>
  <si>
    <t>Đã thu hồi đất, đưa vào KH làm căn cứ giao đất</t>
  </si>
  <si>
    <t>Quyết định số 554/QĐ-UBND ngày 17/4/2020 của UBND tỉnh về chủ trương đầu tư (Đã thu hồi đất, đưa vào KH làm căn cứ giao đất)</t>
  </si>
  <si>
    <t>Tờ 13 thửa 114-146, 388</t>
  </si>
  <si>
    <t>Thửa 117, tờ 5</t>
  </si>
  <si>
    <t>Tờ 27 thửa 413-422</t>
  </si>
  <si>
    <t>Quyết định số 424/QĐ-UBND ngày 07/7/2009 của UBND huyện về việc phê duyệt quy hoạch chi tiết</t>
  </si>
  <si>
    <t>Giao đất ở xen kẹt</t>
  </si>
  <si>
    <t>Dự án đầu tư xây dựng công trình nâng cấp, mở rộng tuyến thoát lũ, kè chống sạt lở bờ tả, hữu sông Hoàng Long trồng tre chắn sóng đoạn từ cầu Trường Yên đến cầu Gián</t>
  </si>
  <si>
    <t>Tờ 4, tờ 8, tờ 15, tờ 20, tờ 21</t>
  </si>
  <si>
    <t>Tờ 1, thửa 9-14, 23, 26, 27, 36, 37; Tờ 2 thửa 1, 2, 3, 8</t>
  </si>
  <si>
    <t>Tờ 1, thửa 156; 159; tờ 6 thửa 40</t>
  </si>
  <si>
    <t>Ninh Giang: Tờ PL17, PL18, PL19; Ninh Khang: tờ 4, 5, 6</t>
  </si>
  <si>
    <t>Tờ 20, tờ 21</t>
  </si>
  <si>
    <t>Tờ 2, 5, 6,8,10, 9, 25</t>
  </si>
  <si>
    <t>Thửa 144, tờ 34</t>
  </si>
  <si>
    <t>Chuyển mục đích sử dụng đất từ đất ONT sang đất TIN</t>
  </si>
  <si>
    <t>Tờ 13, thửa 316-378; T14, T20, D26, D28, D29</t>
  </si>
  <si>
    <t>Thiên Tôn: tờ 41; Ninh Hoà: tờ 14, 15</t>
  </si>
  <si>
    <t xml:space="preserve"> Ninh Vân, Ninh Hải</t>
  </si>
  <si>
    <r>
      <t xml:space="preserve">Tờ 1 thửa 13, 14, 15, 16, 17, 18, PL 1 thửa 1, 8, </t>
    </r>
    <r>
      <rPr>
        <sz val="14"/>
        <color rgb="FFFF0000"/>
        <rFont val="Times New Roman"/>
        <family val="1"/>
      </rPr>
      <t>51</t>
    </r>
    <r>
      <rPr>
        <sz val="14"/>
        <rFont val="Times New Roman"/>
        <family val="1"/>
      </rPr>
      <t xml:space="preserve">, 52, 54, 55, 56, 57, 58, 59, 60, 61, 105, 106, 107, 108, 109 </t>
    </r>
    <r>
      <rPr>
        <sz val="14"/>
        <color rgb="FFFF0000"/>
        <rFont val="Times New Roman"/>
        <family val="1"/>
      </rPr>
      <t>(thiếu thửa 51)</t>
    </r>
  </si>
  <si>
    <r>
      <t xml:space="preserve">Tờ 15, thửa 111-121, 165-167; 176; 181-184; </t>
    </r>
    <r>
      <rPr>
        <sz val="14"/>
        <color rgb="FFFF0000"/>
        <rFont val="Times New Roman"/>
        <family val="1"/>
      </rPr>
      <t>GT, TL</t>
    </r>
  </si>
  <si>
    <t xml:space="preserve">Khu dân cư phía Bắc thị trấn Thiên Tôn </t>
  </si>
  <si>
    <t>Trong đó: Đất giữ nguyên hiện trạng 1,73ha đất ở 9,96ha, TMD 1,73ha, DGD 4,3ha, DYT 0,86ha, DVH 0,08ha, TSC 0,4ha, DKV 4,92ha, DGT 14,42ha</t>
  </si>
  <si>
    <t>tờ 6, thửa 110-117, 74; tờ 13 tờ 86</t>
  </si>
  <si>
    <t>Tờ 1 thửa 8-14; tờ 5 thửa 1-27, 54; tờ 4 thửa 2</t>
  </si>
  <si>
    <t>Tờ PL10, thửa 49-51; tờ PL11, thửa 33, 34; tờ PL23, thửa 1-8</t>
  </si>
  <si>
    <t>Thiên Tôn, Ninh Giang</t>
  </si>
  <si>
    <t>Quyết định số 1193/QĐ-UBND ngày 29/9/2020 của UBND tỉnh về việc phê duyệt quy hoạch chi tiết tỷ lệ 1/500</t>
  </si>
  <si>
    <t>tờ 13, thửa 86, 87, 88</t>
  </si>
  <si>
    <t>Tờ 3;9</t>
  </si>
  <si>
    <t>12;13;16, PL 18-19, PL 20-21.</t>
  </si>
  <si>
    <t>Tờ 17;19</t>
  </si>
  <si>
    <t>Ninh Vân: tờ 3, thửa 10,11; Ninh Hải: tờ 13, thửa 25, 75-81</t>
  </si>
  <si>
    <t>Tờ 9, 10</t>
  </si>
  <si>
    <t>Tờ 11, tờ 16</t>
  </si>
  <si>
    <t>10;11;12;13; PL15</t>
  </si>
  <si>
    <t>13;14;PL5; PL4; 11; PL2; 04;10</t>
  </si>
  <si>
    <t>Ninh Hoà: tờ 18,10,9,11,12,7; Trường Yên: tờ 9, PL 16</t>
  </si>
  <si>
    <t>Tờ 5 thửa 4</t>
  </si>
  <si>
    <t>Giấy chứng nhận đầu tư số 3167312363 thay đổi lần thứ 4 ngày 16/9/2021</t>
  </si>
  <si>
    <t>QHSDĐ đến năm 2030; NQ sô 35/NQ-HĐND ngày 12/12/2018</t>
  </si>
  <si>
    <t xml:space="preserve">QHSDĐ đến năm 2030; Nghị quyết số 39/NQ-HĐND ngày 30/9/2019; NQ số 58/NQ-HĐND ngày 06/12/2019  </t>
  </si>
  <si>
    <t>QHSDĐ đến năm 2030; NQ sô 39/NQ-HĐND ngày 30/9/2019</t>
  </si>
  <si>
    <t>QHSDĐ đến năm 2030;</t>
  </si>
  <si>
    <t>QHSDĐ đến năm 2030; NQ số 58/NQ-HĐND ngày 06/12/2019</t>
  </si>
  <si>
    <t>QHSDĐ đến năm 2030; NQ sô 34/NQ-HĐND ngày 12/12/2018; NQ sô 35/NQ-HĐND ngày 12/12/2018</t>
  </si>
  <si>
    <t>QHSDĐ đến năm 2030; Nghị quyết số 21/NQ-HĐND ngày 27/5/2020; Nghị quyết số 20/NQ-HĐND ngày 27/5/2020</t>
  </si>
  <si>
    <t>QHSDĐ đến năm 2030; NQ sô 34/NQ-HĐND ngày 12/12/2018; NQ số 33/NQ ngày 12/12/2018;NQ sô 35/NQ-HĐND ngày 12/12/2018;</t>
  </si>
  <si>
    <t>QHSDĐ đến năm 2030; NQ số 58/NQ-HĐND ngày 06/12/2019; NQ số 57/NQ-HĐND ngày 06/12/2019</t>
  </si>
  <si>
    <t>QHSDĐ đến năm 2030; NQ số 20/NQ - HĐND ngày 6/7/2017;  NQ sô 39/NQ-HĐND ngày 30/9/2019</t>
  </si>
  <si>
    <t xml:space="preserve">QHSDĐ đến năm 2030; NQ số 15/NQ-HĐND ngày 22/7/2015; VB 335/UBND-VP3 ngày 20/9/2017 </t>
  </si>
  <si>
    <t xml:space="preserve">QHSDĐ đến năm 2030; NQ số 16/NQ-HĐND ngày10/7/2018; NQ số 17/NQ-HĐND ngày10/7/2018  </t>
  </si>
  <si>
    <t>QHSDĐ đến năm 2030; NQ sô 37/NQ-HĐND ngày 12/12/2017; NQ số  38/NQ-HĐND ngày 13/12/2017;</t>
  </si>
  <si>
    <t>QHSDĐ đến năm 2030; NQ số 16/NQ-HĐND ngày10/7/2018 ; QHSDĐ đến năm 2030; ; NQ số 17/NQ-HĐND ngày10/7/2018</t>
  </si>
  <si>
    <t>Công trình Hang Quàn (Phần đất lấy trong hang không làm thay đổi hiện trạng đất rừng đặc dụng)</t>
  </si>
  <si>
    <t>Công trình Hang Lôi (Phần đất lấy trong hang không làm thay đổi hiện trạng đất rừng đặc dụng)</t>
  </si>
  <si>
    <t>Công trình Hang Bin (Phần đất lấy trong hang không làm thay đổi hiện trạng đất rừng đặc dụng)</t>
  </si>
  <si>
    <t xml:space="preserve">Hang Phú Gia </t>
  </si>
  <si>
    <t>Thao trường núi Ngang</t>
  </si>
  <si>
    <t xml:space="preserve">Công trình Hang Chùa </t>
  </si>
  <si>
    <t xml:space="preserve">Công trình Hang Dơi </t>
  </si>
  <si>
    <t>Trường Yên; 
Ninh Xuân</t>
  </si>
  <si>
    <t>Trụ sở công an xã</t>
  </si>
  <si>
    <t xml:space="preserve">Khu dân cư phía Bắc thị trấn Thiên Tôn 
</t>
  </si>
  <si>
    <t>BDDC đang là đất lúa</t>
  </si>
  <si>
    <t>2,5 ktra lại 1 lúa hay 2 lúa</t>
  </si>
  <si>
    <t>Ktra lại có đất gt, tl</t>
  </si>
  <si>
    <t>QĐ số 39/QĐ-UBND ngày 6/11/2017 của UBND xã Ninh Mỹ về phê duyệt dự án đầu tư; Đã thu hồi đất, đưa vào KH làm căn cứ giao đất</t>
  </si>
  <si>
    <t xml:space="preserve"> Tờ 4, 5, 6</t>
  </si>
  <si>
    <t>Tờ 15, thửa 147, 148</t>
  </si>
  <si>
    <t>Trường Yên: Tờ 33, thửa 161</t>
  </si>
  <si>
    <t>Thửa 6, tờ 18</t>
  </si>
  <si>
    <t>Tờ 29</t>
  </si>
  <si>
    <t>Tờ 18 thửa 22; 24; 25</t>
  </si>
  <si>
    <t>Tờ 16, thửa 5,6,24,25</t>
  </si>
  <si>
    <t>QĐ 56/QĐ-UBND ngày 20/1/2011 của UBND tỉnh; Đã thu hồi đất, đưa vào KH làm căn cứ giao đất</t>
  </si>
  <si>
    <t xml:space="preserve"> tờ 13, thửa 25, 75-81</t>
  </si>
  <si>
    <t>tờ 3, thửa 10,11</t>
  </si>
  <si>
    <t>Tờ 2 thửa 4, tờ 5 thửa 4-6, 20,22,25, 27, 28, 29,D2, D7, D8, D9, D10, T17, T18, T11, T21, T22, T20; tờ 6 thửa D1,T1, T2, T4, 2,3,5; tờ 8 thửa 23, 43, D3, D4, D5, T4, T5, T6, T8; tờ 10, tờ 9 thửa 8, 10, 11, 12, 14, 15, 28, 29, 31, 32, 41,42 , D5, D6, D8, D9, D11, T9, T10, T8, T13, T2, T15; tờ 25 thửa 25-28, T11-T13</t>
  </si>
  <si>
    <t>Tờ 6 thửa 40, 41. 42. 56,57, 90, 91; tờ 07 thửa D7, D8, D6, D9, D11, T5, T3</t>
  </si>
  <si>
    <t>Tờ 35 thửa 202</t>
  </si>
  <si>
    <t>PL 9 từ thửa 127 đến thửa 154; 271 đến 273, 461 đến 475, 111, 112, 160 đến 163, 269 đến 276</t>
  </si>
  <si>
    <t>Tờ 4 thửa 13; tờ 8 thửa 5; tờ 15 thửa 15, 16, 17, 18; tờ 21 thửa 42, 43</t>
  </si>
  <si>
    <t>Tờ 10 thửa 40; Tờ 9 thửa 29; Tờ 16 thửa 139; Tờ 17 thửa 19</t>
  </si>
  <si>
    <t>Tờ 8 thửa 20, 87, 88, D4, 188, 227, 228; Tờ 10 thửa 104, 148, 149, D7, 174, 175, 170, 171, T14; tờ 20 thửa 9, 10, 16, 154, 150, D14</t>
  </si>
  <si>
    <t>Quyết định số 710/QĐ-UBND ngày 4/6/2020 của UBND tỉnh về việc phê duyệt báo cáo kinh tế - kỹ thuật; Quyết định số 1274/QĐ-UBND ngày 15/10/2020 của UBND tỉnh về việc phê duyệt thiết kế bản vẽ thi công và dự toán công trình di chuyển cột, đường dây 220kV và 110kV bị ảnh hưởng GPMB dự án thành phần đầu tư xây dựng đoạn Mai Sơn-QL45 trên địa bàn xã Ninh Vân</t>
  </si>
  <si>
    <t>QHSDĐ đến năm 2030; NQ số 15/NQ-HĐND ngày 22/7/2015; VB 335/UBND-VP3 ngày 20/9/2017; NQ sô 39/NQ-HĐND ngày 30/9/2019</t>
  </si>
  <si>
    <t>Tờ 5 từ thửa 22-85, thửa 800, thửa D1, T3, T4, T6</t>
  </si>
  <si>
    <t>tờ bản đồ số DC5 (thửa số 9,10,11,13,19,20) to so 4 (thửa 13)</t>
  </si>
  <si>
    <t>Tờ bản đồ PL18 (thửa số 1,2) tờ bản đồ số PL19 (thửa số 1-13) DC10 (thửa số 1-13) PL13,tờ bản đồ số PL20 (thửa số 22-31, 72, 293)</t>
  </si>
  <si>
    <t>tờ số 1 (thửa 1-7,51 đến 72) tờ bản đố số 2(thửa 1 đến 106) tơ số 6 (từ thửa 9,10,14,15 và 24-61) tờ số 7 (thửa từ 55, 72-97,100) tờ số 4 (thửa từ 53-86) tờ số 3 (thửa từ 1-6, 35-46, 64-73)</t>
  </si>
  <si>
    <t>Tờ 3, thửa 2, 3, 4</t>
  </si>
  <si>
    <t>Tờ 8, thửa 1,2,29,30,31,33, D1, D2, D3, D4, T1; tờ 9 thửa 1-27, 78-84, D1-D14, T1, T2; Tờ 10 thửa 1, D1, D2, D3, T1; Tờ 11 thửa 1 đến 127, D1 đến D8, T1, T2; Tờ 13, thử 1 đến 125, D1 đến D10, T1 đến T9; Tờ 14, thửa 1,2,3, D1, D2; Tờ 15, thửa 1,2,3,D1,D2; tờ 22 thửa 1,2,D1; Tờ 24 thử 1,2,3, D2, D3, T1</t>
  </si>
  <si>
    <t xml:space="preserve">Tờ 9, thửa 19-21; PL23 thửa 18-20; PL24 thửa 3-18 </t>
  </si>
  <si>
    <t>Tờ 10 thửa 148 đến 168</t>
  </si>
  <si>
    <t>Tờ 18, thửa 68-84</t>
  </si>
  <si>
    <t>Tờ 6, thửa 80-91, thửa 573</t>
  </si>
  <si>
    <t>Tờ 29, thửa 30</t>
  </si>
  <si>
    <t>Tờ PL6 thửa 397</t>
  </si>
  <si>
    <t>tờ 9, PL 16</t>
  </si>
  <si>
    <t xml:space="preserve"> tờ 18,10,9,11,12,7; T</t>
  </si>
  <si>
    <t>Khu thương mại dịch vụ Văn Minh</t>
  </si>
  <si>
    <t>Tờ 6: thửa 22,42,121; Tờ 7, thửa: 239; 272; 95; 752-757; 144; 239; 240; 418; 172; 152; 223; 227, 728; tờ 12: thửa 39; tờ 18: thửa: 68; 224; 262; 263; tờ 25: thửa 44; 269; 286; 137; tờ 27; thửa 79; tờ 28: thửa 151</t>
  </si>
  <si>
    <t>Tờ 6: thửa 35, Tờ 7: thửa 13, 24, 25, 51, 52, 77-80, 100, 127, 454, 456,457, 539, 540, 610-612, tờ 8: thửa 10, tờ 14, thửa 244, 245, 399, tờ 15: thửa 9, 61, 62, 187, 260, 278, 304, 413, 425, 672, Tờ 28: thửa 148, 190</t>
  </si>
  <si>
    <t>Tờ 1: thửa 74; Tờ 3: thửa 51; Tờ 6: thửa 35, 46, 93; Tờ 7: thửa 51; Tờ 12: thửa 142, 151; Tờ 13; thửa 26; Tờ 15: thửa 128, 153, 162; Tờ 16: thửa: 133, 152; 235; 236; 106; 242; Tờ 22: thửa 111, 120-123, 135, 204, 205; Tờ 24: thửa 7, 9,34; Tờ  25, thửa 14, 30-34; Tờ 30: thửa 3; Tờ  32: thửa 1, 146; Tờ 33: thửa 189, 200; Tờ 39: thửa 161,180, 235; 246; 247</t>
  </si>
  <si>
    <t>Tờ 13 thửa: 11,34; 112, tờ 03 thửa 32,33,82, 88, 89, 90, 91, 86,92,93,94; PL8 Thửa: 291; Tờ 11 thửa 62,67,200,231; Tờ PL7, thửa 32; tờ 11 thửa 01; Tờ PL4 thửa 52, 59; PL03, thửa 55, 56; tờ PL14, thửa 141</t>
  </si>
  <si>
    <t>Tờ 11: thửa 66; Tờ 12: thửa 49; Tờ 13: thửa 70; Tờ 12PL06: thửa 51; 235; Tờ 14PL2: thửa 2; Tờ PL02: thửa 150;  Tờ PL03: thửa 28, 49; tờ PL07: thửa 49; Tờ PL4: thửa 112; Tờ PL5: thửa 8, 46; Tờ PL6: thửa 357 ; Tờ 14PL4: thửa 199,201</t>
  </si>
  <si>
    <t>PL1: thửa 18, 107, 17, 102, 106. PL2+3: thửa 353. PL12: thửa 66, 109, 150, 162, 202.  PL13: thửa 77, 108, 122, 123, 24, 102, 172, 169, 13, 29, 177. PL16: thửa 57, 267. Tờ 2: thửa 73, 57, 59. Tờ 3: thửa 157. Tờ 8: thửa 41, 44. Tờ 10: thửa 36, 312, 1, 3, 4, 7, 161, 91, 321. Tờ 12: thửa 63, 27. Tờ 13: thửa 25. Tờ 16: thửa 66. PL17: thửa 12. PL20+21: thửa 33, 38. PL24+25: thửa 94. PL4+5: thửa 142, 86, 271. PL6: thửa 12, 84. PL7: thửa 61, 86, 87, 94, 11. PL8: thửa 19, 17, 10, 66, 265. PL9: thửa 10, 7, 8, 29, 140, 194. PL10: thửa 141, 17, 19, 9, 37, 135,  28. PL11: thửa 297, 207, 379, 422, 192, 194, 292, 234, 246, 241, 240, 1, 117, 417, 314, 38, 145, 28, 118, 116,  đến PL24+25; PL4, thửa 120, 121</t>
  </si>
  <si>
    <t>Đất tín ngưỡng</t>
  </si>
  <si>
    <t>Quyết định số 1504/QĐ-UBND ngày 04/12/2020 của UBND tỉnh về việc phê duyệt quy hoạch chi tiết tỷ lệ 1/501</t>
  </si>
  <si>
    <t>QĐ số 42/QĐ-UBND ngày 18/5/2019 của UBND xã Ninh Giang; Đã thu hồi, đưa vào KH làm căn cứ giao đất</t>
  </si>
  <si>
    <t>Tờ 1 thửa 13, 14, 15, 16, 17, 18, PL 1 thửa 1, 8, 51, 52, 54, 55, 56, 57, 58, 59, 60, 61, 105, 106, 107, 108, 109 (thiếu thửa 51)</t>
  </si>
  <si>
    <t>Tờ 15, thửa 44; 111-121, 165-167; 176; 181-184; GT, TL</t>
  </si>
  <si>
    <t xml:space="preserve">PL12 (Tờ 12): Thửa 136;133;62;63;64; 65; 144;145;34;35;143;142;141;11;10;12;13;14;15;16;17; PL20 (Tờ 20) : Thửa 160;156;1;2;61;60;59;58;55;425;426;54;288;344;289;290;12; </t>
  </si>
  <si>
    <t>Đất xây dựng cơ sở dịch vụ xã hội</t>
  </si>
  <si>
    <t xml:space="preserve"> -Tờ 4, thửa 73, 74</t>
  </si>
  <si>
    <t>Công trình Hang Quàng (Phần đất lấy trong hang không làm thay đổi hiện trạng đất rừng đặc dụng)</t>
  </si>
  <si>
    <t xml:space="preserve">Văn bản số 56/UBND-VP4 ngày 08/3/2021 của UBND tỉnh đồng ý chủ trương </t>
  </si>
  <si>
    <t>Tờ 1 thửa 2, 3, 5, 6, 7, 8, 9, 17, 21, 22, Tờ PL1 thửa 50-54</t>
  </si>
  <si>
    <t xml:space="preserve">NQ số 120/NQ-HĐND ngày 10/12/2021, NQ số 121/NQ-HĐND ngày 10/12/2021 </t>
  </si>
  <si>
    <t>NQ số 58/NQ-HĐND ngày 06/12/2019</t>
  </si>
  <si>
    <t>Tờ 12;13;16, PL18+19, PL20+21.</t>
  </si>
  <si>
    <t>Tờ 2 thửa 4, tờ 5 thửa 4-6, 20,22,25, 27, 28, 29,D2, D7, D8, D9, D10, T17, T18, T11, T21, T22, T20; tờ 6 thửa D1,T1, T2, T4, 2,3,5; tờ 8 thửa 23-28, 43, D3, D4, D5, T4, T5, T6, T8, T11, T12, T13; tờ 10, tờ 9 thửa 8, 10, 11, 12, 14, 15, 28, 29, 31, 32, 41,42 , D5, D6, D8, D9, D11, T9, T10, T8, T13, T2, T15; tờ 25 thửa 25-28, T11-T13</t>
  </si>
  <si>
    <t xml:space="preserve">Quyết định số 94/QĐ-BQLDA2 ngày 02/6/2021 của Bộ GTVT về việc phê duyệt hồ sơ thiết kế </t>
  </si>
  <si>
    <t>Tờ 6 thửa 40, 41, 42, 56-58, D6-D8, T3; tờ 7 thửa 90-92, 55, thửa D7, D8, D6, D9, D11, T5, T3</t>
  </si>
  <si>
    <t>NQ số 120/NQ-HĐND ngày 10/12/2021</t>
  </si>
  <si>
    <t>Nghị quyết số 21/NQ-HĐND ngày 27/5/2020; Nghị quyết số 20/NQ-HĐND ngày 27/5/2020</t>
  </si>
  <si>
    <t>Tờ 11, tờ 16, PL20+21</t>
  </si>
  <si>
    <t>Tờ 10;11;12;13; PL14; PL15</t>
  </si>
  <si>
    <t>Tờ 13;14;PL5; PL4; 11; PL2; 04;10</t>
  </si>
  <si>
    <t>Tờ 13,16,7,6,2,12</t>
  </si>
  <si>
    <t>NQ số 45/NQ-HĐND ngày 23/12/2020 của HĐND huyện Hoa Lư phê duyệt chủ trương đầu tư; NQ số 34/NQ-HĐND ngày 28/7/2021 của HĐND huyện về việc điều chỉnh chủ trương đầu tư</t>
  </si>
  <si>
    <t xml:space="preserve">Quyết định số 1377/QĐ-UBND ngày 30/10/2018; Quyết định số 845/QĐ-UBND ngày 06/8/2021 của UBND tỉnh về việc phê duyệt, điều chỉnh dự án </t>
  </si>
  <si>
    <t>Quyết định số 3708/QĐ-EVNPC ngày 29/12/2020 của Tập đoàn điện lực Việt Nam về việc phê duyệt báo cáo nghiên cứu khả thi đầu tư</t>
  </si>
  <si>
    <t xml:space="preserve">QĐ số 710/QĐ-UBND ngày 4/6/2020 của UBND tỉnh về việc phê duyệt báo cáo kinh tế - kỹ thuật; QĐ số 1274/QĐ-UBND ngày 15/10/2020 của UBND tỉnh về việc phê duyệt thiết kế bản vẽ thi công và dự toán công trình </t>
  </si>
  <si>
    <t>NQ số 58/NQ-HĐND ngày 06/12/2019; NQ số 57/NQ-HĐND ngày 06/12/2019</t>
  </si>
  <si>
    <t xml:space="preserve">Khu tái định cư đường Đinh Tiên Hoàng Trong đó: ONT 2,61ha, DGT 2,59ha </t>
  </si>
  <si>
    <t xml:space="preserve"> NQ số 20/NQ - HĐND ngày 6/7/2017;  NQ sô 39/NQ-HĐND ngày 30/9/2019</t>
  </si>
  <si>
    <t xml:space="preserve">Tờ 1 thửa 13, 14, 15, 16, 17, 18, 21, 22; Tờ PL1 thửa 1, 5, 8, 51, 52, 54, 55, 56, 57, 58, 59, 60, 61, 105, 106, 107, 108, 109 </t>
  </si>
  <si>
    <t>NQ số 57/NQ-HĐND ngày 6/12/2019; NQ số 58/NQ-HĐND ngày 06/12/2019; NQ số 60/NQ-HĐND ngày 6/12/2020</t>
  </si>
  <si>
    <t>Quyết định số 174/QĐ-UBND ngày 20/2/2018 của UBND huyện Hoa Lư; Đã giao đất 3,01 ha</t>
  </si>
  <si>
    <t xml:space="preserve">Tờ 22 thửa 1 đến 54 </t>
  </si>
  <si>
    <t>Khu tái định cư Đống Mối (dự án nạo vét, xây kè, bảo tồn cảnh quan sông Sào Khê) Trong đó:  ONT 1,66ha, DGT 1,65ha</t>
  </si>
  <si>
    <t xml:space="preserve">NQ số 16/NQ-HĐND ngày 10/7/2018; NQ số 17/NQ-HĐND ngày 10/7/2018  </t>
  </si>
  <si>
    <t>NQ sô 37/NQ-HĐND ngày 12/12/2017; NQ số  38/NQ-HĐND ngày 13/12/2017;</t>
  </si>
  <si>
    <t>Khu dân cư đồng Ổi Trong đó: ONT 3,24ha, DGT 3,24ha, DTL 0,36ha, DKV 0,36ha</t>
  </si>
  <si>
    <t>PL12: Thửa 136;133;62;63;64; 65; 144;145;34;35;143;142;141;11;10;12;13;14;15;16;17; PL20: Thửa 160;156;1;2;61;60;59;58;55;425;426;54;288;344;289;290;12; DGT</t>
  </si>
  <si>
    <t>Khu dân cư phía Tây thôn La Vân Trong đó: ONT 3,6ha, DGT 4,44ha, DTL 0,1ha,DVH 0,14ha, DTT 0,1ha</t>
  </si>
  <si>
    <t>Quyết định số 424/QĐ-UBND ngày 07/7/2009 của UBND huyện về việc phê duyệt quy hoạch chi tiết; Đã thu hồi đất, đưa vào KH làm căn cứ giao đất</t>
  </si>
  <si>
    <t>Tờ 13 thửa 106; Tờ 12 thửa 9, 10, 62, 66; Tờ 24 thửa 17, 18; Tờ 25 thửa 9-21</t>
  </si>
  <si>
    <t>Quyết định số 1438/QĐ-UBND ngày 03/11/2017 của UBND tỉnh phê duyệt quy hoạch chi tiết tỷ lệ 1/500</t>
  </si>
  <si>
    <t>Tờ 11 thửa 98, 373, 373, 132-138, 208-382, D7-D16, T8-T13</t>
  </si>
  <si>
    <t>Tờ 19 thửa 10-27, D4-D12 (đất gt), T4-T15; Tờ 20 thửa 268-254, D1-D4, T3-T6; Tờ 26 thửa 1, 153, 154, D1, D8, T1, T7, T8</t>
  </si>
  <si>
    <t>Tờ 11: thửa 66; Tờ 12: thửa 49; Tờ 13: thửa 70; Tờ 12PL06: thửa 44, 51; 235; Tờ 14PL2: thửa 2; Tờ PL02: thửa 150;  Tờ PL03: thửa 28, 49; tờ PL07: thửa 49; Tờ PL4: thửa 112; Tờ PL5: thửa 8, 46; Tờ PL6: thửa 357, 44; Tờ 14PL4: thửa 199, 201</t>
  </si>
  <si>
    <t>Tờ PL1: thửa 17, 102, 107; Tờ PL12: thửa 109, 150, 162, 202; Tờ PL13: thửa 77, 108, 122, 123, 24, 102, 172; Tờ PL16: thửa  267; Tờ 3: thửa 157; Tờ 8: thửa 44; Tờ 10: thửa 36, 312, 1, 3, 7, 91. Tờ 12: thửa 27. Tờ 13: thửa 25. Tờ 16: thửa 66. PL20+21: thửa 33. PL24+25: thửa 94. PL4+5: thửa 142, 271. PL9: thửa 7. PL10: thửa 17, 19, 37, 135. PL11: thửa 297, 207,  422, 192, 194, 299, 234,  116, 314; Tờ PL17 thửa 30</t>
  </si>
  <si>
    <t>Đã thu hồi đất năm 2018, đưa vào KH làm căn cứ giao đất</t>
  </si>
  <si>
    <t xml:space="preserve">NQ 60/NQ-HĐND ngày 6/12/2019; NQ số 58/NQ-HĐND ngày 06/12/2019;  NQ số 57/NQ-HĐND ngày 06/12/2019 </t>
  </si>
  <si>
    <t>Quyết định số 28/QĐ-UBND ngày 23/3/2016 của UBND xã Ninh Hải phê duyệt chủ trương đầu tư</t>
  </si>
  <si>
    <t xml:space="preserve">NQ số 121/NQ-HĐND ngày 10/12/2021 </t>
  </si>
  <si>
    <t xml:space="preserve">NQ số 16/NQ-HĐND ngày10/7/2018; NQ số 17/NQ-HĐND ngày 10/7/2018 </t>
  </si>
  <si>
    <t>QĐ số 39/QĐ-UBND ngày 6/11/2017 của UBND xã Ninh Mỹ về phê duyệt dự án đầu tư; Đã thu hồi đất năm 2020, đưa vào KH làm căn cứ giao đất</t>
  </si>
  <si>
    <t>XI</t>
  </si>
  <si>
    <t xml:space="preserve">NQ sô 34/NQ-HĐND ngày 12/12/2018; NQ sô 35/NQ-HĐND ngày 12/12/2018 </t>
  </si>
  <si>
    <t xml:space="preserve"> NQ số 57/NQ-HĐND ngày 06/12/2019</t>
  </si>
  <si>
    <t>Quyết định số 1068/QĐ-UBND ngày 31/8/2020 của UBND tỉnh chấp thuận chủ trương đầu tư</t>
  </si>
  <si>
    <t>Khu dân cư Xuân Phúc Trong đó: ONT 0,7ha, DGT 0,31</t>
  </si>
  <si>
    <t>Khu đô thị phía Bắc tiểu khu IX 
Trong đó: ONT 3,88ha; DGT 0,77ha</t>
  </si>
  <si>
    <t>Khu dân cư Đồng Cửa Trong đó: ONT 6,2ha; DVH 0,53ha; TMDV 0,19ha; DGD0,50ha;DKV 0,73ha; DGT5,68ha, DTL 0,07ha)</t>
  </si>
  <si>
    <t xml:space="preserve">Khu dân cư phía Bắc thị trấn Thiên Tôn Trong đó: Trong đó: đất ở 11,69ha, TMD 1,73ha, DGD 4,3ha, DYT 0,86ha, DVH 0,08ha, TSC 0,4ha, DKV 4,92ha, DGT 14,42ha
</t>
  </si>
  <si>
    <t>Tờ 3: thửa 241; Tờ 9: thửa 50, 52, 54, 147, 217; Tờ 11: thửa 257; Tờ 13: thửa 95, 96, 193, 217, 238; Tờ 23: thửa 7,22, 31, 40, 72, 105, 112, 221; Tờ 24: thửa 28, 36, 39, 55, 54</t>
  </si>
  <si>
    <t>DT hiện trạng (ha)</t>
  </si>
  <si>
    <t>DT kế hoạch (ha)</t>
  </si>
  <si>
    <t xml:space="preserve">DT tăng thêm (ha) </t>
  </si>
  <si>
    <t>NQ số 16/NQ-HĐND ngày 10/7/2018; QHSDĐ đến năm 2030; NQ số 17/NQ-HĐND ngày10/7/2018</t>
  </si>
  <si>
    <t>NQ của HĐND tỉnh</t>
  </si>
  <si>
    <t>Văn bản chấp thuận đầu tư</t>
  </si>
  <si>
    <t>Đã thu hồi năm 2017, đưa vào KH làm căn cứ giao đất</t>
  </si>
  <si>
    <t>NQ số 19/NQ-HĐND ngày 28/7/2021 của HĐND huyện về việc phê duyệt chủ trương đầu tư</t>
  </si>
  <si>
    <t xml:space="preserve">NQ số 39/NQ-HĐND ngày 30/9/2019; NQ số 58/NQ-HĐND ngày 06/12/2019  </t>
  </si>
  <si>
    <t>NQ số 43/NQ số-HĐND ngày 23/12/2020 của HĐND huyện Hoa Lư về việc phê duyệt chủ trương đầu tư</t>
  </si>
  <si>
    <t>NQ số 55/NQ số-HĐND ngày 29/7/2021 của HĐND tỉnh về việc phê duyệt chủ trương đầu tư</t>
  </si>
  <si>
    <t>NQ số 13/NQ số-HĐND ngày 26/8/2020 của HĐND huyện về việc phê duyệt chủ trương đầu tư</t>
  </si>
  <si>
    <t>Nghị quyét số 25/NQ số-HĐND ngày 28/7/2021 của HĐND tỉnh phê duyệt chủ trương đầu tư</t>
  </si>
  <si>
    <t>NQ số 12/NQ số-HĐND ngày 26/8/2020 của HĐND huyện Hoa Lư về việc phê duyệt chủ trương đầu tư</t>
  </si>
  <si>
    <t>NQ số 28/NQ số-HĐND ngày 23/12/2020 của HĐND huyện Hoa Lư về việc phê duyệt chủ trương đầu tư; NQ số 26/NQ số-HĐND ngày 28/7/2021 của HĐND huyện về việc điều chỉnh chủ trương đầu tư</t>
  </si>
  <si>
    <t>NQ số 04/NQ-HĐND ngày 08/01/2021 của HĐND thị trấn Thiên Tôn về phê duyệt chủ trương đầu tư</t>
  </si>
  <si>
    <t>NQ số 42/NQ số-HĐND ngày 23/12/2020 của HĐND huyện phê duyệt chủ trương đầu tư</t>
  </si>
  <si>
    <t>NQ số 67/NQ số-HĐND ngày 29/7/2011 của HĐND tỉnh về chủ trương đầu tư</t>
  </si>
  <si>
    <t>NQ số 37/NQ số-HĐND ngày 23/7/2020 của HĐND tỉnh về phê duyệt chủ trương đầu tư</t>
  </si>
  <si>
    <t>NQ số 29/NQ-HĐND ngày 23/12/2020 của HĐND huyện Hoa Lư về việc phê duyệt chủ trương đầu tư</t>
  </si>
  <si>
    <t>NQ số 72/NQ số-HĐND ngày 29/7/2021 của HĐND tỉnh phê duyệt chủ trương đầu tư</t>
  </si>
  <si>
    <t>NQ số 109/NQ-HĐND ngày 9/12/2020;  NQ số 110/NQ-HĐND ngày 9/12/2020</t>
  </si>
  <si>
    <t xml:space="preserve">NQ số 109/NQ-HĐND ngày 9/12/2020;  NQ số 110/NQ-HĐND ngày 9/12/2020; </t>
  </si>
  <si>
    <t>tờ bản đồ số DC5, thửa số 9,10,11,13,19,20; tờ số 4 thửa 13</t>
  </si>
  <si>
    <t>tờ 3</t>
  </si>
  <si>
    <t xml:space="preserve"> tờ 13</t>
  </si>
  <si>
    <t>Tờ 1: thửa 74; Tờ 3: thửa 51; Tờ 6: thửa 35, 46, 93; Tờ 7: thửa 51; Tờ 11 thửa 7; Tờ 12: thửa 142, 143 151; Tờ 13; thửa 26; Tờ 15: thửa 128, 153, 162; Tờ 16: thửa: 133, 152; 235; 236; 106; 242; Tờ 22: thửa 111, 120-123, 135, 204, 205, 191, 192; Tờ 23 thửa 111, 121-123; Tờ 24: thửa 7, 9,34; Tờ  25, thửa 14, 30-34; Tờ 30: thửa 3, 21, 69; Tờ  32: thửa 1, 146; Tờ 33: thửa 189, 200; Tờ 39: thửa 161,180, 235; 246; 247, 161</t>
  </si>
  <si>
    <t>Biểu 01/CH</t>
  </si>
  <si>
    <t xml:space="preserve"> HIỆN TRẠNG SỬ DỤNG ĐẤT NĂM 2021</t>
  </si>
  <si>
    <t>Đất khu công nghiệp</t>
  </si>
  <si>
    <t>Đất xây dựng cơ sở văn hóa</t>
  </si>
  <si>
    <t>Đất xây dựng cơ sở y tế</t>
  </si>
  <si>
    <t>Đất xây dựng cơ sở giáo dục - đào tạo</t>
  </si>
  <si>
    <t>Đất xây dựng cơ sở thể dục - thể thao</t>
  </si>
  <si>
    <t xml:space="preserve">Đất công trình năng lượng </t>
  </si>
  <si>
    <t xml:space="preserve">Đất công trình bưu chính viễn thông </t>
  </si>
  <si>
    <t>Đất chợ</t>
  </si>
  <si>
    <t xml:space="preserve">Biểu 02/CH                                </t>
  </si>
  <si>
    <t>TT</t>
  </si>
  <si>
    <t>Kết quả thực hiện</t>
  </si>
  <si>
    <t>So sánh</t>
  </si>
  <si>
    <t>Tăng (+),
 giảm (-)</t>
  </si>
  <si>
    <t xml:space="preserve">KẾT QUẢ THỰC HIỆN KẾ HOẠCH SỬ DỤNG ĐẤT NĂM 2021
</t>
  </si>
  <si>
    <t xml:space="preserve">Biểu 06/CH                                </t>
  </si>
  <si>
    <t xml:space="preserve">Đơn vị tính: ha </t>
  </si>
  <si>
    <t>Khu chức năng</t>
  </si>
  <si>
    <t>Khu sản xuất nông nghiệp</t>
  </si>
  <si>
    <t>KNN</t>
  </si>
  <si>
    <t>Khu lâm nghiệp</t>
  </si>
  <si>
    <t>KLN</t>
  </si>
  <si>
    <t>Khu du lịch</t>
  </si>
  <si>
    <t>KDL</t>
  </si>
  <si>
    <t>Khu phát triển công nghiệp</t>
  </si>
  <si>
    <t>KPC</t>
  </si>
  <si>
    <t xml:space="preserve">Khu đô thị </t>
  </si>
  <si>
    <t>DTC</t>
  </si>
  <si>
    <t>Khu bảo tồn thiên nhiên và đa dạng sinh học</t>
  </si>
  <si>
    <t>KBT</t>
  </si>
  <si>
    <t>Khu thương mại - dịch vụ</t>
  </si>
  <si>
    <t>KTM</t>
  </si>
  <si>
    <t>Khu đô thị - thương mại - dịch vụ</t>
  </si>
  <si>
    <t>KDV</t>
  </si>
  <si>
    <t>Khu dân cư nông thôn</t>
  </si>
  <si>
    <t>DNT</t>
  </si>
  <si>
    <t>Khu ở, làng nghề, sản xuất phi nông nghiệp nông thôn</t>
  </si>
  <si>
    <t>KON</t>
  </si>
  <si>
    <t xml:space="preserve">Biểu 07/CH                                </t>
  </si>
  <si>
    <t>KẾ HOẠCH CHUYỂN MỤC ĐÍCH SỬ DỤNG ĐẤT NĂM 2022</t>
  </si>
  <si>
    <t>Đất nông nghiệp chuyển sang phi nông nghiệp</t>
  </si>
  <si>
    <t>NNP/PNN</t>
  </si>
  <si>
    <t>LUA/PNN</t>
  </si>
  <si>
    <t>LUC/PNN</t>
  </si>
  <si>
    <t>HNK/PNN</t>
  </si>
  <si>
    <t>CLN/PNN</t>
  </si>
  <si>
    <t>NTS/PNN</t>
  </si>
  <si>
    <t>NKH/PNN</t>
  </si>
  <si>
    <t>Chuyển đổi cơ cấu sử dụng đất trong nội bộ đất nông nghiệp</t>
  </si>
  <si>
    <t>LUA/NKH</t>
  </si>
  <si>
    <t>Đất phi nông nghiệp không phải là đất ở chuyển sang đất ở</t>
  </si>
  <si>
    <t>PKO/OTC</t>
  </si>
  <si>
    <t xml:space="preserve">Biểu 08/CH                                </t>
  </si>
  <si>
    <t>KẾ HOẠCH THU HỒI ĐẤT NĂM 2022 HUYỆN HOA LƯ</t>
  </si>
  <si>
    <t>Diện tích phân theo đơn vị hành chính</t>
  </si>
  <si>
    <t>Ninh
 Xuân</t>
  </si>
  <si>
    <t>Đất vật liệu xây dựng, gốm sứ</t>
  </si>
  <si>
    <t xml:space="preserve">Biểu 09/CH                                </t>
  </si>
  <si>
    <t>Biểu 11/CH</t>
  </si>
  <si>
    <t>Loại đất</t>
  </si>
  <si>
    <t>Khu phát triển
 công nghiệp</t>
  </si>
  <si>
    <t>Khu đô thị</t>
  </si>
  <si>
    <t>Khu bảo tồn thiên nhiên và
 đa dạng sinh học</t>
  </si>
  <si>
    <t>Khu đô thị 
thương mại dịch vụ</t>
  </si>
  <si>
    <t>Khu thương mại 
dịch vụ</t>
  </si>
  <si>
    <t>Khu ở, làng nghề, 
sản xuất phi nông nghiệp nông thôn</t>
  </si>
  <si>
    <t>Diện tích
(ha)</t>
  </si>
  <si>
    <t>Cơ cấu
(%)</t>
  </si>
  <si>
    <t>Biểu 13/CH</t>
  </si>
  <si>
    <t>CHU CHUYỂN ĐẤT ĐAI TRONG NĂM KẾ HOẠCH 2022</t>
  </si>
  <si>
    <t>Đơn vị tính: ha</t>
  </si>
  <si>
    <t>Diện tích
  năm 2021</t>
  </si>
  <si>
    <t>Cộng 
giảm</t>
  </si>
  <si>
    <t>TỔNG DIỆN TÍCH ĐẤT TỰ NHIÊN</t>
  </si>
  <si>
    <t>Cộng tăng</t>
  </si>
  <si>
    <t>CÔNG TRÌNH TRONG KẾ HOẠCH SỬ DỤNG ĐẤT CẤP TỈNH</t>
  </si>
  <si>
    <t>Công trình, dự án mục đích quốc phòng, an ninh</t>
  </si>
  <si>
    <t>Công trình, dự án để phát triển kinh tế - xã hội vì lợi ích quốc gia, công cộng</t>
  </si>
  <si>
    <t>1.2.1</t>
  </si>
  <si>
    <t>Công trình, dự án quan trọng quốc gia do Quốc hội quyết định chủ trương đầu tư mà phải thu hồi đất</t>
  </si>
  <si>
    <t>1.2.2</t>
  </si>
  <si>
    <t>Công trình, dự án do Thủ tướng Chính phủ chấp thuận, quyết định đầu tư mà phải thu hồi đất</t>
  </si>
  <si>
    <t>Các công trình, dự án còn lại</t>
  </si>
  <si>
    <t>Công trình, dự án do Hội đồng nhân dân cấp tỉnh chấp thuận mà phải thu hồi đất</t>
  </si>
  <si>
    <t>2.1.3</t>
  </si>
  <si>
    <t>2.1.4</t>
  </si>
  <si>
    <t>2.1.5</t>
  </si>
  <si>
    <t>2.1.6</t>
  </si>
  <si>
    <t>2.1.7</t>
  </si>
  <si>
    <t>2.1.8</t>
  </si>
  <si>
    <t>2.1.9</t>
  </si>
  <si>
    <t>2.1.10</t>
  </si>
  <si>
    <t>2.1.11</t>
  </si>
  <si>
    <t>2.1.12</t>
  </si>
  <si>
    <t>2.1.13</t>
  </si>
  <si>
    <t>Công trình, dự án chuyển mục đích sử dụng đất</t>
  </si>
  <si>
    <t>Chuyển mục đích đất ở</t>
  </si>
  <si>
    <t>Khu dân cư Đồng Quen Trong đó: Đất ở: 5ha; đất công cộng: 0,55 ha; đất thể thao: 0,17 ha; đất giao thông + hành lang: 3,45 ha; đất DKV 0,63ha</t>
  </si>
  <si>
    <t xml:space="preserve">Tiểu khu XII02 thuộc quy hoạch chung phân khu phía Bắc trong quy hoạch chung đô thị Ninh Bình (thôn Quán Vinh, xã Ninh Hoà và thôn Quan Đồng, xã Ninh Mỹ) Trong đó: ONT 4,57ha, DGT 3,01ha, TMD 0,89ha, DKV 0,78ha; </t>
  </si>
  <si>
    <t>Khu đô thị Ninh Thắng I (theo QH chi tiết KĐT Ninh Thắng Trong dó: ONT 4,64ha, DGT 3,46ha, DTL 0,75ha, TMD 1,2ha, DKV 1,2ha)</t>
  </si>
  <si>
    <t>Khu dân cư Đồng Gạo Trong đó: ONT 4,14ha, TMD 0,5ha; DVH 0,06ha; DGT 3,62ha, DKV 0,62ha</t>
  </si>
  <si>
    <t>Khu đô thị phía Đông tiểu khu VI (Dự án tiểu khu VI-01, VI-08, VI-09, VI-11 thuộc QH phân khu các khu vực 1-1-A, 1-3-B, 1-3-C) Trong đó:  DVH 0,27ha, DYT 0,15ha, DGD 0,35ha, TMD 8,41ha,đất ở 7,61ha, DKV 2,30ha, MNC 3,20ha, DGT 14,63ha, TSC 1,65ha</t>
  </si>
  <si>
    <t>Khu dân cư Đồng Sàn, Đồng Vụng Trong đó: đất giao thông 2,08 ha; đất chia lô liền kề: 3,03 ha; đất nhà vườn: 1,67 ha; đất văn hoá: 0,09 ha; đất hành lang: 0,13 ha; đất cây xanh: 0,28 ha; đài liệt sí: 0,41 ha</t>
  </si>
  <si>
    <t>Khu phía Bắc đường Vạn Hạnh (Thuộc dự án Khu đô thị phía Bắc tp Ninh Bình
Trong đó: ONT 10,93ha, DGT 8,37ha, TMD 1,08ha, DTL 0,52ha; DVH 0,22ha</t>
  </si>
  <si>
    <t>Dự án xây dựng khu dịch vụ thương mại tổng hợp của Công ty TNHH thương mại dịch vụ Hiền Lan</t>
  </si>
  <si>
    <t>Tờ 18, thửa 82-192</t>
  </si>
  <si>
    <t>Giấy chứng nhận đầu tư số 4403045214 ngày 01/9/2020</t>
  </si>
  <si>
    <t>Chu chuyển đất đai trong năm 2022</t>
  </si>
  <si>
    <t>Diện tích
năm 2022</t>
  </si>
  <si>
    <t>Diện tích năm 2022</t>
  </si>
  <si>
    <t>Dự án nâng cấp, chình trang các ngõ đi ở các khu dân cư theo đề án chính trang đô thị trên địa bàn thị trấn Thiên Tôn (đường GT khu Đông Nam)</t>
  </si>
  <si>
    <t xml:space="preserve">NQ số 81/NQ-HĐND ngày 28/9/2020; NQ số 121/NQ-HĐND ngày 10/12/2021 </t>
  </si>
  <si>
    <t>Nạo vét xây kè bảo vệ cảnh quan sông Sào Khê xứ đồng Cộc</t>
  </si>
  <si>
    <t xml:space="preserve">Nạo vét xây kè bảo vệ cảnh quan sông Sào Khê, cầu Đông đến Cống Trường Yên </t>
  </si>
  <si>
    <t>Tờ 13 PL6 thửa 66, 67, 69, 70, 71, 260, 261, 262, 283</t>
  </si>
  <si>
    <t>Tờ 6: thửa 22,42,121; Tờ 7, thửa: 223, 239; 272; 95; 752-757; 144; 239; 240; 418; 172; 152; 223; 227, 728, 353; tờ 12: thửa 39, thửa 81; tờ 18: thửa: 68; 223; 228; 224; 262; 263; 255; tờ 25: thửa 44; 269; 286; 137; tờ 27; thửa 79; tờ 28: thửa 151; tờ 19 thửa 13</t>
  </si>
  <si>
    <t>Tờ 6: thửa 35, Tờ 7: thửa 13, 24, 25, 51, 52, 77-80, 100, 127, 454, 456,457, 539, 540, 610-612, tờ 8: thửa 10, tờ 14, thửa 244, 245, 399, tờ 15: thửa 9, 61, 62, 187, 260, 278, 304, 413, 425, 672, 675, 515; Tờ 28: thửa 148, 190</t>
  </si>
  <si>
    <t>Tờ 13 thửa: 11,34, 112, 163; tờ 03 thửa 32, 33, 53, 82, 88, 89, 90, 91, 86,92,93,94, 95-97; PL8 Thửa: 291; Tờ 11 thửa 62,67,200,231; Tờ PL7, thửa 32; tờ 11 thửa 01; Tờ PL4 thửa 52, 59; PL03, thửa 55, 56; tờ PL14, thửa 141</t>
  </si>
  <si>
    <t>Tờ 2: thửa 237; Tờ 11: thửa 102, 114, 221, 235, 275, 280, 300; Tờ 12: thửa 101, 211, 257, 263, 267, 295, 408, 416, 427, 431, 436, 455, 551, 617, 619, 620, 900, 930-932; Tờ 16: thửa 36, 58, 172, 360, 361, 390, 237, 690; 698, 518, 571, 301; Tờ 19: thửa 50, 208; Tờ 20: thửa 143</t>
  </si>
  <si>
    <t>DT thực hiện
 đến 31/12/2021</t>
  </si>
  <si>
    <t>Tái định cư Thổ Trì  (thuộc khu dân cư Thổ Trì)</t>
  </si>
  <si>
    <t xml:space="preserve">Đường giao thông QL45 - Mai Sơn </t>
  </si>
  <si>
    <t xml:space="preserve">NQ số 21/NQ-HĐND ngày 27/5/2020; </t>
  </si>
  <si>
    <t xml:space="preserve">NQ số 21/NQ-HĐND ngày 27/5/2020; NQ số 20/NQ-HĐND ngày 27/5/2020; </t>
  </si>
  <si>
    <t xml:space="preserve"> NQ số 58/NQ-HĐND ngày 06/12/2019; NQ số 57/NQ-HĐND ngày 06/12/2019</t>
  </si>
  <si>
    <t>Tuyến đường từ đê Hữu sông Đáy đến thôn Bạch Cừ và thôn La Phù</t>
  </si>
  <si>
    <t>Đất phát triển hạ tầng</t>
  </si>
  <si>
    <t>Trạm biến áp 110kV Thiên Tôn và nhánh rẽ</t>
  </si>
  <si>
    <t>Ninh Hòa, 
Thiên Tôn</t>
  </si>
  <si>
    <t>Khu Trung Tâm Trung Trữ Trong đó: ONT 4,3ha, DTT 2,4ha, DGT 2,21ha, DNL 0,91ha; DKV 1,4ha, MNC 3,7ha, DKV 2,45ha</t>
  </si>
  <si>
    <t>NQ số 15/NQ-HĐND ngày 22/7/2015; VB 335/UBND-VP3 ngày 20/9/2017; NQ sô 39/NQ-HĐND ngày 30/9/2019</t>
  </si>
  <si>
    <t>Văn bản số 1937/TTg-KTN ngày 4/11/2016 của Thủ tướng Chính phủ</t>
  </si>
  <si>
    <t>NQ số 29/NQ-HĐND ngày 23/7/2020</t>
  </si>
  <si>
    <t>NQ số 21/NQ-HĐND ngày 27/5/2020</t>
  </si>
  <si>
    <t>Thiên Tôn: Tờ 5 thửa 12-18</t>
  </si>
  <si>
    <t>Quyết định số 2736/QĐ-EVNPC ngày 08/10/2020 của Tổng công ty điện lực miền Bắc về việc giao danh mục và kế hoạch vốn đầu tư xây dựng</t>
  </si>
  <si>
    <t>Mở rộng trụ sở UBND xã Ninh Giang</t>
  </si>
  <si>
    <r>
      <t xml:space="preserve">Tuyến đường từ đê Hữu sông Đáy đến thôn </t>
    </r>
    <r>
      <rPr>
        <sz val="14"/>
        <color rgb="FFFF0000"/>
        <rFont val="Times New Roman"/>
        <family val="1"/>
      </rPr>
      <t xml:space="preserve">La Phù và thôn </t>
    </r>
    <r>
      <rPr>
        <sz val="12"/>
        <color rgb="FFFF0000"/>
        <rFont val="Times New Roman"/>
        <family val="1"/>
      </rPr>
      <t>Bạch Cừ</t>
    </r>
  </si>
  <si>
    <t xml:space="preserve"> Sửa lại tên</t>
  </si>
  <si>
    <t>số liệu theo nghị quyết hay quy hoạch đúng, giải trình trong báo cáo</t>
  </si>
  <si>
    <t>Số liệu 0,3ha đang lơn hơn Quy hoạch, lấy quy hoạch làm gốc</t>
  </si>
  <si>
    <t>Năm thu hồi 2007 trước phê duyệt Quy haochj chi tiết năm 2009 (QĐ 424)</t>
  </si>
  <si>
    <t>Sao lại bỏ Nghi Quyết 39/2019 vậy???</t>
  </si>
  <si>
    <t xml:space="preserve">Tái định cư Thổ Trì </t>
  </si>
  <si>
    <t xml:space="preserve">NQ số 28/NQ-HĐND ngày 17/12/2014 </t>
  </si>
  <si>
    <t>0,13</t>
  </si>
  <si>
    <t>Nghị quyết số 27/NQ-HĐND ngày 23/7/2020</t>
  </si>
  <si>
    <t>NQ số 57/NQ-HĐND ngày 6/12/2019; NQ số 58/NQ-HĐND ngày 06/12/2019</t>
  </si>
  <si>
    <t>NQ số 16/NQ-HĐND ngày 10/7/2018;  NQ số 17/NQ-HĐND ngày10/7/2018</t>
  </si>
  <si>
    <t xml:space="preserve"> NQ số 58/NQ-HĐND ngày 06/12/2019;  NQ số 57/NQ-HĐND ngày 06/12/2019 </t>
  </si>
  <si>
    <t>Nghị quyết số 21/NQ-HDND ngày 27/5/2020; Nghị quyết số 20/NQ-HĐND ngày 27/5/2020</t>
  </si>
  <si>
    <t>3,31</t>
  </si>
  <si>
    <t>Đã thu hồi năm 2019, đưa vào KH làm căn cứ giao đất</t>
  </si>
  <si>
    <t>0,3</t>
  </si>
  <si>
    <t xml:space="preserve"> NQ sô 39/NQ-HĐND ngày 30/9/2019</t>
  </si>
  <si>
    <t>Tờ 1: thửa 74; 75; Tờ 3: thửa 51; Tờ 6: thửa 35, 46, 93; Tờ 7: thửa 51; Tờ 11 thửa 7; Tờ 12: thửa 142, 143 151; 51; 211; Tờ 13; thửa 26; Tờ 15: thửa 128, 153, 165; Tờ 16: thửa: 133, 152; 243; 244; 245; 246; 247; 235; 236; 106; 242; Tờ 22: thửa 135;204; 205 tờ 23 thửa 111, 120-123, 135, 191, 192; Tờ 24: thửa 7, 9,11; 10; 38; 39; 34; Tờ  25, thửa 14, 30-34; Tờ 30: thửa 3, 21, 69; Tờ  32: thửa 1, 146; Tờ 33: thửa 189, 200; 217; Tờ 39: thửa 161,180, 235; 246; 247, 161; 186; 191</t>
  </si>
  <si>
    <t xml:space="preserve"> Nghị quyết số 21/NQ-HĐND ngày 27/5/2020; </t>
  </si>
  <si>
    <t>DT được duyệt 
năm 2021 (ha)</t>
  </si>
  <si>
    <t>Tỷ lệ
 (%)</t>
  </si>
  <si>
    <r>
      <t xml:space="preserve">Tuyến đường từ đê Hữu sông Đáy đến thôn </t>
    </r>
    <r>
      <rPr>
        <sz val="14"/>
        <rFont val="Times New Roman"/>
        <family val="1"/>
      </rPr>
      <t xml:space="preserve">La Phù và thôn </t>
    </r>
    <r>
      <rPr>
        <sz val="12"/>
        <rFont val="Times New Roman"/>
        <family val="1"/>
      </rPr>
      <t>Bạch Cừ</t>
    </r>
  </si>
  <si>
    <t>KẾ HOẠCH ĐƯA ĐẤT CHƯA SỬ DỤNG VÀO SỬ DỤNG NĂM 2022</t>
  </si>
  <si>
    <t>Nghị quyết số 21/NQ-HĐND ngày 27/5/2020</t>
  </si>
  <si>
    <t>Tờ 8, Tờ 16</t>
  </si>
  <si>
    <t>Tờ 3; PL2+3; PL4+5.</t>
  </si>
  <si>
    <t>Tờ 18</t>
  </si>
  <si>
    <t>DIỆN TÍCH, CƠ CẤU SỬ DỤNG ĐẤT CÁC KHU CHỨC NĂNG CỦA HUYỆN</t>
  </si>
  <si>
    <t>Diện tích phân theo đơn vị  hành chính</t>
  </si>
  <si>
    <t>Đất trồng lúa chuyển sang đất nông nghiệp khác</t>
  </si>
  <si>
    <t>Chỉ tiêu sử  dụng đất</t>
  </si>
  <si>
    <t xml:space="preserve"> KẾ HOẠCH SỬ DỤNG ĐẤT NĂM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</si>
</sst>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67">
    <numFmt numFmtId="5" formatCode="&quot;$&quot;#,##0_);\(&quot;$&quot;#,##0\)"/>
    <numFmt numFmtId="6" formatCode="&quot;$&quot;#,##0_);[Red]\(&quot;$&quot;#,##0\)"/>
    <numFmt numFmtId="43" formatCode="_(* #,##0.00_);_(* \(#,##0.00\);_(* &quot;-&quot;??_);_(@_)"/>
    <numFmt numFmtId="164" formatCode="_-* #,##0_-;\-* #,##0_-;_-* &quot;-&quot;_-;_-@_-"/>
    <numFmt numFmtId="165" formatCode="_-* #,##0.00_-;\-* #,##0.00_-;_-* &quot;-&quot;??_-;_-@_-"/>
    <numFmt numFmtId="166" formatCode="_-* #,##0.00\ _s_o_'_m_-;\-* #,##0.00\ _s_o_'_m_-;_-* &quot;-&quot;??\ _s_o_'_m_-;_-@_-"/>
    <numFmt numFmtId="167" formatCode="##.##%"/>
    <numFmt numFmtId="168" formatCode="&quot;\&quot;#,##0.00;[Red]&quot;\&quot;&quot;\&quot;&quot;\&quot;&quot;\&quot;&quot;\&quot;&quot;\&quot;\-#,##0.00"/>
    <numFmt numFmtId="169" formatCode="&quot;\&quot;#,##0;[Red]&quot;\&quot;&quot;\&quot;\-#,##0"/>
    <numFmt numFmtId="170" formatCode="_(* #,##0_);_(* \(#,##0\);_(* &quot;-&quot;??_);_(@_)"/>
    <numFmt numFmtId="171" formatCode="_ &quot;\&quot;* #,##0_ ;_ &quot;\&quot;* \-#,##0_ ;_ &quot;\&quot;* &quot;-&quot;_ ;_ @_ "/>
    <numFmt numFmtId="172" formatCode="0.000000000"/>
    <numFmt numFmtId="173" formatCode="_ &quot;\&quot;* #,##0.00_ ;_ &quot;\&quot;* \-#,##0.00_ ;_ &quot;\&quot;* &quot;-&quot;??_ ;_ @_ "/>
    <numFmt numFmtId="174" formatCode="0.000%"/>
    <numFmt numFmtId="175" formatCode="_ * #,##0_ ;_ * \-#,##0_ ;_ * &quot;-&quot;_ ;_ @_ "/>
    <numFmt numFmtId="176" formatCode="_ * #,##0.00_ ;_ * \-#,##0.00_ ;_ * &quot;-&quot;??_ ;_ @_ "/>
    <numFmt numFmtId="177" formatCode="\$#,##0_);\(\$#,##0\)"/>
    <numFmt numFmtId="178" formatCode="##,###.##"/>
    <numFmt numFmtId="179" formatCode="#0.##"/>
    <numFmt numFmtId="180" formatCode="_-* #,##0\ _s_o_'_m_-;\-* #,##0\ _s_o_'_m_-;_-* &quot;-&quot;\ _s_o_'_m_-;_-@_-"/>
    <numFmt numFmtId="181" formatCode="_-* #,##0.00\ _$_-;\-* #,##0.00\ _$_-;_-* &quot;-&quot;??\ _$_-;_-@_-"/>
    <numFmt numFmtId="182" formatCode="#,##0;\(#,##0\)"/>
    <numFmt numFmtId="183" formatCode="##,##0%"/>
    <numFmt numFmtId="184" formatCode="#,###%"/>
    <numFmt numFmtId="185" formatCode="##.##"/>
    <numFmt numFmtId="186" formatCode="###,###"/>
    <numFmt numFmtId="187" formatCode="###.###"/>
    <numFmt numFmtId="188" formatCode="##,###.####"/>
    <numFmt numFmtId="189" formatCode="_ &quot;\&quot;* #,##0.00_ ;_ &quot;\&quot;* &quot;\&quot;&quot;\&quot;&quot;\&quot;&quot;\&quot;&quot;\&quot;&quot;\&quot;&quot;\&quot;&quot;\&quot;&quot;\&quot;\-#,##0.00_ ;_ &quot;\&quot;* &quot;-&quot;??_ ;_ @_ "/>
    <numFmt numFmtId="190" formatCode="\$#,##0\ ;\(\$#,##0\)"/>
    <numFmt numFmtId="191" formatCode="\t0.00%"/>
    <numFmt numFmtId="192" formatCode="##,##0.##"/>
    <numFmt numFmtId="193" formatCode="0.000"/>
    <numFmt numFmtId="194" formatCode="_-* #,##0\ _D_M_-;\-* #,##0\ _D_M_-;_-* &quot;-&quot;\ _D_M_-;_-@_-"/>
    <numFmt numFmtId="195" formatCode="_-* #,##0.00\ _D_M_-;\-* #,##0.00\ _D_M_-;_-* &quot;-&quot;??\ _D_M_-;_-@_-"/>
    <numFmt numFmtId="196" formatCode="\t#\ ??/??"/>
    <numFmt numFmtId="197" formatCode="_([$€-2]* #,##0.00_);_([$€-2]* \(#,##0.00\);_([$€-2]* &quot;-&quot;??_)"/>
    <numFmt numFmtId="198" formatCode="&quot;Fr.&quot;\ #,##0.00;&quot;Fr.&quot;\ \-#,##0.00"/>
    <numFmt numFmtId="199" formatCode="0.0000"/>
    <numFmt numFmtId="200" formatCode="#,##0\ &quot;$&quot;_);[Red]\(#,##0\ &quot;$&quot;\)"/>
    <numFmt numFmtId="201" formatCode="&quot;$&quot;###,0&quot;.&quot;00_);[Red]\(&quot;$&quot;###,0&quot;.&quot;00\)"/>
    <numFmt numFmtId="202" formatCode="m/d"/>
    <numFmt numFmtId="203" formatCode="&quot;ß&quot;#,##0;\-&quot;&quot;\ß&quot;&quot;#,##0"/>
    <numFmt numFmtId="204" formatCode="_ * #,##0_)_£_ ;_ * \(#,##0\)_£_ ;_ * &quot;-&quot;_)_£_ ;_ @_ "/>
    <numFmt numFmtId="205" formatCode="###\ ###\ ###\ ###\ ###"/>
    <numFmt numFmtId="206" formatCode="0.00000000000E+00;\?"/>
    <numFmt numFmtId="207" formatCode="&quot;£&quot;#,##0;[Red]\-&quot;£&quot;#,##0"/>
    <numFmt numFmtId="208" formatCode="#,##0.00\ &quot;F&quot;;[Red]\-#,##0.00\ &quot;F&quot;"/>
    <numFmt numFmtId="209" formatCode="&quot;Fr.&quot;\ #,##0;&quot;Fr.&quot;\ \-#,##0"/>
    <numFmt numFmtId="210" formatCode="_ * #,##0.00_)\ _$_ ;_ * \(#,##0.00\)\ _$_ ;_ * &quot;-&quot;??_)\ _$_ ;_ @_ "/>
    <numFmt numFmtId="211" formatCode="_(* #,##0.0_);_(* \(#,##0.0\);_(* &quot;-&quot;??_);_(@_)"/>
    <numFmt numFmtId="212" formatCode="_-* #,##0.00\ _F_-;\-* #,##0.00\ _F_-;_-* &quot;-&quot;??\ _F_-;_-@_-"/>
    <numFmt numFmtId="213" formatCode="&quot;£&quot;#,##0;\-&quot;£&quot;#,##0"/>
    <numFmt numFmtId="214" formatCode="_-* #,##0\ &quot;DM&quot;_-;\-* #,##0\ &quot;DM&quot;_-;_-* &quot;-&quot;\ &quot;DM&quot;_-;_-@_-"/>
    <numFmt numFmtId="215" formatCode="_-* #,##0.00\ &quot;DM&quot;_-;\-* #,##0.00\ &quot;DM&quot;_-;_-* &quot;-&quot;??\ &quot;DM&quot;_-;_-@_-"/>
    <numFmt numFmtId="216" formatCode="&quot;￥&quot;#,##0;&quot;￥&quot;\-#,##0"/>
    <numFmt numFmtId="217" formatCode="00.000"/>
    <numFmt numFmtId="218" formatCode="_-&quot;$&quot;* #,##0_-;\-&quot;$&quot;* #,##0_-;_-&quot;$&quot;* &quot;-&quot;_-;_-@_-"/>
    <numFmt numFmtId="219" formatCode="_-&quot;$&quot;* #,##0.00_-;\-&quot;$&quot;* #,##0.00_-;_-&quot;$&quot;* &quot;-&quot;??_-;_-@_-"/>
    <numFmt numFmtId="220" formatCode="#,##0.00;[Red]#,##0.00"/>
    <numFmt numFmtId="221" formatCode="[$-809]dd\ mmmm\ yyyy"/>
    <numFmt numFmtId="222" formatCode="0##,###.00"/>
    <numFmt numFmtId="223" formatCode="_-* #,##0\ &quot;F&quot;_-;\-* #,##0\ &quot;F&quot;_-;_-* &quot;-&quot;\ &quot;F&quot;_-;_-@_-"/>
    <numFmt numFmtId="224" formatCode="#,##0\ &quot;F&quot;;[Red]\-#,##0\ &quot;F&quot;"/>
    <numFmt numFmtId="225" formatCode="#,##0.00\ &quot;F&quot;;\-#,##0.00\ &quot;F&quot;"/>
    <numFmt numFmtId="226" formatCode="0.00_);\(0.00\)"/>
    <numFmt numFmtId="227" formatCode="0;[Red]0"/>
  </numFmts>
  <fonts count="180">
    <font>
      <sz val="11"/>
      <color theme="1"/>
      <name val="Calibri"/>
      <family val="2"/>
      <scheme val="minor"/>
    </font>
    <font>
      <sz val="11"/>
      <color theme="1"/>
      <name val="Calibri"/>
      <family val="2"/>
      <scheme val="minor"/>
    </font>
    <font>
      <sz val="10"/>
      <name val="Arial"/>
      <family val="2"/>
    </font>
    <font>
      <sz val="10"/>
      <name val="Times New Roman"/>
      <family val="1"/>
    </font>
    <font>
      <sz val="11"/>
      <color theme="1"/>
      <name val="Times New Roman"/>
      <family val="1"/>
    </font>
    <font>
      <b/>
      <sz val="10"/>
      <name val="Times New Roman"/>
      <family val="1"/>
    </font>
    <font>
      <sz val="11"/>
      <color theme="1"/>
      <name val="Calibri"/>
      <family val="2"/>
      <charset val="162"/>
      <scheme val="minor"/>
    </font>
    <font>
      <b/>
      <sz val="12"/>
      <name val="Times New Roman"/>
      <family val="1"/>
    </font>
    <font>
      <sz val="12"/>
      <name val="Times New Roman"/>
      <family val="1"/>
    </font>
    <font>
      <sz val="11"/>
      <color indexed="8"/>
      <name val="Calibri"/>
      <family val="2"/>
      <charset val="162"/>
    </font>
    <font>
      <b/>
      <sz val="12"/>
      <color indexed="8"/>
      <name val="Times New Roman"/>
      <family val="1"/>
    </font>
    <font>
      <b/>
      <i/>
      <sz val="12"/>
      <name val="Times New Roman"/>
      <family val="1"/>
    </font>
    <font>
      <sz val="11"/>
      <color theme="1"/>
      <name val="Calibri"/>
      <family val="2"/>
      <charset val="163"/>
      <scheme val="minor"/>
    </font>
    <font>
      <sz val="12"/>
      <color indexed="8"/>
      <name val="Times New Roman"/>
      <family val="1"/>
    </font>
    <font>
      <i/>
      <sz val="10"/>
      <name val="Times New Roman"/>
      <family val="1"/>
    </font>
    <font>
      <i/>
      <sz val="12"/>
      <color indexed="8"/>
      <name val="Times New Roman"/>
      <family val="1"/>
    </font>
    <font>
      <i/>
      <sz val="12"/>
      <name val="Times New Roman"/>
      <family val="1"/>
    </font>
    <font>
      <u/>
      <sz val="11"/>
      <color theme="10"/>
      <name val="Calibri"/>
      <family val="2"/>
    </font>
    <font>
      <sz val="10"/>
      <color theme="0"/>
      <name val="Times New Roman"/>
      <family val="1"/>
    </font>
    <font>
      <sz val="12"/>
      <color theme="0"/>
      <name val="Times New Roman"/>
      <family val="1"/>
    </font>
    <font>
      <sz val="10"/>
      <color indexed="9"/>
      <name val="Times New Roman"/>
      <family val="1"/>
    </font>
    <font>
      <b/>
      <sz val="12"/>
      <color indexed="9"/>
      <name val="Times New Roman"/>
      <family val="1"/>
    </font>
    <font>
      <sz val="12"/>
      <name val=".VnTime"/>
      <family val="2"/>
    </font>
    <font>
      <b/>
      <sz val="10"/>
      <name val="SVNtimes new roman"/>
      <family val="2"/>
    </font>
    <font>
      <sz val="10"/>
      <name val="Arial"/>
      <family val="2"/>
    </font>
    <font>
      <sz val="10"/>
      <name val="?? ??"/>
      <family val="1"/>
      <charset val="136"/>
    </font>
    <font>
      <sz val="14"/>
      <name val="??"/>
      <family val="3"/>
      <charset val="129"/>
    </font>
    <font>
      <sz val="12"/>
      <name val="????"/>
      <family val="1"/>
      <charset val="136"/>
    </font>
    <font>
      <sz val="12"/>
      <name val="Courier"/>
      <family val="3"/>
    </font>
    <font>
      <b/>
      <u/>
      <sz val="14"/>
      <color indexed="8"/>
      <name val=".VnBook-AntiquaH"/>
      <family val="2"/>
    </font>
    <font>
      <sz val="12"/>
      <name val="¹ÙÅÁÃ¼"/>
      <charset val="129"/>
    </font>
    <font>
      <i/>
      <sz val="12"/>
      <color indexed="8"/>
      <name val=".VnBook-AntiquaH"/>
      <family val="2"/>
    </font>
    <font>
      <sz val="11"/>
      <color indexed="8"/>
      <name val="Calibri"/>
      <family val="2"/>
    </font>
    <font>
      <b/>
      <sz val="12"/>
      <color indexed="8"/>
      <name val=".VnBook-Antiqua"/>
      <family val="2"/>
    </font>
    <font>
      <i/>
      <sz val="12"/>
      <color indexed="8"/>
      <name val=".VnBook-Antiqua"/>
      <family val="2"/>
    </font>
    <font>
      <sz val="14"/>
      <name val=".VnTimeH"/>
      <family val="2"/>
    </font>
    <font>
      <sz val="10"/>
      <name val=".VnTime"/>
      <family val="2"/>
    </font>
    <font>
      <sz val="11"/>
      <color indexed="9"/>
      <name val="Calibri"/>
      <family val="2"/>
    </font>
    <font>
      <sz val="11"/>
      <name val="VNtimes new roman"/>
      <family val="2"/>
    </font>
    <font>
      <sz val="12"/>
      <name val="±¼¸²Ã¼"/>
      <family val="3"/>
      <charset val="129"/>
    </font>
    <font>
      <sz val="12"/>
      <name val="¹UAAA¼"/>
      <family val="3"/>
      <charset val="129"/>
    </font>
    <font>
      <sz val="11"/>
      <color indexed="20"/>
      <name val="Calibri"/>
      <family val="2"/>
    </font>
    <font>
      <sz val="11"/>
      <name val="µ¸¿ò"/>
      <charset val="129"/>
    </font>
    <font>
      <sz val="12"/>
      <name val="µ¸¿òÃ¼"/>
      <family val="3"/>
      <charset val="129"/>
    </font>
    <font>
      <b/>
      <sz val="11"/>
      <color indexed="52"/>
      <name val="Calibri"/>
      <family val="2"/>
    </font>
    <font>
      <b/>
      <sz val="10"/>
      <name val="Helv"/>
    </font>
    <font>
      <b/>
      <sz val="8"/>
      <color indexed="12"/>
      <name val="Arial"/>
      <family val="2"/>
    </font>
    <font>
      <sz val="8"/>
      <color indexed="8"/>
      <name val="Arial"/>
      <family val="2"/>
    </font>
    <font>
      <sz val="8"/>
      <name val="SVNtimes new roman"/>
      <family val="2"/>
    </font>
    <font>
      <b/>
      <sz val="11"/>
      <color indexed="9"/>
      <name val="Calibri"/>
      <family val="2"/>
    </font>
    <font>
      <sz val="11"/>
      <name val="VNbook-Antiqua"/>
      <family val="2"/>
    </font>
    <font>
      <sz val="10"/>
      <name val="VNI-Aptima"/>
    </font>
    <font>
      <sz val="10"/>
      <name val="Arial"/>
      <family val="2"/>
      <charset val="163"/>
    </font>
    <font>
      <sz val="10"/>
      <name val="Times New Roman"/>
      <family val="1"/>
      <charset val="163"/>
    </font>
    <font>
      <sz val="11"/>
      <name val="VNcentury Gothic"/>
    </font>
    <font>
      <b/>
      <sz val="15"/>
      <name val="VNcentury Gothic"/>
    </font>
    <font>
      <sz val="12"/>
      <name val="SVNtimes new roman"/>
      <family val="2"/>
    </font>
    <font>
      <sz val="10"/>
      <name val=".VnArial Narrow"/>
      <family val="2"/>
    </font>
    <font>
      <sz val="12"/>
      <name val="VNI-Times"/>
    </font>
    <font>
      <sz val="10"/>
      <name val="SVNtimes new roman"/>
    </font>
    <font>
      <i/>
      <sz val="11"/>
      <color indexed="23"/>
      <name val="Calibri"/>
      <family val="2"/>
    </font>
    <font>
      <sz val="11"/>
      <color indexed="17"/>
      <name val="Calibri"/>
      <family val="2"/>
    </font>
    <font>
      <sz val="8"/>
      <name val="Arial"/>
      <family val="2"/>
    </font>
    <font>
      <b/>
      <sz val="12"/>
      <name val=".VnBook-AntiquaH"/>
      <family val="2"/>
    </font>
    <font>
      <sz val="14"/>
      <name val=".VnTime"/>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8"/>
      <name val="Arial"/>
      <family val="2"/>
      <charset val="163"/>
    </font>
    <font>
      <b/>
      <sz val="12"/>
      <name val="Arial"/>
      <family val="2"/>
      <charset val="163"/>
    </font>
    <font>
      <u/>
      <sz val="11"/>
      <color indexed="12"/>
      <name val="Calibri"/>
      <family val="2"/>
    </font>
    <font>
      <sz val="11"/>
      <color indexed="62"/>
      <name val="Calibri"/>
      <family val="2"/>
    </font>
    <font>
      <sz val="11"/>
      <color indexed="52"/>
      <name val="Calibri"/>
      <family val="2"/>
    </font>
    <font>
      <sz val="10"/>
      <name val="MS Sans Serif"/>
      <family val="2"/>
    </font>
    <font>
      <b/>
      <sz val="11"/>
      <name val="Helv"/>
    </font>
    <font>
      <sz val="12"/>
      <name val="Arial"/>
      <family val="2"/>
    </font>
    <font>
      <sz val="11"/>
      <color indexed="60"/>
      <name val="Calibri"/>
      <family val="2"/>
    </font>
    <font>
      <sz val="7"/>
      <name val="Small Fonts"/>
      <family val="2"/>
    </font>
    <font>
      <b/>
      <sz val="12"/>
      <name val="VN-NTime"/>
    </font>
    <font>
      <sz val="13"/>
      <name val=".VnTime"/>
      <family val="2"/>
    </font>
    <font>
      <sz val="11"/>
      <color indexed="8"/>
      <name val="Arial"/>
      <family val="2"/>
      <charset val="162"/>
    </font>
    <font>
      <sz val="12"/>
      <name val=".VnArial"/>
      <family val="2"/>
    </font>
    <font>
      <sz val="11"/>
      <color theme="1"/>
      <name val="Arial"/>
      <family val="2"/>
      <charset val="163"/>
    </font>
    <font>
      <sz val="11"/>
      <color indexed="8"/>
      <name val="Arial"/>
      <family val="2"/>
      <charset val="163"/>
    </font>
    <font>
      <sz val="14"/>
      <color indexed="8"/>
      <name val="Times New Roman"/>
      <family val="2"/>
      <charset val="163"/>
    </font>
    <font>
      <sz val="11"/>
      <color indexed="8"/>
      <name val="Calibri"/>
      <family val="2"/>
      <charset val="163"/>
    </font>
    <font>
      <sz val="14"/>
      <name val="Times New Roman"/>
      <family val="1"/>
    </font>
    <font>
      <sz val="12"/>
      <color theme="1"/>
      <name val="Arial"/>
      <family val="2"/>
    </font>
    <font>
      <sz val="11"/>
      <color theme="1"/>
      <name val="Arial"/>
      <family val="2"/>
    </font>
    <font>
      <sz val="11"/>
      <color indexed="8"/>
      <name val="Arial"/>
      <family val="2"/>
    </font>
    <font>
      <sz val="14"/>
      <color theme="1"/>
      <name val="Times New Roman"/>
      <family val="2"/>
      <charset val="163"/>
    </font>
    <font>
      <sz val="12"/>
      <color theme="1"/>
      <name val="Calibri"/>
      <family val="2"/>
    </font>
    <font>
      <sz val="11"/>
      <name val="–¾’©"/>
      <family val="1"/>
      <charset val="128"/>
    </font>
    <font>
      <b/>
      <sz val="11"/>
      <color indexed="63"/>
      <name val="Calibri"/>
      <family val="2"/>
    </font>
    <font>
      <u/>
      <sz val="12"/>
      <color indexed="12"/>
      <name val=".VnTime"/>
      <family val="2"/>
    </font>
    <font>
      <u/>
      <sz val="10"/>
      <color indexed="12"/>
      <name val="MS Sans Serif"/>
      <family val="2"/>
    </font>
    <font>
      <sz val="10"/>
      <name val="MS Sans Serif"/>
      <family val="2"/>
      <charset val="162"/>
    </font>
    <font>
      <sz val="11"/>
      <color indexed="32"/>
      <name val="VNI-Times"/>
    </font>
    <font>
      <sz val="10"/>
      <name val=".VnArial"/>
      <family val="2"/>
    </font>
    <font>
      <b/>
      <sz val="18"/>
      <color indexed="56"/>
      <name val="Cambria"/>
      <family val="2"/>
    </font>
    <font>
      <b/>
      <sz val="11"/>
      <color indexed="8"/>
      <name val="Calibri"/>
      <family val="2"/>
    </font>
    <font>
      <b/>
      <sz val="12"/>
      <name val=".VnTime"/>
      <family val="2"/>
    </font>
    <font>
      <b/>
      <sz val="10"/>
      <name val=".VnTime"/>
      <family val="2"/>
    </font>
    <font>
      <b/>
      <sz val="10"/>
      <name val="VN Helvetica"/>
    </font>
    <font>
      <sz val="9"/>
      <name val=".VnTime"/>
      <family val="2"/>
    </font>
    <font>
      <sz val="11"/>
      <color indexed="10"/>
      <name val="Calibri"/>
      <family val="2"/>
    </font>
    <font>
      <sz val="14"/>
      <name val=".VnArial"/>
      <family val="2"/>
    </font>
    <font>
      <sz val="10"/>
      <name val=" "/>
      <family val="1"/>
      <charset val="136"/>
    </font>
    <font>
      <sz val="14"/>
      <name val="뼻뮝"/>
      <family val="3"/>
    </font>
    <font>
      <sz val="12"/>
      <name val="바탕체"/>
      <family val="3"/>
    </font>
    <font>
      <sz val="12"/>
      <name val="뼻뮝"/>
      <family val="3"/>
    </font>
    <font>
      <sz val="12"/>
      <name val="바탕체"/>
      <family val="1"/>
      <charset val="129"/>
    </font>
    <font>
      <sz val="11"/>
      <name val="돋움"/>
      <family val="3"/>
    </font>
    <font>
      <sz val="10"/>
      <name val="굴림체"/>
      <family val="3"/>
    </font>
    <font>
      <sz val="9"/>
      <name val="Arial"/>
      <family val="2"/>
    </font>
    <font>
      <b/>
      <sz val="14"/>
      <name val="Times New Roman"/>
      <family val="1"/>
    </font>
    <font>
      <sz val="11"/>
      <name val="Times New Roman"/>
      <family val="1"/>
    </font>
    <font>
      <b/>
      <sz val="11"/>
      <name val="Times New Roman"/>
      <family val="1"/>
    </font>
    <font>
      <sz val="8"/>
      <name val="Times New Roman"/>
      <family val="1"/>
    </font>
    <font>
      <b/>
      <sz val="8"/>
      <name val="Times New Roman"/>
      <family val="1"/>
    </font>
    <font>
      <sz val="11"/>
      <name val="Arial"/>
      <family val="2"/>
    </font>
    <font>
      <sz val="9"/>
      <name val=".VnArial"/>
      <family val="2"/>
    </font>
    <font>
      <b/>
      <sz val="9"/>
      <name val=".VnArialH"/>
      <family val="2"/>
    </font>
    <font>
      <sz val="6"/>
      <name val="Times New Roman"/>
      <family val="1"/>
    </font>
    <font>
      <sz val="9"/>
      <name val="Times New Roman"/>
      <family val="1"/>
    </font>
    <font>
      <b/>
      <sz val="9"/>
      <name val="Times New Roman"/>
      <family val="1"/>
    </font>
    <font>
      <b/>
      <sz val="12"/>
      <color rgb="FFFF0000"/>
      <name val="Times New Roman"/>
      <family val="1"/>
    </font>
    <font>
      <sz val="12"/>
      <color rgb="FFFF0000"/>
      <name val="Times New Roman"/>
      <family val="1"/>
    </font>
    <font>
      <sz val="12"/>
      <color theme="1"/>
      <name val="Times New Roman"/>
      <family val="1"/>
    </font>
    <font>
      <sz val="12"/>
      <color indexed="10"/>
      <name val="Times New Roman"/>
      <family val="1"/>
    </font>
    <font>
      <b/>
      <sz val="12"/>
      <color theme="1"/>
      <name val="Times New Roman"/>
      <family val="1"/>
    </font>
    <font>
      <sz val="10"/>
      <color theme="1"/>
      <name val="Arial"/>
      <family val="2"/>
    </font>
    <font>
      <b/>
      <vertAlign val="superscript"/>
      <sz val="12"/>
      <color theme="1"/>
      <name val="Times New Roman"/>
      <family val="1"/>
    </font>
    <font>
      <sz val="12"/>
      <color theme="3"/>
      <name val="Times New Roman"/>
      <family val="1"/>
    </font>
    <font>
      <b/>
      <sz val="12"/>
      <color theme="3"/>
      <name val="Times New Roman"/>
      <family val="1"/>
    </font>
    <font>
      <sz val="12"/>
      <color rgb="FFC00000"/>
      <name val="Times New Roman"/>
      <family val="1"/>
    </font>
    <font>
      <sz val="12"/>
      <color rgb="FF0070C0"/>
      <name val="Times New Roman"/>
      <family val="1"/>
    </font>
    <font>
      <b/>
      <sz val="12"/>
      <color rgb="FF0070C0"/>
      <name val="Times New Roman"/>
      <family val="1"/>
    </font>
    <font>
      <b/>
      <sz val="12"/>
      <color rgb="FF000000"/>
      <name val="Times New Roman"/>
      <family val="1"/>
    </font>
    <font>
      <b/>
      <vertAlign val="superscript"/>
      <sz val="12"/>
      <color rgb="FF000000"/>
      <name val="Times New Roman"/>
      <family val="1"/>
    </font>
    <font>
      <sz val="11"/>
      <color rgb="FFFF0000"/>
      <name val="Times New Roman"/>
      <family val="1"/>
    </font>
    <font>
      <sz val="12"/>
      <color rgb="FF000000"/>
      <name val="Times New Roman"/>
      <family val="1"/>
    </font>
    <font>
      <b/>
      <sz val="11"/>
      <color theme="1"/>
      <name val="Times New Roman"/>
      <family val="1"/>
    </font>
    <font>
      <i/>
      <sz val="11"/>
      <color rgb="FFFF0000"/>
      <name val="Times New Roman"/>
      <family val="1"/>
    </font>
    <font>
      <b/>
      <sz val="11"/>
      <color rgb="FFFF0000"/>
      <name val="Times New Roman"/>
      <family val="1"/>
    </font>
    <font>
      <i/>
      <sz val="12"/>
      <color theme="1"/>
      <name val="Times New Roman"/>
      <family val="1"/>
    </font>
    <font>
      <sz val="10"/>
      <name val=".VnArial"/>
      <family val="2"/>
    </font>
    <font>
      <sz val="11"/>
      <name val="UVnTime"/>
      <family val="2"/>
    </font>
    <font>
      <sz val="14"/>
      <color indexed="8"/>
      <name val="Calibri"/>
      <family val="2"/>
    </font>
    <font>
      <b/>
      <sz val="18"/>
      <name val="Arial"/>
      <family val="2"/>
    </font>
    <font>
      <sz val="12"/>
      <name val="VNtimes new roman"/>
      <family val="2"/>
    </font>
    <font>
      <sz val="14"/>
      <color theme="1"/>
      <name val="Calibri"/>
      <family val="2"/>
      <scheme val="minor"/>
    </font>
    <font>
      <b/>
      <sz val="14"/>
      <color rgb="FF000000"/>
      <name val="Times New Roman"/>
      <family val="1"/>
    </font>
    <font>
      <b/>
      <vertAlign val="superscript"/>
      <sz val="14"/>
      <color rgb="FF000000"/>
      <name val="Times New Roman"/>
      <family val="1"/>
    </font>
    <font>
      <sz val="14"/>
      <color rgb="FF000000"/>
      <name val="Times New Roman"/>
      <family val="1"/>
    </font>
    <font>
      <b/>
      <sz val="12.5"/>
      <color theme="1"/>
      <name val="Times New Roman"/>
      <family val="1"/>
    </font>
    <font>
      <b/>
      <vertAlign val="superscript"/>
      <sz val="12.5"/>
      <color theme="1"/>
      <name val="Times New Roman"/>
      <family val="1"/>
    </font>
    <font>
      <sz val="12.5"/>
      <color theme="1"/>
      <name val="Times New Roman"/>
      <family val="1"/>
    </font>
    <font>
      <b/>
      <sz val="11"/>
      <color theme="1"/>
      <name val="Calibri"/>
      <family val="2"/>
      <scheme val="minor"/>
    </font>
    <font>
      <sz val="11"/>
      <color indexed="8"/>
      <name val="Times New Roman"/>
      <family val="1"/>
      <charset val="163"/>
    </font>
    <font>
      <sz val="11"/>
      <color indexed="8"/>
      <name val="Times New Roman"/>
      <family val="1"/>
    </font>
    <font>
      <b/>
      <i/>
      <sz val="12"/>
      <color theme="1"/>
      <name val="Times New Roman"/>
      <family val="1"/>
    </font>
    <font>
      <sz val="10"/>
      <color theme="1"/>
      <name val="Calibri"/>
      <family val="2"/>
    </font>
    <font>
      <b/>
      <sz val="14"/>
      <color theme="1"/>
      <name val="Times New Roman"/>
      <family val="1"/>
    </font>
    <font>
      <i/>
      <sz val="14"/>
      <color theme="1"/>
      <name val="Times New Roman"/>
      <family val="1"/>
    </font>
    <font>
      <i/>
      <sz val="10"/>
      <color theme="1"/>
      <name val="Times New Roman"/>
      <family val="1"/>
    </font>
    <font>
      <sz val="14"/>
      <color theme="1"/>
      <name val="Times New Roman"/>
      <family val="1"/>
    </font>
    <font>
      <sz val="10"/>
      <name val="Arial"/>
      <family val="2"/>
    </font>
    <font>
      <sz val="14"/>
      <color rgb="FFFF0000"/>
      <name val="Times New Roman"/>
      <family val="1"/>
    </font>
    <font>
      <b/>
      <i/>
      <sz val="14"/>
      <name val="Times New Roman"/>
      <family val="1"/>
    </font>
    <font>
      <sz val="12"/>
      <color indexed="9"/>
      <name val="Times New Roman"/>
      <family val="1"/>
    </font>
    <font>
      <sz val="11"/>
      <name val="Times New Roman"/>
      <family val="1"/>
      <charset val="163"/>
    </font>
    <font>
      <i/>
      <sz val="11"/>
      <name val="Times New Roman"/>
      <family val="1"/>
    </font>
    <font>
      <sz val="10"/>
      <color indexed="8"/>
      <name val="Times New Roman"/>
      <family val="1"/>
    </font>
    <font>
      <b/>
      <sz val="10"/>
      <color indexed="8"/>
      <name val="Times New Roman"/>
      <family val="1"/>
    </font>
    <font>
      <i/>
      <sz val="10"/>
      <color indexed="8"/>
      <name val="Times New Roman"/>
      <family val="1"/>
    </font>
    <font>
      <b/>
      <sz val="50"/>
      <color rgb="FFFF0000"/>
      <name val="Times New Roman"/>
      <family val="1"/>
    </font>
    <font>
      <b/>
      <sz val="11"/>
      <color indexed="8"/>
      <name val="Times New Roman"/>
      <family val="1"/>
    </font>
  </fonts>
  <fills count="39">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43"/>
      </patternFill>
    </fill>
    <fill>
      <patternFill patternType="solid">
        <fgColor indexed="26"/>
      </patternFill>
    </fill>
    <fill>
      <patternFill patternType="gray125">
        <fgColor indexed="35"/>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50"/>
        <bgColor indexed="64"/>
      </patternFill>
    </fill>
    <fill>
      <patternFill patternType="solid">
        <fgColor indexed="43"/>
        <bgColor indexed="64"/>
      </patternFill>
    </fill>
    <fill>
      <patternFill patternType="solid">
        <fgColor rgb="FF92D050"/>
        <bgColor indexed="64"/>
      </patternFill>
    </fill>
    <fill>
      <patternFill patternType="solid">
        <fgColor rgb="FF00B050"/>
        <bgColor indexed="64"/>
      </patternFill>
    </fill>
    <fill>
      <patternFill patternType="solid">
        <fgColor theme="3"/>
        <bgColor indexed="64"/>
      </patternFill>
    </fill>
    <fill>
      <patternFill patternType="solid">
        <fgColor rgb="FFFFC000"/>
        <bgColor indexed="64"/>
      </patternFill>
    </fill>
    <fill>
      <patternFill patternType="solid">
        <fgColor rgb="FFC00000"/>
        <bgColor indexed="64"/>
      </patternFill>
    </fill>
    <fill>
      <patternFill patternType="solid">
        <fgColor rgb="FFFF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double">
        <color indexed="64"/>
      </right>
      <top style="thin">
        <color indexed="64"/>
      </top>
      <bottom style="double">
        <color indexed="64"/>
      </bottom>
      <diagonal/>
    </border>
    <border>
      <left/>
      <right style="double">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hair">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double">
        <color indexed="64"/>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s>
  <cellStyleXfs count="1571">
    <xf numFmtId="0" fontId="0" fillId="0" borderId="0"/>
    <xf numFmtId="0" fontId="2" fillId="0" borderId="0"/>
    <xf numFmtId="0" fontId="1" fillId="0" borderId="0"/>
    <xf numFmtId="0" fontId="6" fillId="0" borderId="0"/>
    <xf numFmtId="166" fontId="9" fillId="0" borderId="0" applyFont="0" applyFill="0" applyBorder="0" applyAlignment="0" applyProtection="0"/>
    <xf numFmtId="0" fontId="12" fillId="0" borderId="0"/>
    <xf numFmtId="0" fontId="17" fillId="0" borderId="0" applyNumberFormat="0" applyFill="0" applyBorder="0" applyAlignment="0" applyProtection="0">
      <alignment vertical="top"/>
      <protection locked="0"/>
    </xf>
    <xf numFmtId="0" fontId="22" fillId="0" borderId="0" applyNumberFormat="0" applyFill="0" applyBorder="0" applyAlignment="0" applyProtection="0"/>
    <xf numFmtId="0" fontId="22" fillId="0" borderId="0" applyNumberFormat="0" applyFill="0" applyBorder="0" applyAlignment="0" applyProtection="0"/>
    <xf numFmtId="167" fontId="23" fillId="0" borderId="2">
      <alignment horizontal="center"/>
      <protection hidden="1"/>
    </xf>
    <xf numFmtId="168" fontId="24" fillId="0" borderId="0" applyFont="0" applyFill="0" applyBorder="0" applyAlignment="0" applyProtection="0"/>
    <xf numFmtId="0" fontId="25" fillId="0" borderId="0" applyFont="0" applyFill="0" applyBorder="0" applyAlignment="0" applyProtection="0"/>
    <xf numFmtId="169" fontId="24" fillId="0" borderId="0" applyFont="0" applyFill="0" applyBorder="0" applyAlignment="0" applyProtection="0"/>
    <xf numFmtId="169"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164" fontId="27" fillId="0" borderId="0" applyFont="0" applyFill="0" applyBorder="0" applyAlignment="0" applyProtection="0"/>
    <xf numFmtId="165" fontId="27" fillId="0" borderId="0" applyFont="0" applyFill="0" applyBorder="0" applyAlignment="0" applyProtection="0"/>
    <xf numFmtId="6" fontId="28" fillId="0" borderId="0" applyFont="0" applyFill="0" applyBorder="0" applyAlignment="0" applyProtection="0"/>
    <xf numFmtId="0" fontId="8" fillId="0" borderId="0">
      <alignment vertical="center"/>
    </xf>
    <xf numFmtId="0" fontId="24" fillId="0" borderId="0"/>
    <xf numFmtId="0" fontId="24" fillId="0" borderId="0"/>
    <xf numFmtId="0" fontId="29" fillId="3" borderId="0"/>
    <xf numFmtId="9" fontId="30" fillId="0" borderId="0" applyFont="0" applyFill="0" applyBorder="0" applyAlignment="0" applyProtection="0"/>
    <xf numFmtId="0" fontId="31" fillId="3" borderId="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3" fillId="3" borderId="0"/>
    <xf numFmtId="0" fontId="34" fillId="0" borderId="0">
      <alignment wrapText="1"/>
    </xf>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170" fontId="35" fillId="0" borderId="3" applyNumberFormat="0" applyFont="0" applyBorder="0" applyAlignment="0">
      <alignment horizontal="center" vertical="center"/>
    </xf>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8" fillId="0" borderId="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0" fontId="37" fillId="21" borderId="0" applyNumberFormat="0" applyBorder="0" applyAlignment="0" applyProtection="0"/>
    <xf numFmtId="171" fontId="39" fillId="0" borderId="0" applyFont="0" applyFill="0" applyBorder="0" applyAlignment="0" applyProtection="0"/>
    <xf numFmtId="0" fontId="40" fillId="0" borderId="0" applyFont="0" applyFill="0" applyBorder="0" applyAlignment="0" applyProtection="0"/>
    <xf numFmtId="172" fontId="22" fillId="0" borderId="0" applyFont="0" applyFill="0" applyBorder="0" applyAlignment="0" applyProtection="0"/>
    <xf numFmtId="173" fontId="39" fillId="0" borderId="0" applyFont="0" applyFill="0" applyBorder="0" applyAlignment="0" applyProtection="0"/>
    <xf numFmtId="0" fontId="40" fillId="0" borderId="0" applyFont="0" applyFill="0" applyBorder="0" applyAlignment="0" applyProtection="0"/>
    <xf numFmtId="174" fontId="22" fillId="0" borderId="0" applyFont="0" applyFill="0" applyBorder="0" applyAlignment="0" applyProtection="0"/>
    <xf numFmtId="175" fontId="39" fillId="0" borderId="0" applyFont="0" applyFill="0" applyBorder="0" applyAlignment="0" applyProtection="0"/>
    <xf numFmtId="0" fontId="40" fillId="0" borderId="0" applyFont="0" applyFill="0" applyBorder="0" applyAlignment="0" applyProtection="0"/>
    <xf numFmtId="175" fontId="30" fillId="0" borderId="0" applyFont="0" applyFill="0" applyBorder="0" applyAlignment="0" applyProtection="0"/>
    <xf numFmtId="176" fontId="39" fillId="0" borderId="0" applyFont="0" applyFill="0" applyBorder="0" applyAlignment="0" applyProtection="0"/>
    <xf numFmtId="0" fontId="40" fillId="0" borderId="0" applyFont="0" applyFill="0" applyBorder="0" applyAlignment="0" applyProtection="0"/>
    <xf numFmtId="176" fontId="30" fillId="0" borderId="0" applyFont="0" applyFill="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40" fillId="0" borderId="0"/>
    <xf numFmtId="0" fontId="42" fillId="0" borderId="0"/>
    <xf numFmtId="0" fontId="40" fillId="0" borderId="0"/>
    <xf numFmtId="0" fontId="43" fillId="0" borderId="0"/>
    <xf numFmtId="177" fontId="22" fillId="0" borderId="0" applyFill="0" applyBorder="0" applyAlignment="0"/>
    <xf numFmtId="0" fontId="44" fillId="22" borderId="4" applyNumberFormat="0" applyAlignment="0" applyProtection="0"/>
    <xf numFmtId="0" fontId="44" fillId="22" borderId="4" applyNumberFormat="0" applyAlignment="0" applyProtection="0"/>
    <xf numFmtId="0" fontId="44" fillId="22" borderId="4" applyNumberFormat="0" applyAlignment="0" applyProtection="0"/>
    <xf numFmtId="0" fontId="44" fillId="22" borderId="4" applyNumberFormat="0" applyAlignment="0" applyProtection="0"/>
    <xf numFmtId="0" fontId="44" fillId="22" borderId="4" applyNumberFormat="0" applyAlignment="0" applyProtection="0"/>
    <xf numFmtId="0" fontId="45" fillId="0" borderId="0"/>
    <xf numFmtId="178" fontId="46" fillId="0" borderId="5" applyBorder="0"/>
    <xf numFmtId="178" fontId="47" fillId="0" borderId="6">
      <protection locked="0"/>
    </xf>
    <xf numFmtId="179" fontId="48" fillId="0" borderId="6"/>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0" fontId="49" fillId="23" borderId="7" applyNumberFormat="0" applyAlignment="0" applyProtection="0"/>
    <xf numFmtId="4" fontId="50" fillId="0" borderId="0" applyAlignment="0"/>
    <xf numFmtId="1" fontId="51" fillId="0" borderId="8" applyBorder="0"/>
    <xf numFmtId="180" fontId="9" fillId="0" borderId="0" applyFont="0" applyFill="0" applyBorder="0" applyAlignment="0" applyProtection="0"/>
    <xf numFmtId="43" fontId="52" fillId="0" borderId="0" applyFont="0" applyFill="0" applyBorder="0" applyAlignment="0" applyProtection="0"/>
    <xf numFmtId="181" fontId="3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0"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166" fontId="9"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43" fontId="24" fillId="0" borderId="0" applyFont="0" applyFill="0" applyBorder="0" applyAlignment="0" applyProtection="0"/>
    <xf numFmtId="43" fontId="52" fillId="0" borderId="0" applyFont="0" applyFill="0" applyBorder="0" applyAlignment="0" applyProtection="0"/>
    <xf numFmtId="182" fontId="53" fillId="0" borderId="0"/>
    <xf numFmtId="3" fontId="24" fillId="0" borderId="0" applyFont="0" applyFill="0" applyBorder="0" applyAlignment="0" applyProtection="0"/>
    <xf numFmtId="3" fontId="24" fillId="0" borderId="0" applyFont="0" applyFill="0" applyBorder="0" applyAlignment="0" applyProtection="0"/>
    <xf numFmtId="183" fontId="54" fillId="0" borderId="0">
      <protection locked="0"/>
    </xf>
    <xf numFmtId="184" fontId="54" fillId="0" borderId="0">
      <protection locked="0"/>
    </xf>
    <xf numFmtId="185" fontId="55" fillId="0" borderId="9">
      <protection locked="0"/>
    </xf>
    <xf numFmtId="186" fontId="54" fillId="0" borderId="0">
      <protection locked="0"/>
    </xf>
    <xf numFmtId="187" fontId="54" fillId="0" borderId="0">
      <protection locked="0"/>
    </xf>
    <xf numFmtId="186" fontId="54" fillId="0" borderId="0" applyNumberFormat="0">
      <protection locked="0"/>
    </xf>
    <xf numFmtId="186" fontId="54" fillId="0" borderId="0">
      <protection locked="0"/>
    </xf>
    <xf numFmtId="178" fontId="56" fillId="0" borderId="2"/>
    <xf numFmtId="188" fontId="56" fillId="0" borderId="2"/>
    <xf numFmtId="2" fontId="57" fillId="0" borderId="10" applyFill="0" applyProtection="0">
      <alignment horizontal="center" vertical="center" wrapText="1"/>
    </xf>
    <xf numFmtId="189" fontId="58" fillId="0" borderId="0" applyFont="0" applyFill="0" applyBorder="0" applyAlignment="0" applyProtection="0"/>
    <xf numFmtId="190" fontId="24" fillId="0" borderId="0" applyFont="0" applyFill="0" applyBorder="0" applyAlignment="0" applyProtection="0"/>
    <xf numFmtId="191" fontId="52" fillId="0" borderId="0"/>
    <xf numFmtId="178" fontId="23" fillId="0" borderId="2">
      <alignment horizontal="center"/>
      <protection hidden="1"/>
    </xf>
    <xf numFmtId="192" fontId="59" fillId="0" borderId="2">
      <alignment horizontal="center"/>
      <protection hidden="1"/>
    </xf>
    <xf numFmtId="193" fontId="22" fillId="0" borderId="11"/>
    <xf numFmtId="193" fontId="22" fillId="0" borderId="11"/>
    <xf numFmtId="2" fontId="23" fillId="0" borderId="2">
      <alignment horizontal="center"/>
      <protection hidden="1"/>
    </xf>
    <xf numFmtId="2" fontId="23" fillId="0" borderId="2">
      <alignment horizontal="center"/>
      <protection hidden="1"/>
    </xf>
    <xf numFmtId="0" fontId="24" fillId="0" borderId="0" applyFont="0" applyFill="0" applyBorder="0" applyAlignment="0" applyProtection="0"/>
    <xf numFmtId="0" fontId="24" fillId="0" borderId="0" applyFont="0" applyFill="0" applyBorder="0" applyAlignment="0" applyProtection="0"/>
    <xf numFmtId="194" fontId="24" fillId="0" borderId="0" applyFont="0" applyFill="0" applyBorder="0" applyAlignment="0" applyProtection="0"/>
    <xf numFmtId="195" fontId="24" fillId="0" borderId="0" applyFont="0" applyFill="0" applyBorder="0" applyAlignment="0" applyProtection="0"/>
    <xf numFmtId="196" fontId="52" fillId="0" borderId="0"/>
    <xf numFmtId="3" fontId="22" fillId="0" borderId="0" applyFont="0" applyBorder="0" applyAlignment="0"/>
    <xf numFmtId="3" fontId="22" fillId="0" borderId="0" applyFont="0" applyBorder="0" applyAlignment="0"/>
    <xf numFmtId="197" fontId="24" fillId="0" borderId="0" applyFon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3" fontId="22" fillId="0" borderId="0" applyFont="0" applyBorder="0" applyAlignment="0"/>
    <xf numFmtId="3" fontId="22" fillId="0" borderId="0" applyFont="0" applyBorder="0" applyAlignment="0"/>
    <xf numFmtId="2" fontId="24" fillId="0" borderId="0" applyFont="0" applyFill="0" applyBorder="0" applyAlignment="0" applyProtection="0"/>
    <xf numFmtId="2" fontId="24" fillId="0" borderId="0" applyFont="0" applyFill="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0" fontId="61" fillId="6" borderId="0" applyNumberFormat="0" applyBorder="0" applyAlignment="0" applyProtection="0"/>
    <xf numFmtId="38" fontId="62" fillId="2" borderId="0" applyNumberFormat="0" applyBorder="0" applyAlignment="0" applyProtection="0"/>
    <xf numFmtId="38" fontId="62" fillId="2" borderId="0" applyNumberFormat="0" applyBorder="0" applyAlignment="0" applyProtection="0"/>
    <xf numFmtId="38" fontId="62" fillId="3" borderId="0" applyNumberFormat="0" applyBorder="0" applyAlignment="0" applyProtection="0"/>
    <xf numFmtId="0" fontId="63" fillId="0" borderId="0" applyNumberFormat="0" applyFont="0" applyBorder="0" applyAlignment="0">
      <alignment horizontal="left" vertical="center"/>
    </xf>
    <xf numFmtId="0" fontId="64" fillId="0" borderId="0">
      <alignment vertical="justify"/>
    </xf>
    <xf numFmtId="0" fontId="65" fillId="0" borderId="0">
      <alignment horizontal="left"/>
    </xf>
    <xf numFmtId="0" fontId="66" fillId="0" borderId="12" applyNumberFormat="0" applyAlignment="0" applyProtection="0">
      <alignment horizontal="left" vertical="center"/>
    </xf>
    <xf numFmtId="0" fontId="66" fillId="0" borderId="13">
      <alignment horizontal="left" vertical="center"/>
    </xf>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7" fillId="0" borderId="14"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8" fillId="0" borderId="15"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16" applyNumberFormat="0" applyFill="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0" fontId="69" fillId="0" borderId="0" applyNumberFormat="0" applyFill="0" applyBorder="0" applyAlignment="0" applyProtection="0"/>
    <xf numFmtId="198" fontId="64" fillId="0" borderId="0">
      <protection locked="0"/>
    </xf>
    <xf numFmtId="198" fontId="64" fillId="0" borderId="0">
      <protection locked="0"/>
    </xf>
    <xf numFmtId="0" fontId="70" fillId="0" borderId="0" applyProtection="0"/>
    <xf numFmtId="0" fontId="70" fillId="0" borderId="0" applyProtection="0"/>
    <xf numFmtId="198" fontId="64" fillId="0" borderId="0">
      <protection locked="0"/>
    </xf>
    <xf numFmtId="198" fontId="64" fillId="0" borderId="0">
      <protection locked="0"/>
    </xf>
    <xf numFmtId="0" fontId="71" fillId="0" borderId="0" applyProtection="0"/>
    <xf numFmtId="0" fontId="71" fillId="0" borderId="0" applyProtection="0"/>
    <xf numFmtId="0" fontId="72" fillId="0" borderId="0" applyNumberFormat="0" applyFill="0" applyBorder="0" applyAlignment="0" applyProtection="0">
      <alignment vertical="top"/>
      <protection locked="0"/>
    </xf>
    <xf numFmtId="10" fontId="62" fillId="2" borderId="1" applyNumberFormat="0" applyBorder="0" applyAlignment="0" applyProtection="0"/>
    <xf numFmtId="10" fontId="62" fillId="2" borderId="1" applyNumberFormat="0" applyBorder="0" applyAlignment="0" applyProtection="0"/>
    <xf numFmtId="10" fontId="62" fillId="24" borderId="1" applyNumberFormat="0" applyBorder="0" applyAlignment="0" applyProtection="0"/>
    <xf numFmtId="0" fontId="73" fillId="9" borderId="4" applyNumberFormat="0" applyAlignment="0" applyProtection="0"/>
    <xf numFmtId="0" fontId="73" fillId="9" borderId="4" applyNumberFormat="0" applyAlignment="0" applyProtection="0"/>
    <xf numFmtId="0" fontId="73" fillId="9" borderId="4" applyNumberFormat="0" applyAlignment="0" applyProtection="0"/>
    <xf numFmtId="0" fontId="73" fillId="9" borderId="4" applyNumberFormat="0" applyAlignment="0" applyProtection="0"/>
    <xf numFmtId="0" fontId="73" fillId="9" borderId="4" applyNumberFormat="0" applyAlignment="0" applyProtection="0"/>
    <xf numFmtId="0" fontId="73" fillId="9" borderId="4" applyNumberFormat="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0" fontId="74" fillId="0" borderId="17" applyNumberFormat="0" applyFill="0" applyAlignment="0" applyProtection="0"/>
    <xf numFmtId="178" fontId="62" fillId="0" borderId="5" applyFont="0"/>
    <xf numFmtId="3" fontId="52" fillId="0" borderId="18"/>
    <xf numFmtId="38" fontId="75" fillId="0" borderId="0" applyFont="0" applyFill="0" applyBorder="0" applyAlignment="0" applyProtection="0"/>
    <xf numFmtId="40" fontId="75" fillId="0" borderId="0" applyFont="0" applyFill="0" applyBorder="0" applyAlignment="0" applyProtection="0"/>
    <xf numFmtId="0" fontId="76" fillId="0" borderId="19"/>
    <xf numFmtId="199" fontId="64" fillId="0" borderId="20"/>
    <xf numFmtId="200" fontId="75" fillId="0" borderId="0" applyFont="0" applyFill="0" applyBorder="0" applyAlignment="0" applyProtection="0"/>
    <xf numFmtId="201" fontId="75" fillId="0" borderId="0" applyFont="0" applyFill="0" applyBorder="0" applyAlignment="0" applyProtection="0"/>
    <xf numFmtId="202" fontId="52" fillId="0" borderId="0" applyFont="0" applyFill="0" applyBorder="0" applyAlignment="0" applyProtection="0"/>
    <xf numFmtId="203" fontId="52" fillId="0" borderId="0" applyFont="0" applyFill="0" applyBorder="0" applyAlignment="0" applyProtection="0"/>
    <xf numFmtId="0" fontId="77" fillId="0" borderId="0" applyNumberFormat="0" applyFont="0" applyFill="0" applyAlignment="0"/>
    <xf numFmtId="0" fontId="56" fillId="0" borderId="0">
      <alignment horizontal="justify" vertical="top"/>
    </xf>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78" fillId="25" borderId="0" applyNumberFormat="0" applyBorder="0" applyAlignment="0" applyProtection="0"/>
    <xf numFmtId="0" fontId="53" fillId="0" borderId="0"/>
    <xf numFmtId="0" fontId="22" fillId="0" borderId="0">
      <alignment horizontal="left"/>
    </xf>
    <xf numFmtId="37" fontId="79" fillId="0" borderId="0"/>
    <xf numFmtId="0" fontId="80" fillId="0" borderId="1" applyNumberFormat="0" applyFont="0" applyFill="0" applyBorder="0" applyAlignment="0">
      <alignment horizontal="center"/>
    </xf>
    <xf numFmtId="204" fontId="81" fillId="0" borderId="0"/>
    <xf numFmtId="204" fontId="81" fillId="0" borderId="0"/>
    <xf numFmtId="205" fontId="75" fillId="0" borderId="0"/>
    <xf numFmtId="0" fontId="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2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6" fillId="0" borderId="0"/>
    <xf numFmtId="0" fontId="82"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83"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84" fillId="0" borderId="0"/>
    <xf numFmtId="0" fontId="1" fillId="0" borderId="0"/>
    <xf numFmtId="0" fontId="1" fillId="0" borderId="0"/>
    <xf numFmtId="0" fontId="84" fillId="0" borderId="0"/>
    <xf numFmtId="0" fontId="1" fillId="0" borderId="0"/>
    <xf numFmtId="0" fontId="52" fillId="0" borderId="0"/>
    <xf numFmtId="0" fontId="1" fillId="0" borderId="0"/>
    <xf numFmtId="0" fontId="52" fillId="0" borderId="0"/>
    <xf numFmtId="0" fontId="1" fillId="0" borderId="0"/>
    <xf numFmtId="0" fontId="1" fillId="0" borderId="0"/>
    <xf numFmtId="0" fontId="6" fillId="0" borderId="0"/>
    <xf numFmtId="0" fontId="82" fillId="0" borderId="0"/>
    <xf numFmtId="0" fontId="1" fillId="0" borderId="0"/>
    <xf numFmtId="0" fontId="84" fillId="0" borderId="0"/>
    <xf numFmtId="0" fontId="1" fillId="0" borderId="0"/>
    <xf numFmtId="0" fontId="84"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24" fillId="0" borderId="0"/>
    <xf numFmtId="0" fontId="24" fillId="0" borderId="0"/>
    <xf numFmtId="0" fontId="1" fillId="0" borderId="0"/>
    <xf numFmtId="0" fontId="52" fillId="0" borderId="0"/>
    <xf numFmtId="0" fontId="24" fillId="0" borderId="0"/>
    <xf numFmtId="0" fontId="24" fillId="0" borderId="0"/>
    <xf numFmtId="0" fontId="52" fillId="0" borderId="0"/>
    <xf numFmtId="0" fontId="52" fillId="0" borderId="0"/>
    <xf numFmtId="0" fontId="52" fillId="0" borderId="0"/>
    <xf numFmtId="0" fontId="24" fillId="0" borderId="0"/>
    <xf numFmtId="0" fontId="52" fillId="0" borderId="0"/>
    <xf numFmtId="0" fontId="52" fillId="0" borderId="0"/>
    <xf numFmtId="0" fontId="52" fillId="0" borderId="0"/>
    <xf numFmtId="0" fontId="52" fillId="0" borderId="0"/>
    <xf numFmtId="0" fontId="52" fillId="0" borderId="0"/>
    <xf numFmtId="0" fontId="5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4" fillId="0" borderId="0"/>
    <xf numFmtId="0" fontId="8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2" fillId="0" borderId="0"/>
    <xf numFmtId="0" fontId="24" fillId="0" borderId="0"/>
    <xf numFmtId="0" fontId="8" fillId="0" borderId="0"/>
    <xf numFmtId="0" fontId="52" fillId="0" borderId="0"/>
    <xf numFmtId="0" fontId="52" fillId="0" borderId="0"/>
    <xf numFmtId="0" fontId="86" fillId="0" borderId="0"/>
    <xf numFmtId="0" fontId="86" fillId="0" borderId="0"/>
    <xf numFmtId="0" fontId="8" fillId="0" borderId="0"/>
    <xf numFmtId="0" fontId="8" fillId="0" borderId="0"/>
    <xf numFmtId="0" fontId="8" fillId="0" borderId="0"/>
    <xf numFmtId="0" fontId="8" fillId="0" borderId="0"/>
    <xf numFmtId="0" fontId="8" fillId="0" borderId="0"/>
    <xf numFmtId="0" fontId="8" fillId="0" borderId="0"/>
    <xf numFmtId="0" fontId="24"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8" fillId="0" borderId="0"/>
    <xf numFmtId="0" fontId="24" fillId="0" borderId="0"/>
    <xf numFmtId="0" fontId="87" fillId="0" borderId="0"/>
    <xf numFmtId="0" fontId="8" fillId="0" borderId="0"/>
    <xf numFmtId="0" fontId="87" fillId="0" borderId="0"/>
    <xf numFmtId="0" fontId="87" fillId="0" borderId="0"/>
    <xf numFmtId="0" fontId="52" fillId="0" borderId="0"/>
    <xf numFmtId="0" fontId="52" fillId="0" borderId="0"/>
    <xf numFmtId="0" fontId="1" fillId="0" borderId="0"/>
    <xf numFmtId="0" fontId="52" fillId="0" borderId="0"/>
    <xf numFmtId="0" fontId="52" fillId="0" borderId="0"/>
    <xf numFmtId="0" fontId="52" fillId="0" borderId="0"/>
    <xf numFmtId="0" fontId="52" fillId="0" borderId="0"/>
    <xf numFmtId="0" fontId="52" fillId="0" borderId="0"/>
    <xf numFmtId="0" fontId="88" fillId="0" borderId="0"/>
    <xf numFmtId="0" fontId="88" fillId="0" borderId="0"/>
    <xf numFmtId="0" fontId="88" fillId="0" borderId="0"/>
    <xf numFmtId="0" fontId="88" fillId="0" borderId="0"/>
    <xf numFmtId="0" fontId="8" fillId="0" borderId="0"/>
    <xf numFmtId="0" fontId="24" fillId="0" borderId="0"/>
    <xf numFmtId="0" fontId="52" fillId="0" borderId="0"/>
    <xf numFmtId="0" fontId="8" fillId="0" borderId="0"/>
    <xf numFmtId="0" fontId="52" fillId="0" borderId="0"/>
    <xf numFmtId="0" fontId="52" fillId="0" borderId="0"/>
    <xf numFmtId="0" fontId="52" fillId="0" borderId="0"/>
    <xf numFmtId="0" fontId="89" fillId="0" borderId="0"/>
    <xf numFmtId="0" fontId="88" fillId="0" borderId="0"/>
    <xf numFmtId="0" fontId="88" fillId="0" borderId="0"/>
    <xf numFmtId="0" fontId="88" fillId="0" borderId="0"/>
    <xf numFmtId="0" fontId="88" fillId="0" borderId="0"/>
    <xf numFmtId="0" fontId="88" fillId="0" borderId="0"/>
    <xf numFmtId="0" fontId="88" fillId="0" borderId="0"/>
    <xf numFmtId="0" fontId="24" fillId="0" borderId="0"/>
    <xf numFmtId="0" fontId="24" fillId="0" borderId="0"/>
    <xf numFmtId="0" fontId="24" fillId="0" borderId="0"/>
    <xf numFmtId="0" fontId="24" fillId="0" borderId="0"/>
    <xf numFmtId="0" fontId="8"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82" fillId="0" borderId="0"/>
    <xf numFmtId="0" fontId="52" fillId="0" borderId="0"/>
    <xf numFmtId="0" fontId="52" fillId="0" borderId="0"/>
    <xf numFmtId="0" fontId="52" fillId="0" borderId="0"/>
    <xf numFmtId="0" fontId="82" fillId="0" borderId="0"/>
    <xf numFmtId="0" fontId="90" fillId="0" borderId="0"/>
    <xf numFmtId="0" fontId="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24" fillId="0" borderId="0"/>
    <xf numFmtId="0" fontId="52" fillId="0" borderId="0"/>
    <xf numFmtId="0" fontId="90" fillId="0" borderId="0"/>
    <xf numFmtId="0" fontId="12" fillId="0" borderId="0"/>
    <xf numFmtId="0" fontId="85" fillId="0" borderId="0"/>
    <xf numFmtId="0" fontId="24" fillId="0" borderId="0"/>
    <xf numFmtId="0" fontId="52" fillId="0" borderId="0"/>
    <xf numFmtId="0" fontId="52" fillId="0" borderId="0"/>
    <xf numFmtId="0" fontId="52" fillId="0" borderId="0"/>
    <xf numFmtId="0" fontId="22" fillId="0" borderId="0"/>
    <xf numFmtId="0" fontId="24" fillId="0" borderId="0"/>
    <xf numFmtId="0" fontId="88" fillId="0" borderId="0"/>
    <xf numFmtId="0" fontId="24" fillId="0" borderId="0"/>
    <xf numFmtId="0" fontId="24" fillId="0" borderId="0"/>
    <xf numFmtId="0" fontId="24" fillId="0" borderId="0"/>
    <xf numFmtId="0" fontId="24" fillId="0" borderId="0"/>
    <xf numFmtId="0" fontId="52" fillId="0" borderId="0"/>
    <xf numFmtId="0" fontId="24" fillId="0" borderId="0"/>
    <xf numFmtId="0" fontId="6" fillId="0" borderId="0"/>
    <xf numFmtId="0" fontId="92" fillId="0" borderId="0"/>
    <xf numFmtId="0" fontId="82" fillId="0" borderId="0"/>
    <xf numFmtId="0" fontId="86" fillId="0" borderId="0"/>
    <xf numFmtId="0" fontId="24" fillId="0" borderId="0"/>
    <xf numFmtId="0" fontId="90" fillId="0" borderId="0"/>
    <xf numFmtId="0" fontId="32" fillId="0" borderId="0"/>
    <xf numFmtId="0" fontId="91" fillId="0" borderId="0"/>
    <xf numFmtId="0" fontId="92"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24" fillId="0" borderId="0"/>
    <xf numFmtId="0" fontId="6" fillId="0" borderId="0"/>
    <xf numFmtId="0" fontId="24" fillId="0" borderId="0"/>
    <xf numFmtId="0" fontId="82" fillId="0" borderId="0"/>
    <xf numFmtId="0" fontId="52" fillId="0" borderId="0"/>
    <xf numFmtId="0" fontId="24" fillId="0" borderId="0"/>
    <xf numFmtId="0" fontId="52" fillId="0" borderId="0"/>
    <xf numFmtId="0" fontId="52" fillId="0" borderId="0"/>
    <xf numFmtId="0" fontId="22" fillId="0" borderId="0"/>
    <xf numFmtId="0" fontId="32" fillId="0" borderId="0"/>
    <xf numFmtId="0" fontId="24" fillId="0" borderId="0"/>
    <xf numFmtId="0" fontId="24" fillId="0" borderId="0"/>
    <xf numFmtId="0" fontId="24" fillId="0" borderId="0"/>
    <xf numFmtId="0" fontId="24" fillId="0" borderId="0"/>
    <xf numFmtId="0" fontId="32" fillId="0" borderId="0"/>
    <xf numFmtId="0" fontId="84" fillId="0" borderId="0"/>
    <xf numFmtId="0" fontId="24" fillId="0" borderId="0"/>
    <xf numFmtId="0" fontId="24" fillId="0" borderId="0"/>
    <xf numFmtId="0" fontId="24" fillId="0" borderId="0"/>
    <xf numFmtId="0" fontId="84" fillId="0" borderId="0"/>
    <xf numFmtId="0" fontId="12" fillId="0" borderId="0"/>
    <xf numFmtId="0" fontId="90" fillId="0" borderId="0"/>
    <xf numFmtId="0" fontId="91" fillId="0" borderId="0"/>
    <xf numFmtId="0" fontId="24" fillId="0" borderId="0"/>
    <xf numFmtId="0" fontId="52" fillId="0" borderId="0"/>
    <xf numFmtId="0" fontId="84" fillId="0" borderId="0"/>
    <xf numFmtId="0" fontId="84"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90" fillId="0" borderId="0"/>
    <xf numFmtId="0" fontId="6" fillId="0" borderId="0"/>
    <xf numFmtId="0" fontId="82" fillId="0" borderId="0"/>
    <xf numFmtId="0" fontId="93" fillId="0" borderId="0"/>
    <xf numFmtId="0" fontId="90" fillId="0" borderId="0"/>
    <xf numFmtId="0" fontId="90" fillId="0" borderId="0"/>
    <xf numFmtId="0" fontId="24" fillId="0" borderId="0"/>
    <xf numFmtId="0" fontId="24" fillId="0" borderId="0"/>
    <xf numFmtId="0" fontId="24" fillId="0" borderId="0"/>
    <xf numFmtId="0" fontId="1" fillId="0" borderId="0"/>
    <xf numFmtId="0" fontId="1" fillId="0" borderId="0"/>
    <xf numFmtId="0" fontId="1" fillId="0" borderId="0"/>
    <xf numFmtId="0" fontId="1" fillId="0" borderId="0"/>
    <xf numFmtId="0" fontId="1" fillId="0" borderId="0"/>
    <xf numFmtId="0" fontId="6" fillId="0" borderId="0"/>
    <xf numFmtId="0" fontId="82" fillId="0" borderId="0"/>
    <xf numFmtId="0" fontId="1" fillId="0" borderId="0"/>
    <xf numFmtId="0" fontId="1" fillId="0" borderId="0"/>
    <xf numFmtId="0" fontId="84" fillId="0" borderId="0"/>
    <xf numFmtId="0" fontId="83"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24" fillId="0" borderId="0"/>
    <xf numFmtId="0" fontId="8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5" fillId="0" borderId="0"/>
    <xf numFmtId="0" fontId="85" fillId="0" borderId="0"/>
    <xf numFmtId="0" fontId="90" fillId="0" borderId="0"/>
    <xf numFmtId="0" fontId="9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26" borderId="21" applyNumberFormat="0" applyFont="0" applyAlignment="0" applyProtection="0"/>
    <xf numFmtId="0" fontId="24" fillId="26" borderId="21" applyNumberFormat="0" applyFont="0" applyAlignment="0" applyProtection="0"/>
    <xf numFmtId="0" fontId="52" fillId="26" borderId="21" applyNumberFormat="0" applyFont="0" applyAlignment="0" applyProtection="0"/>
    <xf numFmtId="0" fontId="52" fillId="26" borderId="21" applyNumberFormat="0" applyFont="0" applyAlignment="0" applyProtection="0"/>
    <xf numFmtId="0" fontId="52" fillId="26" borderId="21" applyNumberFormat="0" applyFont="0" applyAlignment="0" applyProtection="0"/>
    <xf numFmtId="0" fontId="52" fillId="26" borderId="21" applyNumberFormat="0" applyFont="0" applyAlignment="0" applyProtection="0"/>
    <xf numFmtId="0" fontId="52" fillId="26" borderId="21" applyNumberFormat="0" applyFont="0" applyAlignment="0" applyProtection="0"/>
    <xf numFmtId="0" fontId="52" fillId="26" borderId="21" applyNumberFormat="0" applyFont="0" applyAlignment="0" applyProtection="0"/>
    <xf numFmtId="0" fontId="32" fillId="26" borderId="21" applyNumberFormat="0" applyFont="0" applyAlignment="0" applyProtection="0"/>
    <xf numFmtId="0" fontId="24" fillId="26" borderId="21" applyNumberFormat="0" applyFont="0" applyAlignment="0" applyProtection="0"/>
    <xf numFmtId="165" fontId="94" fillId="0" borderId="0" applyFont="0" applyFill="0" applyBorder="0" applyAlignment="0" applyProtection="0"/>
    <xf numFmtId="164" fontId="94" fillId="0" borderId="0" applyFon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4" fillId="0" borderId="0" applyFont="0" applyFill="0" applyBorder="0" applyAlignment="0" applyProtection="0"/>
    <xf numFmtId="0" fontId="3" fillId="0" borderId="0"/>
    <xf numFmtId="0" fontId="95" fillId="22" borderId="22" applyNumberFormat="0" applyAlignment="0" applyProtection="0"/>
    <xf numFmtId="0" fontId="95" fillId="22" borderId="22" applyNumberFormat="0" applyAlignment="0" applyProtection="0"/>
    <xf numFmtId="0" fontId="95" fillId="22" borderId="22" applyNumberFormat="0" applyAlignment="0" applyProtection="0"/>
    <xf numFmtId="0" fontId="95" fillId="22" borderId="22" applyNumberFormat="0" applyAlignment="0" applyProtection="0"/>
    <xf numFmtId="0" fontId="95" fillId="22" borderId="22" applyNumberFormat="0" applyAlignment="0" applyProtection="0"/>
    <xf numFmtId="10" fontId="24" fillId="0" borderId="0" applyFont="0" applyFill="0" applyBorder="0" applyAlignment="0" applyProtection="0"/>
    <xf numFmtId="10" fontId="24"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96" fillId="0" borderId="0" applyNumberFormat="0" applyFill="0" applyBorder="0" applyAlignment="0" applyProtection="0">
      <alignment vertical="top"/>
      <protection locked="0"/>
    </xf>
    <xf numFmtId="0" fontId="97" fillId="0" borderId="0" applyNumberFormat="0" applyFill="0" applyBorder="0" applyAlignment="0" applyProtection="0"/>
    <xf numFmtId="0" fontId="98" fillId="0" borderId="0"/>
    <xf numFmtId="0" fontId="36" fillId="0" borderId="0" applyNumberFormat="0" applyFill="0" applyBorder="0" applyAlignment="0" applyProtection="0"/>
    <xf numFmtId="0" fontId="99" fillId="0" borderId="0"/>
    <xf numFmtId="0" fontId="76" fillId="0" borderId="0"/>
    <xf numFmtId="206" fontId="100" fillId="0" borderId="23">
      <alignment horizontal="right" vertical="center"/>
    </xf>
    <xf numFmtId="206" fontId="100" fillId="0" borderId="23">
      <alignment horizontal="right" vertical="center"/>
    </xf>
    <xf numFmtId="207" fontId="64"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7" fontId="64" fillId="0" borderId="23">
      <alignment horizontal="right" vertical="center"/>
    </xf>
    <xf numFmtId="208" fontId="81" fillId="0" borderId="23">
      <alignment horizontal="right" vertical="center"/>
    </xf>
    <xf numFmtId="207" fontId="64" fillId="0" borderId="23">
      <alignment horizontal="right" vertical="center"/>
    </xf>
    <xf numFmtId="208" fontId="81" fillId="0" borderId="23">
      <alignment horizontal="right" vertical="center"/>
    </xf>
    <xf numFmtId="207" fontId="64" fillId="0" borderId="23">
      <alignment horizontal="right" vertical="center"/>
    </xf>
    <xf numFmtId="178" fontId="56" fillId="0" borderId="2">
      <protection hidden="1"/>
    </xf>
    <xf numFmtId="209" fontId="100" fillId="0" borderId="23">
      <alignment horizontal="center"/>
    </xf>
    <xf numFmtId="209" fontId="100" fillId="0" borderId="23">
      <alignment horizontal="center"/>
    </xf>
    <xf numFmtId="210" fontId="64" fillId="0" borderId="23">
      <alignment horizontal="center"/>
    </xf>
    <xf numFmtId="0" fontId="81" fillId="0" borderId="0" applyNumberFormat="0" applyFill="0" applyBorder="0" applyAlignment="0" applyProtection="0"/>
    <xf numFmtId="0" fontId="8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1" fillId="0" borderId="0" applyNumberFormat="0" applyFill="0" applyBorder="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102" fillId="0" borderId="24" applyNumberFormat="0" applyFill="0" applyAlignment="0" applyProtection="0"/>
    <xf numFmtId="0" fontId="66" fillId="0" borderId="18">
      <alignment horizontal="center"/>
    </xf>
    <xf numFmtId="211" fontId="100" fillId="0" borderId="0"/>
    <xf numFmtId="211" fontId="100" fillId="0" borderId="0"/>
    <xf numFmtId="212" fontId="64" fillId="0" borderId="0"/>
    <xf numFmtId="193" fontId="100" fillId="0" borderId="1"/>
    <xf numFmtId="193" fontId="100" fillId="0" borderId="1"/>
    <xf numFmtId="213" fontId="64" fillId="0" borderId="1"/>
    <xf numFmtId="0" fontId="103" fillId="27" borderId="1">
      <alignment horizontal="left" vertical="center"/>
    </xf>
    <xf numFmtId="5" fontId="104" fillId="0" borderId="25">
      <alignment horizontal="left" vertical="top"/>
    </xf>
    <xf numFmtId="5" fontId="105" fillId="0" borderId="25">
      <alignment horizontal="left" vertical="top"/>
    </xf>
    <xf numFmtId="5" fontId="36" fillId="0" borderId="26">
      <alignment horizontal="left" vertical="top"/>
    </xf>
    <xf numFmtId="5" fontId="36" fillId="0" borderId="26">
      <alignment horizontal="left" vertical="top"/>
    </xf>
    <xf numFmtId="0" fontId="106" fillId="0" borderId="26">
      <alignment horizontal="left" vertical="center"/>
    </xf>
    <xf numFmtId="214" fontId="24" fillId="0" borderId="0" applyFont="0" applyFill="0" applyBorder="0" applyAlignment="0" applyProtection="0"/>
    <xf numFmtId="215" fontId="24"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0" borderId="0" applyFont="0" applyFill="0" applyBorder="0" applyAlignment="0" applyProtection="0"/>
    <xf numFmtId="0" fontId="109" fillId="0" borderId="0" applyFont="0" applyFill="0" applyBorder="0" applyAlignment="0" applyProtection="0"/>
    <xf numFmtId="0" fontId="8" fillId="0" borderId="0">
      <alignment vertical="center"/>
    </xf>
    <xf numFmtId="40" fontId="110" fillId="0" borderId="0" applyFont="0" applyFill="0" applyBorder="0" applyAlignment="0" applyProtection="0"/>
    <xf numFmtId="38" fontId="110" fillId="0" borderId="0" applyFont="0" applyFill="0" applyBorder="0" applyAlignment="0" applyProtection="0"/>
    <xf numFmtId="0" fontId="110" fillId="0" borderId="0" applyFont="0" applyFill="0" applyBorder="0" applyAlignment="0" applyProtection="0"/>
    <xf numFmtId="0" fontId="110" fillId="0" borderId="0" applyFont="0" applyFill="0" applyBorder="0" applyAlignment="0" applyProtection="0"/>
    <xf numFmtId="9" fontId="111" fillId="0" borderId="0" applyFont="0" applyFill="0" applyBorder="0" applyAlignment="0" applyProtection="0"/>
    <xf numFmtId="0" fontId="112" fillId="0" borderId="0"/>
    <xf numFmtId="0" fontId="113" fillId="0" borderId="0" applyFont="0" applyFill="0" applyBorder="0" applyAlignment="0" applyProtection="0"/>
    <xf numFmtId="0" fontId="113" fillId="0" borderId="0" applyFont="0" applyFill="0" applyBorder="0" applyAlignment="0" applyProtection="0"/>
    <xf numFmtId="216" fontId="114" fillId="0" borderId="0" applyFont="0" applyFill="0" applyBorder="0" applyAlignment="0" applyProtection="0"/>
    <xf numFmtId="217" fontId="114" fillId="0" borderId="0" applyFont="0" applyFill="0" applyBorder="0" applyAlignment="0" applyProtection="0"/>
    <xf numFmtId="0" fontId="115" fillId="0" borderId="0"/>
    <xf numFmtId="0" fontId="77" fillId="0" borderId="0"/>
    <xf numFmtId="164" fontId="116" fillId="0" borderId="0" applyFont="0" applyFill="0" applyBorder="0" applyAlignment="0" applyProtection="0"/>
    <xf numFmtId="165" fontId="116" fillId="0" borderId="0" applyFont="0" applyFill="0" applyBorder="0" applyAlignment="0" applyProtection="0"/>
    <xf numFmtId="218" fontId="116" fillId="0" borderId="0" applyFont="0" applyFill="0" applyBorder="0" applyAlignment="0" applyProtection="0"/>
    <xf numFmtId="200" fontId="28" fillId="0" borderId="0" applyFont="0" applyFill="0" applyBorder="0" applyAlignment="0" applyProtection="0"/>
    <xf numFmtId="219" fontId="116" fillId="0" borderId="0" applyFont="0" applyFill="0" applyBorder="0" applyAlignment="0" applyProtection="0"/>
    <xf numFmtId="43" fontId="1" fillId="0" borderId="0" applyFont="0" applyFill="0" applyBorder="0" applyAlignment="0" applyProtection="0"/>
    <xf numFmtId="0" fontId="148" fillId="0" borderId="0">
      <alignment vertical="top"/>
    </xf>
    <xf numFmtId="168" fontId="2" fillId="0" borderId="0" applyFont="0" applyFill="0" applyBorder="0" applyAlignment="0" applyProtection="0"/>
    <xf numFmtId="169" fontId="2" fillId="0" borderId="0" applyFont="0" applyFill="0" applyBorder="0" applyAlignment="0" applyProtection="0"/>
    <xf numFmtId="0" fontId="32" fillId="4"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91" fillId="0" borderId="0"/>
    <xf numFmtId="0" fontId="32" fillId="6"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7"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21" borderId="0" applyNumberFormat="0" applyBorder="0" applyAlignment="0" applyProtection="0"/>
    <xf numFmtId="0" fontId="41" fillId="5" borderId="0" applyNumberFormat="0" applyBorder="0" applyAlignment="0" applyProtection="0"/>
    <xf numFmtId="0" fontId="44" fillId="22" borderId="4" applyNumberFormat="0" applyAlignment="0" applyProtection="0"/>
    <xf numFmtId="0" fontId="49" fillId="23" borderId="7" applyNumberFormat="0" applyAlignment="0" applyProtection="0"/>
    <xf numFmtId="221" fontId="9" fillId="0" borderId="0" applyFont="0" applyFill="0" applyBorder="0" applyAlignment="0" applyProtection="0"/>
    <xf numFmtId="166" fontId="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2" fillId="0" borderId="0" applyFont="0" applyFill="0" applyBorder="0" applyAlignment="0" applyProtection="0"/>
    <xf numFmtId="3"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0" fontId="60" fillId="0" borderId="0" applyNumberFormat="0" applyFill="0" applyBorder="0" applyAlignment="0" applyProtection="0"/>
    <xf numFmtId="2" fontId="2" fillId="0" borderId="0" applyFont="0" applyFill="0" applyBorder="0" applyAlignment="0" applyProtection="0"/>
    <xf numFmtId="0" fontId="61" fillId="6" borderId="0" applyNumberFormat="0" applyBorder="0" applyAlignment="0" applyProtection="0"/>
    <xf numFmtId="0" fontId="67" fillId="0" borderId="14" applyNumberFormat="0" applyFill="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67" fillId="0" borderId="14" applyNumberFormat="0" applyFill="0" applyAlignment="0" applyProtection="0"/>
    <xf numFmtId="0" fontId="68" fillId="0" borderId="15" applyNumberFormat="0" applyFill="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8" fillId="0" borderId="15" applyNumberFormat="0" applyFill="0" applyAlignment="0" applyProtection="0"/>
    <xf numFmtId="0" fontId="69" fillId="0" borderId="16" applyNumberFormat="0" applyFill="0" applyAlignment="0" applyProtection="0"/>
    <xf numFmtId="0" fontId="69" fillId="0" borderId="0" applyNumberFormat="0" applyFill="0" applyBorder="0" applyAlignment="0" applyProtection="0"/>
    <xf numFmtId="0" fontId="17" fillId="0" borderId="0" applyNumberFormat="0" applyFill="0" applyBorder="0" applyAlignment="0" applyProtection="0">
      <alignment vertical="top"/>
      <protection locked="0"/>
    </xf>
    <xf numFmtId="0" fontId="74" fillId="0" borderId="17" applyNumberFormat="0" applyFill="0" applyAlignment="0" applyProtection="0"/>
    <xf numFmtId="0" fontId="78" fillId="25" borderId="0" applyNumberFormat="0" applyBorder="0" applyAlignment="0" applyProtection="0"/>
    <xf numFmtId="222" fontId="152" fillId="0" borderId="0"/>
    <xf numFmtId="0" fontId="2" fillId="0" borderId="0"/>
    <xf numFmtId="0" fontId="2" fillId="0" borderId="0"/>
    <xf numFmtId="0" fontId="100" fillId="0" borderId="0">
      <alignment vertical="top"/>
    </xf>
    <xf numFmtId="0" fontId="52" fillId="0" borderId="0"/>
    <xf numFmtId="0" fontId="153" fillId="0" borderId="0"/>
    <xf numFmtId="0" fontId="6" fillId="0" borderId="0"/>
    <xf numFmtId="0" fontId="52" fillId="0" borderId="0"/>
    <xf numFmtId="0" fontId="6" fillId="0" borderId="0"/>
    <xf numFmtId="0" fontId="150" fillId="0" borderId="0"/>
    <xf numFmtId="0" fontId="153" fillId="0" borderId="0"/>
    <xf numFmtId="0" fontId="6" fillId="0" borderId="0"/>
    <xf numFmtId="0" fontId="52" fillId="0" borderId="0"/>
    <xf numFmtId="0" fontId="6" fillId="0" borderId="0"/>
    <xf numFmtId="0" fontId="52" fillId="0" borderId="0"/>
    <xf numFmtId="0" fontId="153" fillId="0" borderId="0"/>
    <xf numFmtId="0" fontId="6" fillId="0" borderId="0"/>
    <xf numFmtId="0" fontId="153" fillId="0" borderId="0"/>
    <xf numFmtId="0" fontId="52" fillId="0" borderId="0"/>
    <xf numFmtId="0" fontId="153" fillId="0" borderId="0"/>
    <xf numFmtId="0" fontId="6" fillId="0" borderId="0"/>
    <xf numFmtId="0" fontId="150" fillId="0" borderId="0"/>
    <xf numFmtId="0" fontId="153" fillId="0" borderId="0"/>
    <xf numFmtId="0" fontId="6" fillId="0" borderId="0"/>
    <xf numFmtId="0" fontId="150" fillId="0" borderId="0"/>
    <xf numFmtId="0" fontId="153" fillId="0" borderId="0"/>
    <xf numFmtId="0" fontId="9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1" fillId="0" borderId="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52" fillId="0" borderId="0"/>
    <xf numFmtId="0" fontId="2" fillId="0" borderId="0"/>
    <xf numFmtId="0" fontId="2" fillId="0" borderId="0"/>
    <xf numFmtId="0" fontId="2" fillId="0" borderId="0"/>
    <xf numFmtId="0" fontId="9" fillId="0" borderId="0"/>
    <xf numFmtId="0" fontId="153" fillId="0" borderId="0"/>
    <xf numFmtId="0" fontId="6" fillId="0" borderId="0"/>
    <xf numFmtId="0" fontId="153" fillId="0" borderId="0"/>
    <xf numFmtId="0" fontId="153" fillId="0" borderId="0"/>
    <xf numFmtId="0" fontId="153" fillId="0" borderId="0"/>
    <xf numFmtId="0" fontId="12" fillId="0" borderId="0"/>
    <xf numFmtId="0" fontId="150" fillId="0" borderId="0"/>
    <xf numFmtId="0" fontId="153" fillId="0" borderId="0"/>
    <xf numFmtId="0" fontId="52" fillId="0" borderId="0"/>
    <xf numFmtId="0" fontId="150" fillId="0" borderId="0"/>
    <xf numFmtId="0" fontId="1" fillId="0" borderId="0"/>
    <xf numFmtId="0" fontId="153" fillId="0" borderId="0"/>
    <xf numFmtId="0" fontId="1" fillId="0" borderId="0"/>
    <xf numFmtId="0" fontId="153" fillId="0" borderId="0"/>
    <xf numFmtId="0" fontId="1" fillId="0" borderId="0"/>
    <xf numFmtId="0" fontId="153" fillId="0" borderId="0"/>
    <xf numFmtId="0" fontId="1" fillId="0" borderId="0"/>
    <xf numFmtId="0" fontId="52" fillId="0" borderId="0"/>
    <xf numFmtId="0" fontId="153" fillId="0" borderId="0"/>
    <xf numFmtId="0" fontId="150" fillId="0" borderId="0"/>
    <xf numFmtId="0" fontId="83" fillId="0" borderId="0"/>
    <xf numFmtId="0" fontId="83" fillId="0" borderId="0"/>
    <xf numFmtId="0" fontId="149" fillId="0" borderId="0"/>
    <xf numFmtId="0" fontId="2" fillId="0" borderId="0"/>
    <xf numFmtId="0" fontId="52" fillId="0" borderId="0"/>
    <xf numFmtId="0" fontId="1" fillId="0" borderId="0"/>
    <xf numFmtId="0" fontId="153" fillId="0" borderId="0"/>
    <xf numFmtId="0" fontId="83" fillId="0" borderId="0"/>
    <xf numFmtId="0" fontId="1" fillId="0" borderId="0"/>
    <xf numFmtId="0" fontId="153" fillId="0" borderId="0"/>
    <xf numFmtId="0" fontId="83" fillId="0" borderId="0"/>
    <xf numFmtId="0" fontId="83" fillId="0" borderId="0"/>
    <xf numFmtId="0" fontId="1" fillId="0" borderId="0"/>
    <xf numFmtId="0" fontId="153" fillId="0" borderId="0"/>
    <xf numFmtId="0" fontId="150" fillId="0" borderId="0"/>
    <xf numFmtId="0" fontId="83" fillId="0" borderId="0"/>
    <xf numFmtId="0" fontId="83" fillId="0" borderId="0"/>
    <xf numFmtId="0" fontId="83" fillId="0" borderId="0"/>
    <xf numFmtId="0" fontId="83" fillId="0" borderId="0"/>
    <xf numFmtId="0" fontId="83" fillId="0" borderId="0"/>
    <xf numFmtId="0" fontId="150" fillId="0" borderId="0"/>
    <xf numFmtId="0" fontId="153" fillId="0" borderId="0"/>
    <xf numFmtId="0" fontId="1" fillId="0" borderId="0"/>
    <xf numFmtId="0" fontId="83" fillId="0" borderId="0"/>
    <xf numFmtId="0" fontId="83" fillId="0" borderId="0"/>
    <xf numFmtId="0" fontId="83" fillId="0" borderId="0"/>
    <xf numFmtId="0" fontId="83" fillId="0" borderId="0"/>
    <xf numFmtId="0" fontId="83" fillId="0" borderId="0"/>
    <xf numFmtId="0" fontId="1"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1"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 fillId="0" borderId="0"/>
    <xf numFmtId="0" fontId="52" fillId="0" borderId="0"/>
    <xf numFmtId="0" fontId="2" fillId="0" borderId="0"/>
    <xf numFmtId="0" fontId="83" fillId="0" borderId="0"/>
    <xf numFmtId="0" fontId="83" fillId="0" borderId="0"/>
    <xf numFmtId="0" fontId="83" fillId="0" borderId="0"/>
    <xf numFmtId="0" fontId="83" fillId="0" borderId="0"/>
    <xf numFmtId="0" fontId="1" fillId="0" borderId="0"/>
    <xf numFmtId="0" fontId="2"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32" fillId="0" borderId="0"/>
    <xf numFmtId="0" fontId="2" fillId="0" borderId="0"/>
    <xf numFmtId="0" fontId="6" fillId="0" borderId="0"/>
    <xf numFmtId="0" fontId="1" fillId="0" borderId="0"/>
    <xf numFmtId="0" fontId="2" fillId="0" borderId="0"/>
    <xf numFmtId="0" fontId="83" fillId="0" borderId="0"/>
    <xf numFmtId="0" fontId="83" fillId="0" borderId="0"/>
    <xf numFmtId="0" fontId="83" fillId="0" borderId="0"/>
    <xf numFmtId="0" fontId="1"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2" fillId="0" borderId="0"/>
    <xf numFmtId="0" fontId="2" fillId="0" borderId="0"/>
    <xf numFmtId="0" fontId="53"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9" fillId="0" borderId="0"/>
    <xf numFmtId="0" fontId="2" fillId="0" borderId="0"/>
    <xf numFmtId="0" fontId="87" fillId="0" borderId="0"/>
    <xf numFmtId="0" fontId="6" fillId="0" borderId="0"/>
    <xf numFmtId="0" fontId="2" fillId="0" borderId="0"/>
    <xf numFmtId="0" fontId="1" fillId="0" borderId="0"/>
    <xf numFmtId="0" fontId="1" fillId="0" borderId="0"/>
    <xf numFmtId="0" fontId="2" fillId="0" borderId="0"/>
    <xf numFmtId="0" fontId="52" fillId="0" borderId="0"/>
    <xf numFmtId="0" fontId="2" fillId="0" borderId="0"/>
    <xf numFmtId="0" fontId="52" fillId="0" borderId="0"/>
    <xf numFmtId="0" fontId="100" fillId="0" borderId="0">
      <alignment vertical="top"/>
    </xf>
    <xf numFmtId="0" fontId="2" fillId="0" borderId="0"/>
    <xf numFmtId="0" fontId="6" fillId="0" borderId="0"/>
    <xf numFmtId="0" fontId="1" fillId="0" borderId="0"/>
    <xf numFmtId="0" fontId="1" fillId="0" borderId="0"/>
    <xf numFmtId="0" fontId="150" fillId="0" borderId="0"/>
    <xf numFmtId="0" fontId="153" fillId="0" borderId="0"/>
    <xf numFmtId="0" fontId="6" fillId="0" borderId="0"/>
    <xf numFmtId="0" fontId="87" fillId="0" borderId="0"/>
    <xf numFmtId="0" fontId="22" fillId="0" borderId="0"/>
    <xf numFmtId="0" fontId="100" fillId="26" borderId="21" applyNumberFormat="0" applyFont="0" applyAlignment="0" applyProtection="0"/>
    <xf numFmtId="0" fontId="2" fillId="26" borderId="21" applyNumberFormat="0" applyFont="0" applyAlignment="0" applyProtection="0"/>
    <xf numFmtId="0" fontId="2" fillId="26" borderId="21" applyNumberFormat="0" applyFont="0" applyAlignment="0" applyProtection="0"/>
    <xf numFmtId="0" fontId="2" fillId="26" borderId="21" applyNumberFormat="0" applyFont="0" applyAlignment="0" applyProtection="0"/>
    <xf numFmtId="0" fontId="2" fillId="26" borderId="21" applyNumberFormat="0" applyFont="0" applyAlignment="0" applyProtection="0"/>
    <xf numFmtId="0" fontId="2" fillId="26" borderId="21" applyNumberFormat="0" applyFont="0" applyAlignment="0" applyProtection="0"/>
    <xf numFmtId="0" fontId="95" fillId="22" borderId="22" applyNumberFormat="0" applyAlignment="0" applyProtection="0"/>
    <xf numFmtId="208" fontId="81" fillId="0" borderId="23">
      <alignment horizontal="right" vertical="center"/>
    </xf>
    <xf numFmtId="208" fontId="81" fillId="0" borderId="23">
      <alignment horizontal="right" vertical="center"/>
    </xf>
    <xf numFmtId="208" fontId="81" fillId="0" borderId="23">
      <alignment horizontal="right" vertical="center"/>
    </xf>
    <xf numFmtId="223" fontId="81" fillId="0" borderId="23">
      <alignment horizontal="center"/>
    </xf>
    <xf numFmtId="223" fontId="81" fillId="0" borderId="23">
      <alignment horizontal="center"/>
    </xf>
    <xf numFmtId="223" fontId="81" fillId="0" borderId="23">
      <alignment horizontal="center"/>
    </xf>
    <xf numFmtId="0" fontId="101" fillId="0" borderId="0" applyNumberFormat="0" applyFill="0" applyBorder="0" applyAlignment="0" applyProtection="0"/>
    <xf numFmtId="0" fontId="102" fillId="0" borderId="24" applyNumberForma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2" fillId="0" borderId="40" applyNumberFormat="0" applyFont="0" applyFill="0" applyAlignment="0" applyProtection="0"/>
    <xf numFmtId="0" fontId="102" fillId="0" borderId="24" applyNumberFormat="0" applyFill="0" applyAlignment="0" applyProtection="0"/>
    <xf numFmtId="224" fontId="81" fillId="0" borderId="0"/>
    <xf numFmtId="224" fontId="81" fillId="0" borderId="0"/>
    <xf numFmtId="224" fontId="81" fillId="0" borderId="0"/>
    <xf numFmtId="225" fontId="81" fillId="0" borderId="1"/>
    <xf numFmtId="225" fontId="81" fillId="0" borderId="1"/>
    <xf numFmtId="225" fontId="81" fillId="0" borderId="1"/>
    <xf numFmtId="0" fontId="107" fillId="0" borderId="0" applyNumberFormat="0" applyFill="0" applyBorder="0" applyAlignment="0" applyProtection="0"/>
    <xf numFmtId="168" fontId="2" fillId="0" borderId="0" applyFont="0" applyFill="0" applyBorder="0" applyAlignment="0" applyProtection="0"/>
    <xf numFmtId="0" fontId="148" fillId="0" borderId="0">
      <alignment vertical="top"/>
    </xf>
    <xf numFmtId="0" fontId="148" fillId="0" borderId="0">
      <alignment vertical="top"/>
    </xf>
    <xf numFmtId="0" fontId="52" fillId="0" borderId="0"/>
    <xf numFmtId="168" fontId="2" fillId="0" borderId="0" applyFont="0" applyFill="0" applyBorder="0" applyAlignment="0" applyProtection="0"/>
    <xf numFmtId="0" fontId="91" fillId="0" borderId="0"/>
    <xf numFmtId="0" fontId="91" fillId="0" borderId="0"/>
    <xf numFmtId="0" fontId="52" fillId="0" borderId="0"/>
    <xf numFmtId="0" fontId="52" fillId="0" borderId="0"/>
    <xf numFmtId="0" fontId="91" fillId="0" borderId="0"/>
    <xf numFmtId="0" fontId="52" fillId="0" borderId="0"/>
    <xf numFmtId="0" fontId="52" fillId="0" borderId="0"/>
    <xf numFmtId="0" fontId="91" fillId="0" borderId="0"/>
    <xf numFmtId="0" fontId="52" fillId="0" borderId="0"/>
    <xf numFmtId="0" fontId="9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0" fontId="2"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32" fillId="0" borderId="0"/>
    <xf numFmtId="0" fontId="1" fillId="0" borderId="0"/>
    <xf numFmtId="0" fontId="1" fillId="0" borderId="0"/>
    <xf numFmtId="0" fontId="52" fillId="0" borderId="0"/>
    <xf numFmtId="0" fontId="1" fillId="0" borderId="0"/>
    <xf numFmtId="0" fontId="164" fillId="0" borderId="0"/>
    <xf numFmtId="0" fontId="2" fillId="0" borderId="0"/>
    <xf numFmtId="0" fontId="2" fillId="0" borderId="0"/>
    <xf numFmtId="0" fontId="2" fillId="0" borderId="0"/>
    <xf numFmtId="168" fontId="2" fillId="0" borderId="0" applyFont="0" applyFill="0" applyBorder="0" applyAlignment="0" applyProtection="0"/>
    <xf numFmtId="0" fontId="73" fillId="9" borderId="4" applyNumberFormat="0" applyAlignment="0" applyProtection="0"/>
    <xf numFmtId="0" fontId="73" fillId="9" borderId="4" applyNumberFormat="0" applyAlignment="0" applyProtection="0"/>
    <xf numFmtId="168" fontId="2" fillId="0" borderId="0" applyFont="0" applyFill="0" applyBorder="0" applyAlignment="0" applyProtection="0"/>
    <xf numFmtId="0" fontId="2"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19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97" fontId="2" fillId="0" borderId="0" applyFont="0" applyFill="0" applyBorder="0" applyAlignment="0" applyProtection="0"/>
    <xf numFmtId="2" fontId="2" fillId="0" borderId="0" applyFont="0" applyFill="0" applyBorder="0" applyAlignment="0" applyProtection="0"/>
    <xf numFmtId="2"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6" borderId="21" applyNumberFormat="0" applyFont="0" applyAlignment="0" applyProtection="0"/>
    <xf numFmtId="0" fontId="2" fillId="26" borderId="21" applyNumberFormat="0" applyFont="0" applyAlignment="0" applyProtection="0"/>
    <xf numFmtId="10" fontId="2" fillId="0" borderId="0" applyFont="0" applyFill="0" applyBorder="0" applyAlignment="0" applyProtection="0"/>
    <xf numFmtId="10" fontId="2"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0" fillId="0" borderId="0">
      <alignment vertical="top"/>
    </xf>
    <xf numFmtId="168" fontId="2" fillId="0" borderId="0" applyFont="0" applyFill="0" applyBorder="0" applyAlignment="0" applyProtection="0"/>
    <xf numFmtId="168" fontId="2" fillId="0" borderId="0" applyFont="0" applyFill="0" applyBorder="0" applyAlignment="0" applyProtection="0"/>
    <xf numFmtId="0" fontId="100" fillId="0" borderId="0">
      <alignment vertical="top"/>
    </xf>
    <xf numFmtId="0" fontId="100"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 fillId="0" borderId="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169" fillId="0" borderId="0"/>
    <xf numFmtId="168" fontId="2" fillId="0" borderId="0" applyFont="0" applyFill="0" applyBorder="0" applyAlignment="0" applyProtection="0"/>
    <xf numFmtId="43" fontId="169" fillId="0" borderId="0" applyFont="0" applyFill="0" applyBorder="0" applyAlignment="0" applyProtection="0"/>
    <xf numFmtId="43" fontId="169" fillId="0" borderId="0" applyFont="0" applyFill="0" applyBorder="0" applyAlignment="0" applyProtection="0"/>
    <xf numFmtId="0" fontId="169" fillId="0" borderId="0"/>
    <xf numFmtId="0" fontId="169" fillId="26" borderId="21" applyNumberFormat="0" applyFont="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cellStyleXfs>
  <cellXfs count="1521">
    <xf numFmtId="0" fontId="0" fillId="0" borderId="0" xfId="0"/>
    <xf numFmtId="0" fontId="3" fillId="2" borderId="0" xfId="1" applyFont="1" applyFill="1"/>
    <xf numFmtId="0" fontId="3" fillId="0" borderId="0" xfId="1" applyFont="1"/>
    <xf numFmtId="0" fontId="3" fillId="2" borderId="0" xfId="1" applyFont="1" applyFill="1" applyAlignment="1">
      <alignment horizontal="right"/>
    </xf>
    <xf numFmtId="4" fontId="3" fillId="2" borderId="0" xfId="1" applyNumberFormat="1" applyFont="1" applyFill="1" applyAlignment="1">
      <alignment horizontal="right"/>
    </xf>
    <xf numFmtId="0" fontId="5" fillId="2" borderId="0" xfId="1" applyFont="1" applyFill="1"/>
    <xf numFmtId="4" fontId="7" fillId="2" borderId="1" xfId="3" applyNumberFormat="1" applyFont="1" applyFill="1" applyBorder="1" applyAlignment="1">
      <alignment horizontal="right" vertical="center" wrapText="1"/>
    </xf>
    <xf numFmtId="4" fontId="8" fillId="0" borderId="1" xfId="1" applyNumberFormat="1" applyFont="1" applyBorder="1"/>
    <xf numFmtId="4" fontId="7" fillId="2" borderId="1" xfId="4" applyNumberFormat="1" applyFont="1" applyFill="1" applyBorder="1" applyAlignment="1">
      <alignment horizontal="right" vertical="center" wrapText="1"/>
    </xf>
    <xf numFmtId="0" fontId="10" fillId="2" borderId="1" xfId="2" applyFont="1" applyFill="1" applyBorder="1" applyAlignment="1">
      <alignment horizontal="center" vertical="center"/>
    </xf>
    <xf numFmtId="0" fontId="10" fillId="2" borderId="1" xfId="2" applyFont="1" applyFill="1" applyBorder="1" applyAlignment="1">
      <alignment vertical="center"/>
    </xf>
    <xf numFmtId="4" fontId="11" fillId="2" borderId="1" xfId="4" applyNumberFormat="1" applyFont="1" applyFill="1" applyBorder="1" applyAlignment="1">
      <alignment horizontal="right" vertical="center" wrapText="1"/>
    </xf>
    <xf numFmtId="0" fontId="7" fillId="2" borderId="1" xfId="3" applyFont="1" applyFill="1" applyBorder="1" applyAlignment="1">
      <alignment vertical="center" wrapText="1"/>
    </xf>
    <xf numFmtId="4" fontId="7" fillId="0" borderId="1" xfId="1" applyNumberFormat="1" applyFont="1" applyBorder="1"/>
    <xf numFmtId="0" fontId="7" fillId="2" borderId="1" xfId="3" applyFont="1" applyFill="1" applyBorder="1" applyAlignment="1">
      <alignment vertical="center"/>
    </xf>
    <xf numFmtId="0" fontId="7" fillId="2" borderId="1" xfId="3" applyFont="1" applyFill="1" applyBorder="1" applyAlignment="1">
      <alignment horizontal="center" vertical="center"/>
    </xf>
    <xf numFmtId="4" fontId="8" fillId="2" borderId="1" xfId="3" applyNumberFormat="1" applyFont="1" applyFill="1" applyBorder="1" applyAlignment="1">
      <alignment horizontal="right" vertical="center" wrapText="1"/>
    </xf>
    <xf numFmtId="4" fontId="8" fillId="2" borderId="1" xfId="4" applyNumberFormat="1" applyFont="1" applyFill="1" applyBorder="1" applyAlignment="1">
      <alignment horizontal="right" vertical="center" wrapText="1"/>
    </xf>
    <xf numFmtId="0" fontId="8" fillId="2" borderId="1" xfId="3" applyFont="1" applyFill="1" applyBorder="1" applyAlignment="1">
      <alignment horizontal="center" vertical="center" wrapText="1"/>
    </xf>
    <xf numFmtId="0" fontId="8" fillId="2" borderId="1" xfId="3" applyFont="1" applyFill="1" applyBorder="1" applyAlignment="1">
      <alignment vertical="center"/>
    </xf>
    <xf numFmtId="4" fontId="13" fillId="0" borderId="1" xfId="5" applyNumberFormat="1" applyFont="1" applyBorder="1" applyAlignment="1">
      <alignment horizontal="right"/>
    </xf>
    <xf numFmtId="0" fontId="8" fillId="2" borderId="1" xfId="3" applyFont="1" applyFill="1" applyBorder="1" applyAlignment="1">
      <alignment vertical="center" wrapText="1"/>
    </xf>
    <xf numFmtId="0" fontId="8" fillId="2" borderId="1" xfId="3" applyFont="1" applyFill="1" applyBorder="1" applyAlignment="1">
      <alignment horizontal="center" vertical="center"/>
    </xf>
    <xf numFmtId="0" fontId="14" fillId="2" borderId="0" xfId="1" applyFont="1" applyFill="1"/>
    <xf numFmtId="4" fontId="15" fillId="0" borderId="1" xfId="5" applyNumberFormat="1" applyFont="1" applyBorder="1" applyAlignment="1">
      <alignment horizontal="right"/>
    </xf>
    <xf numFmtId="4" fontId="16" fillId="0" borderId="1" xfId="1" applyNumberFormat="1" applyFont="1" applyBorder="1"/>
    <xf numFmtId="4" fontId="16" fillId="2" borderId="1" xfId="4" applyNumberFormat="1" applyFont="1" applyFill="1" applyBorder="1" applyAlignment="1">
      <alignment horizontal="right" vertical="center" wrapText="1"/>
    </xf>
    <xf numFmtId="0" fontId="16" fillId="2" borderId="1" xfId="1" applyNumberFormat="1" applyFont="1" applyFill="1" applyBorder="1" applyAlignment="1">
      <alignment horizontal="center" vertical="top" wrapText="1"/>
    </xf>
    <xf numFmtId="0" fontId="16" fillId="2" borderId="1" xfId="1" applyNumberFormat="1" applyFont="1" applyFill="1" applyBorder="1" applyAlignment="1">
      <alignment vertical="center"/>
    </xf>
    <xf numFmtId="0" fontId="16" fillId="2" borderId="1" xfId="3" applyFont="1" applyFill="1" applyBorder="1" applyAlignment="1">
      <alignment horizontal="center" vertical="center" wrapText="1"/>
    </xf>
    <xf numFmtId="4" fontId="16" fillId="2" borderId="1" xfId="3" applyNumberFormat="1" applyFont="1" applyFill="1" applyBorder="1" applyAlignment="1">
      <alignment horizontal="right" vertical="center" wrapText="1"/>
    </xf>
    <xf numFmtId="0" fontId="16" fillId="2" borderId="1" xfId="1" applyFont="1" applyFill="1" applyBorder="1" applyAlignment="1">
      <alignment horizontal="center" vertical="top" wrapText="1"/>
    </xf>
    <xf numFmtId="0" fontId="16" fillId="2" borderId="1" xfId="3" applyFont="1" applyFill="1" applyBorder="1" applyAlignment="1">
      <alignment horizontal="center" vertical="center"/>
    </xf>
    <xf numFmtId="0" fontId="16" fillId="2" borderId="1" xfId="3" applyFont="1" applyFill="1" applyBorder="1" applyAlignment="1">
      <alignment vertical="center" wrapText="1"/>
    </xf>
    <xf numFmtId="0" fontId="7" fillId="2" borderId="0" xfId="1" applyFont="1" applyFill="1"/>
    <xf numFmtId="4" fontId="7" fillId="2" borderId="1" xfId="1" applyNumberFormat="1" applyFont="1" applyFill="1" applyBorder="1" applyAlignment="1">
      <alignment horizontal="center" vertical="center" wrapText="1"/>
    </xf>
    <xf numFmtId="0" fontId="7" fillId="0" borderId="1" xfId="1" applyFont="1" applyBorder="1" applyAlignment="1">
      <alignment horizontal="center" vertical="center" wrapText="1"/>
    </xf>
    <xf numFmtId="0" fontId="7" fillId="2" borderId="1" xfId="3" applyFont="1" applyFill="1" applyBorder="1" applyAlignment="1">
      <alignment horizontal="center" vertical="center" wrapText="1"/>
    </xf>
    <xf numFmtId="0" fontId="18" fillId="2" borderId="0" xfId="1" applyFont="1" applyFill="1"/>
    <xf numFmtId="0" fontId="19" fillId="2" borderId="0" xfId="3" applyFont="1" applyFill="1" applyBorder="1" applyAlignment="1">
      <alignment horizontal="right" vertical="center" wrapText="1"/>
    </xf>
    <xf numFmtId="0" fontId="18" fillId="0" borderId="0" xfId="1" applyFont="1"/>
    <xf numFmtId="0" fontId="10" fillId="2" borderId="0" xfId="2" applyFont="1" applyFill="1" applyAlignment="1">
      <alignment vertical="center" wrapText="1"/>
    </xf>
    <xf numFmtId="0" fontId="20" fillId="2" borderId="0" xfId="1" applyFont="1" applyFill="1"/>
    <xf numFmtId="0" fontId="21" fillId="2" borderId="0" xfId="3" applyFont="1" applyFill="1" applyBorder="1" applyAlignment="1">
      <alignment vertical="center" wrapText="1"/>
    </xf>
    <xf numFmtId="0" fontId="7" fillId="0" borderId="1" xfId="1" applyFont="1" applyBorder="1" applyAlignment="1">
      <alignment horizontal="center" vertical="center"/>
    </xf>
    <xf numFmtId="0" fontId="2" fillId="0" borderId="0" xfId="1" applyFill="1"/>
    <xf numFmtId="0" fontId="2" fillId="31" borderId="0" xfId="1" applyFill="1"/>
    <xf numFmtId="0" fontId="2" fillId="0" borderId="0" xfId="1" applyFill="1" applyBorder="1"/>
    <xf numFmtId="2" fontId="2" fillId="0" borderId="0" xfId="1" applyNumberFormat="1" applyFill="1" applyBorder="1"/>
    <xf numFmtId="2" fontId="3" fillId="0" borderId="0" xfId="1" applyNumberFormat="1" applyFont="1" applyFill="1"/>
    <xf numFmtId="2" fontId="3" fillId="32" borderId="0" xfId="1" applyNumberFormat="1" applyFont="1" applyFill="1" applyBorder="1"/>
    <xf numFmtId="2" fontId="3" fillId="31" borderId="30" xfId="1" applyNumberFormat="1" applyFont="1" applyFill="1" applyBorder="1"/>
    <xf numFmtId="2" fontId="120" fillId="31" borderId="30" xfId="1" applyNumberFormat="1" applyFont="1" applyFill="1" applyBorder="1" applyAlignment="1">
      <alignment horizontal="center" wrapText="1"/>
    </xf>
    <xf numFmtId="0" fontId="120" fillId="0" borderId="30" xfId="1" applyNumberFormat="1" applyFont="1" applyFill="1" applyBorder="1" applyAlignment="1">
      <alignment horizontal="center" wrapText="1"/>
    </xf>
    <xf numFmtId="0" fontId="3" fillId="0" borderId="30" xfId="1" applyNumberFormat="1" applyFont="1" applyFill="1" applyBorder="1" applyAlignment="1">
      <alignment wrapText="1"/>
    </xf>
    <xf numFmtId="0" fontId="3" fillId="0" borderId="30" xfId="1" applyFont="1" applyFill="1" applyBorder="1" applyAlignment="1">
      <alignment horizontal="left"/>
    </xf>
    <xf numFmtId="2" fontId="3" fillId="31" borderId="6" xfId="1" applyNumberFormat="1" applyFont="1" applyFill="1" applyBorder="1"/>
    <xf numFmtId="2" fontId="5" fillId="31" borderId="6" xfId="1" applyNumberFormat="1" applyFont="1" applyFill="1" applyBorder="1" applyAlignment="1">
      <alignment horizontal="center" vertical="top" wrapText="1"/>
    </xf>
    <xf numFmtId="0" fontId="5" fillId="0" borderId="6" xfId="1" applyNumberFormat="1" applyFont="1" applyFill="1" applyBorder="1" applyAlignment="1">
      <alignment horizontal="center" vertical="top" wrapText="1"/>
    </xf>
    <xf numFmtId="0" fontId="5" fillId="0" borderId="6" xfId="1" applyNumberFormat="1" applyFont="1" applyFill="1" applyBorder="1" applyAlignment="1">
      <alignment vertical="center"/>
    </xf>
    <xf numFmtId="0" fontId="5" fillId="0" borderId="6" xfId="1" applyFont="1" applyFill="1" applyBorder="1" applyAlignment="1">
      <alignment horizontal="left" vertical="center"/>
    </xf>
    <xf numFmtId="0" fontId="3" fillId="0" borderId="6" xfId="1" applyNumberFormat="1" applyFont="1" applyFill="1" applyBorder="1" applyAlignment="1">
      <alignment vertical="center"/>
    </xf>
    <xf numFmtId="0" fontId="3" fillId="0" borderId="6" xfId="1" applyFont="1" applyFill="1" applyBorder="1" applyAlignment="1">
      <alignment horizontal="left" vertical="center"/>
    </xf>
    <xf numFmtId="2" fontId="3" fillId="31" borderId="6" xfId="1" applyNumberFormat="1" applyFont="1" applyFill="1" applyBorder="1" applyAlignment="1">
      <alignment horizontal="center" vertical="top" wrapText="1"/>
    </xf>
    <xf numFmtId="0" fontId="3" fillId="0" borderId="6" xfId="1" applyNumberFormat="1" applyFont="1" applyFill="1" applyBorder="1" applyAlignment="1">
      <alignment horizontal="center" vertical="top" wrapText="1"/>
    </xf>
    <xf numFmtId="0" fontId="3" fillId="0" borderId="6" xfId="1" applyFont="1" applyFill="1" applyBorder="1" applyAlignment="1">
      <alignment horizontal="center" vertical="top" wrapText="1"/>
    </xf>
    <xf numFmtId="2" fontId="2" fillId="0" borderId="0" xfId="1" applyNumberFormat="1" applyFill="1"/>
    <xf numFmtId="2" fontId="121" fillId="31" borderId="6" xfId="1" applyNumberFormat="1" applyFont="1" applyFill="1" applyBorder="1" applyAlignment="1">
      <alignment horizontal="center" wrapText="1"/>
    </xf>
    <xf numFmtId="0" fontId="121" fillId="0" borderId="6" xfId="1" applyNumberFormat="1" applyFont="1" applyFill="1" applyBorder="1" applyAlignment="1">
      <alignment horizontal="center" wrapText="1"/>
    </xf>
    <xf numFmtId="0" fontId="5" fillId="0" borderId="6" xfId="1" applyNumberFormat="1" applyFont="1" applyFill="1" applyBorder="1" applyAlignment="1">
      <alignment wrapText="1"/>
    </xf>
    <xf numFmtId="0" fontId="3" fillId="0" borderId="6" xfId="1" applyFont="1" applyFill="1" applyBorder="1" applyAlignment="1">
      <alignment horizontal="left"/>
    </xf>
    <xf numFmtId="2" fontId="120" fillId="31" borderId="6" xfId="1" applyNumberFormat="1" applyFont="1" applyFill="1" applyBorder="1" applyAlignment="1">
      <alignment horizontal="center" wrapText="1"/>
    </xf>
    <xf numFmtId="0" fontId="120" fillId="0" borderId="6" xfId="1" applyNumberFormat="1" applyFont="1" applyFill="1" applyBorder="1" applyAlignment="1">
      <alignment horizontal="center" wrapText="1"/>
    </xf>
    <xf numFmtId="0" fontId="3" fillId="0" borderId="6" xfId="1" applyNumberFormat="1" applyFont="1" applyFill="1" applyBorder="1" applyAlignment="1">
      <alignment wrapText="1"/>
    </xf>
    <xf numFmtId="2" fontId="14" fillId="31" borderId="6" xfId="1" applyNumberFormat="1" applyFont="1" applyFill="1" applyBorder="1"/>
    <xf numFmtId="0" fontId="120" fillId="0" borderId="6" xfId="1" applyFont="1" applyFill="1" applyBorder="1" applyAlignment="1">
      <alignment horizontal="center" wrapText="1"/>
    </xf>
    <xf numFmtId="0" fontId="122" fillId="0" borderId="0" xfId="1" applyFont="1" applyFill="1"/>
    <xf numFmtId="0" fontId="118" fillId="0" borderId="0" xfId="1" applyFont="1" applyFill="1"/>
    <xf numFmtId="0" fontId="118" fillId="31" borderId="1" xfId="1" applyFont="1" applyFill="1" applyBorder="1" applyAlignment="1">
      <alignment horizontal="center" vertical="center" wrapText="1"/>
    </xf>
    <xf numFmtId="0" fontId="118" fillId="31" borderId="8" xfId="1" applyFont="1" applyFill="1" applyBorder="1" applyAlignment="1">
      <alignment horizontal="center" vertical="center"/>
    </xf>
    <xf numFmtId="0" fontId="5" fillId="0" borderId="0" xfId="1" applyFont="1" applyFill="1" applyBorder="1" applyAlignment="1">
      <alignment horizontal="center"/>
    </xf>
    <xf numFmtId="0" fontId="5" fillId="0" borderId="0" xfId="1" applyFont="1" applyFill="1" applyAlignment="1">
      <alignment horizontal="center"/>
    </xf>
    <xf numFmtId="0" fontId="2" fillId="31" borderId="0" xfId="1" applyFill="1" applyBorder="1"/>
    <xf numFmtId="2" fontId="2" fillId="28" borderId="0" xfId="1" applyNumberFormat="1" applyFill="1"/>
    <xf numFmtId="0" fontId="2" fillId="30" borderId="0" xfId="1" applyFill="1"/>
    <xf numFmtId="2" fontId="3" fillId="30" borderId="0" xfId="1" applyNumberFormat="1" applyFont="1" applyFill="1"/>
    <xf numFmtId="2" fontId="3" fillId="30" borderId="6" xfId="1" applyNumberFormat="1" applyFont="1" applyFill="1" applyBorder="1"/>
    <xf numFmtId="2" fontId="3" fillId="30" borderId="6" xfId="1" applyNumberFormat="1" applyFont="1" applyFill="1" applyBorder="1" applyAlignment="1">
      <alignment horizontal="center" vertical="top" wrapText="1"/>
    </xf>
    <xf numFmtId="0" fontId="3" fillId="30" borderId="6" xfId="1" applyFont="1" applyFill="1" applyBorder="1" applyAlignment="1">
      <alignment horizontal="center" vertical="top" wrapText="1"/>
    </xf>
    <xf numFmtId="0" fontId="3" fillId="30" borderId="6" xfId="1" applyNumberFormat="1" applyFont="1" applyFill="1" applyBorder="1" applyAlignment="1">
      <alignment vertical="center"/>
    </xf>
    <xf numFmtId="0" fontId="3" fillId="30" borderId="6" xfId="1" applyFont="1" applyFill="1" applyBorder="1" applyAlignment="1">
      <alignment horizontal="left" vertical="center"/>
    </xf>
    <xf numFmtId="0" fontId="3" fillId="30" borderId="6" xfId="1" applyNumberFormat="1" applyFont="1" applyFill="1" applyBorder="1" applyAlignment="1">
      <alignment horizontal="center" vertical="top" wrapText="1"/>
    </xf>
    <xf numFmtId="2" fontId="2" fillId="30" borderId="0" xfId="1" applyNumberFormat="1" applyFill="1"/>
    <xf numFmtId="4" fontId="2" fillId="0" borderId="0" xfId="1" applyNumberFormat="1" applyFill="1"/>
    <xf numFmtId="2" fontId="120" fillId="30" borderId="6" xfId="1" applyNumberFormat="1" applyFont="1" applyFill="1" applyBorder="1" applyAlignment="1">
      <alignment horizontal="center" wrapText="1"/>
    </xf>
    <xf numFmtId="0" fontId="7" fillId="2" borderId="1" xfId="3" applyFont="1" applyFill="1" applyBorder="1" applyAlignment="1">
      <alignment horizontal="center" vertical="center" wrapText="1"/>
    </xf>
    <xf numFmtId="4" fontId="5" fillId="2" borderId="0" xfId="1" applyNumberFormat="1" applyFont="1" applyFill="1"/>
    <xf numFmtId="4" fontId="7" fillId="30" borderId="1" xfId="3" applyNumberFormat="1" applyFont="1" applyFill="1" applyBorder="1" applyAlignment="1">
      <alignment horizontal="right" vertical="center" wrapText="1"/>
    </xf>
    <xf numFmtId="4" fontId="7" fillId="2" borderId="0" xfId="1" applyNumberFormat="1" applyFont="1" applyFill="1"/>
    <xf numFmtId="4" fontId="3" fillId="0" borderId="0" xfId="1" applyNumberFormat="1" applyFont="1"/>
    <xf numFmtId="0" fontId="7" fillId="0" borderId="0" xfId="0" applyFont="1" applyFill="1" applyAlignment="1">
      <alignment horizontal="center" vertical="center"/>
    </xf>
    <xf numFmtId="4" fontId="8" fillId="0" borderId="0" xfId="0" applyNumberFormat="1" applyFont="1" applyFill="1" applyAlignment="1">
      <alignment horizontal="left" vertical="center"/>
    </xf>
    <xf numFmtId="0" fontId="128" fillId="0" borderId="0" xfId="0" applyFont="1" applyFill="1" applyAlignment="1">
      <alignment vertical="center"/>
    </xf>
    <xf numFmtId="0" fontId="8" fillId="0" borderId="0" xfId="0" applyFont="1" applyFill="1" applyAlignment="1">
      <alignment vertical="center"/>
    </xf>
    <xf numFmtId="2" fontId="7" fillId="0" borderId="25" xfId="0" applyNumberFormat="1" applyFont="1" applyFill="1" applyBorder="1" applyAlignment="1">
      <alignment horizontal="center" vertical="center"/>
    </xf>
    <xf numFmtId="2" fontId="7" fillId="0" borderId="8" xfId="0" applyNumberFormat="1" applyFont="1" applyFill="1" applyBorder="1" applyAlignment="1">
      <alignment horizontal="center" vertical="center"/>
    </xf>
    <xf numFmtId="4" fontId="7" fillId="0" borderId="27" xfId="520" applyNumberFormat="1" applyFont="1" applyFill="1" applyBorder="1" applyAlignment="1">
      <alignment horizontal="center" vertical="center" wrapText="1"/>
    </xf>
    <xf numFmtId="4" fontId="7" fillId="0" borderId="1" xfId="520" applyNumberFormat="1" applyFont="1" applyFill="1" applyBorder="1" applyAlignment="1">
      <alignment horizontal="center" vertical="center" wrapText="1"/>
    </xf>
    <xf numFmtId="4" fontId="7" fillId="0" borderId="1" xfId="520" applyNumberFormat="1" applyFont="1" applyFill="1" applyBorder="1" applyAlignment="1">
      <alignment horizontal="center" vertical="center"/>
    </xf>
    <xf numFmtId="0" fontId="7" fillId="0" borderId="27" xfId="0" applyFont="1" applyFill="1" applyBorder="1" applyAlignment="1">
      <alignment vertical="center"/>
    </xf>
    <xf numFmtId="0" fontId="8" fillId="0" borderId="0" xfId="0" applyFont="1" applyFill="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xf>
    <xf numFmtId="0" fontId="8" fillId="0" borderId="1" xfId="0" applyFont="1" applyFill="1" applyBorder="1" applyAlignment="1">
      <alignment vertical="center"/>
    </xf>
    <xf numFmtId="4" fontId="8" fillId="29" borderId="1" xfId="0" applyNumberFormat="1" applyFont="1" applyFill="1" applyBorder="1" applyAlignment="1">
      <alignment vertical="center"/>
    </xf>
    <xf numFmtId="2" fontId="8" fillId="0" borderId="1" xfId="0" applyNumberFormat="1" applyFont="1" applyFill="1" applyBorder="1" applyAlignment="1">
      <alignment vertical="center"/>
    </xf>
    <xf numFmtId="2" fontId="129" fillId="0" borderId="1" xfId="0" applyNumberFormat="1" applyFont="1" applyFill="1" applyBorder="1" applyAlignment="1">
      <alignment vertical="center"/>
    </xf>
    <xf numFmtId="1" fontId="8" fillId="0" borderId="1" xfId="0" applyNumberFormat="1" applyFont="1" applyFill="1" applyBorder="1" applyAlignment="1">
      <alignment horizontal="left" vertical="center"/>
    </xf>
    <xf numFmtId="0" fontId="8" fillId="0" borderId="1" xfId="0" applyFont="1" applyFill="1" applyBorder="1" applyAlignment="1">
      <alignment horizontal="left" vertical="center" wrapText="1"/>
    </xf>
    <xf numFmtId="0" fontId="8" fillId="29" borderId="1" xfId="658" applyFont="1" applyFill="1" applyBorder="1" applyAlignment="1">
      <alignment horizontal="left" vertical="center" wrapText="1"/>
    </xf>
    <xf numFmtId="0" fontId="130" fillId="29" borderId="1" xfId="0" applyFont="1" applyFill="1" applyBorder="1" applyAlignment="1">
      <alignment vertical="center"/>
    </xf>
    <xf numFmtId="2" fontId="130" fillId="29" borderId="1" xfId="0" applyNumberFormat="1" applyFont="1" applyFill="1" applyBorder="1" applyAlignment="1">
      <alignment vertical="center"/>
    </xf>
    <xf numFmtId="49" fontId="130" fillId="29" borderId="1" xfId="1" applyNumberFormat="1" applyFont="1" applyFill="1" applyBorder="1" applyAlignment="1">
      <alignment horizontal="left" vertical="center" wrapText="1"/>
    </xf>
    <xf numFmtId="0" fontId="130" fillId="29" borderId="8" xfId="0" applyFont="1" applyFill="1" applyBorder="1" applyAlignment="1">
      <alignment vertical="center" wrapText="1"/>
    </xf>
    <xf numFmtId="0" fontId="8" fillId="29" borderId="1" xfId="0" applyFont="1" applyFill="1" applyBorder="1" applyAlignment="1">
      <alignment horizontal="left" vertical="center" wrapText="1"/>
    </xf>
    <xf numFmtId="0" fontId="8" fillId="29" borderId="1" xfId="0" applyFont="1" applyFill="1" applyBorder="1" applyAlignment="1">
      <alignment horizontal="center" vertical="center" wrapText="1"/>
    </xf>
    <xf numFmtId="0" fontId="8" fillId="29" borderId="1" xfId="0" applyFont="1" applyFill="1" applyBorder="1" applyAlignment="1">
      <alignment vertical="center"/>
    </xf>
    <xf numFmtId="0" fontId="8" fillId="30" borderId="1" xfId="0" applyFont="1" applyFill="1" applyBorder="1" applyAlignment="1">
      <alignment horizontal="left" vertical="center" wrapText="1"/>
    </xf>
    <xf numFmtId="0" fontId="8" fillId="30" borderId="1" xfId="0" applyFont="1" applyFill="1" applyBorder="1" applyAlignment="1">
      <alignment vertical="center"/>
    </xf>
    <xf numFmtId="0" fontId="8" fillId="30" borderId="1" xfId="0" applyFont="1" applyFill="1" applyBorder="1" applyAlignment="1">
      <alignment horizontal="center" vertical="center"/>
    </xf>
    <xf numFmtId="4" fontId="8" fillId="30" borderId="1" xfId="0" applyNumberFormat="1" applyFont="1" applyFill="1" applyBorder="1" applyAlignment="1">
      <alignment vertical="center"/>
    </xf>
    <xf numFmtId="0" fontId="8" fillId="30" borderId="1" xfId="0" applyFont="1" applyFill="1" applyBorder="1" applyAlignment="1">
      <alignment horizontal="left" vertical="center"/>
    </xf>
    <xf numFmtId="0" fontId="8" fillId="30" borderId="0" xfId="0" applyFont="1" applyFill="1"/>
    <xf numFmtId="0" fontId="128" fillId="30" borderId="0" xfId="0" applyFont="1" applyFill="1"/>
    <xf numFmtId="4" fontId="8" fillId="0" borderId="1" xfId="0" applyNumberFormat="1" applyFont="1" applyFill="1" applyBorder="1" applyAlignment="1">
      <alignment vertical="center"/>
    </xf>
    <xf numFmtId="0" fontId="8" fillId="0" borderId="1" xfId="0" applyFont="1" applyFill="1" applyBorder="1" applyAlignment="1">
      <alignment vertical="center" wrapText="1"/>
    </xf>
    <xf numFmtId="49" fontId="8" fillId="0" borderId="1" xfId="1" applyNumberFormat="1" applyFont="1" applyFill="1" applyBorder="1" applyAlignment="1">
      <alignment horizontal="left" vertical="center" wrapText="1"/>
    </xf>
    <xf numFmtId="1" fontId="8" fillId="0" borderId="1" xfId="0" applyNumberFormat="1" applyFont="1" applyFill="1" applyBorder="1" applyAlignment="1">
      <alignment horizontal="left" vertical="center" wrapText="1"/>
    </xf>
    <xf numFmtId="49" fontId="8" fillId="0" borderId="1" xfId="521" applyNumberFormat="1" applyFont="1" applyFill="1" applyBorder="1" applyAlignment="1">
      <alignment horizontal="left" vertical="center" wrapText="1"/>
    </xf>
    <xf numFmtId="49" fontId="8" fillId="29" borderId="1" xfId="521" applyNumberFormat="1" applyFont="1" applyFill="1" applyBorder="1" applyAlignment="1">
      <alignment horizontal="left" vertical="center" wrapText="1"/>
    </xf>
    <xf numFmtId="2" fontId="8" fillId="29" borderId="1" xfId="0" applyNumberFormat="1" applyFont="1" applyFill="1" applyBorder="1" applyAlignment="1">
      <alignment vertical="center"/>
    </xf>
    <xf numFmtId="2" fontId="8" fillId="0" borderId="1" xfId="0" applyNumberFormat="1" applyFont="1" applyFill="1" applyBorder="1" applyAlignment="1">
      <alignment horizontal="left" vertical="center"/>
    </xf>
    <xf numFmtId="4" fontId="8" fillId="0" borderId="1" xfId="0" applyNumberFormat="1" applyFont="1" applyFill="1" applyBorder="1" applyAlignment="1">
      <alignment vertical="center" wrapText="1"/>
    </xf>
    <xf numFmtId="220" fontId="8" fillId="0" borderId="1" xfId="521" applyNumberFormat="1" applyFont="1" applyFill="1" applyBorder="1" applyAlignment="1">
      <alignment horizontal="left" vertical="center" wrapText="1"/>
    </xf>
    <xf numFmtId="0" fontId="0" fillId="29" borderId="1" xfId="0" applyFill="1" applyBorder="1"/>
    <xf numFmtId="0" fontId="0" fillId="29" borderId="0" xfId="0" applyFill="1"/>
    <xf numFmtId="0" fontId="131" fillId="29" borderId="0" xfId="0" applyFont="1" applyFill="1"/>
    <xf numFmtId="0" fontId="8" fillId="29" borderId="1" xfId="666" applyFont="1" applyFill="1" applyBorder="1" applyAlignment="1">
      <alignment vertical="center" wrapText="1"/>
    </xf>
    <xf numFmtId="1" fontId="8" fillId="29" borderId="1" xfId="0" applyNumberFormat="1" applyFont="1" applyFill="1" applyBorder="1" applyAlignment="1">
      <alignment horizontal="left" vertical="center"/>
    </xf>
    <xf numFmtId="0" fontId="7" fillId="29" borderId="0" xfId="0" applyFont="1" applyFill="1" applyAlignment="1">
      <alignment vertical="center"/>
    </xf>
    <xf numFmtId="0" fontId="8" fillId="29" borderId="0" xfId="0" applyFont="1" applyFill="1" applyAlignment="1">
      <alignment vertical="center"/>
    </xf>
    <xf numFmtId="0" fontId="8" fillId="29" borderId="1" xfId="0" applyFont="1" applyFill="1" applyBorder="1" applyAlignment="1">
      <alignment horizontal="left" vertical="center"/>
    </xf>
    <xf numFmtId="220" fontId="8" fillId="29" borderId="1" xfId="0" applyNumberFormat="1" applyFont="1" applyFill="1" applyBorder="1" applyAlignment="1">
      <alignment horizontal="left" vertical="center"/>
    </xf>
    <xf numFmtId="0" fontId="8" fillId="29" borderId="0" xfId="0" applyFont="1" applyFill="1"/>
    <xf numFmtId="0" fontId="7" fillId="29" borderId="0" xfId="0" applyFont="1" applyFill="1"/>
    <xf numFmtId="2" fontId="8" fillId="30" borderId="1" xfId="0" applyNumberFormat="1" applyFont="1" applyFill="1" applyBorder="1" applyAlignment="1">
      <alignment vertical="center"/>
    </xf>
    <xf numFmtId="0" fontId="128" fillId="30" borderId="0" xfId="0" applyFont="1" applyFill="1" applyAlignment="1">
      <alignment vertical="center"/>
    </xf>
    <xf numFmtId="0" fontId="8" fillId="30" borderId="0" xfId="0" applyFont="1" applyFill="1" applyAlignment="1">
      <alignment vertical="center"/>
    </xf>
    <xf numFmtId="0" fontId="8" fillId="0" borderId="0" xfId="0" applyNumberFormat="1" applyFont="1" applyFill="1" applyAlignment="1">
      <alignment horizontal="left" vertical="center"/>
    </xf>
    <xf numFmtId="4" fontId="8" fillId="29" borderId="0" xfId="0" applyNumberFormat="1" applyFont="1" applyFill="1" applyAlignment="1">
      <alignment horizontal="right" vertical="center"/>
    </xf>
    <xf numFmtId="4" fontId="8" fillId="0" borderId="0" xfId="0" applyNumberFormat="1" applyFont="1" applyFill="1" applyAlignment="1">
      <alignment vertical="center"/>
    </xf>
    <xf numFmtId="4" fontId="129" fillId="0" borderId="0" xfId="0" applyNumberFormat="1" applyFont="1" applyFill="1" applyAlignment="1">
      <alignment vertical="center"/>
    </xf>
    <xf numFmtId="1" fontId="8" fillId="0" borderId="0" xfId="0" applyNumberFormat="1" applyFont="1" applyFill="1" applyAlignment="1">
      <alignment horizontal="left" vertical="center"/>
    </xf>
    <xf numFmtId="0" fontId="7" fillId="0" borderId="1" xfId="0" applyFont="1" applyFill="1" applyBorder="1" applyAlignment="1">
      <alignment horizontal="center" vertical="center"/>
    </xf>
    <xf numFmtId="0" fontId="7" fillId="0" borderId="1" xfId="0" applyFont="1" applyFill="1" applyBorder="1" applyAlignment="1">
      <alignment horizontal="left" vertical="center"/>
    </xf>
    <xf numFmtId="2" fontId="7" fillId="0" borderId="1" xfId="0" applyNumberFormat="1" applyFont="1" applyFill="1" applyBorder="1" applyAlignment="1">
      <alignment vertical="center"/>
    </xf>
    <xf numFmtId="4" fontId="7" fillId="0" borderId="1" xfId="0" applyNumberFormat="1" applyFont="1" applyFill="1" applyBorder="1" applyAlignment="1">
      <alignment vertical="center"/>
    </xf>
    <xf numFmtId="1" fontId="7" fillId="0" borderId="1" xfId="0" applyNumberFormat="1" applyFont="1" applyFill="1" applyBorder="1" applyAlignment="1">
      <alignment horizontal="left" vertical="center"/>
    </xf>
    <xf numFmtId="0" fontId="7" fillId="0" borderId="0" xfId="0" applyFont="1" applyFill="1" applyAlignment="1">
      <alignment vertical="center"/>
    </xf>
    <xf numFmtId="4" fontId="129" fillId="0" borderId="1" xfId="0" applyNumberFormat="1" applyFont="1" applyFill="1" applyBorder="1" applyAlignment="1">
      <alignment vertical="center"/>
    </xf>
    <xf numFmtId="2" fontId="8" fillId="0"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2" fontId="7"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xf>
    <xf numFmtId="220" fontId="8" fillId="0" borderId="1" xfId="1" applyNumberFormat="1" applyFont="1" applyFill="1" applyBorder="1" applyAlignment="1">
      <alignment horizontal="left" vertical="center" wrapText="1"/>
    </xf>
    <xf numFmtId="220" fontId="8" fillId="0" borderId="1" xfId="0" applyNumberFormat="1" applyFont="1" applyFill="1" applyBorder="1" applyAlignment="1">
      <alignment horizontal="left" vertical="center"/>
    </xf>
    <xf numFmtId="0" fontId="129" fillId="0" borderId="1" xfId="0" applyFont="1" applyFill="1" applyBorder="1" applyAlignment="1">
      <alignment horizontal="center" vertical="center"/>
    </xf>
    <xf numFmtId="1" fontId="129" fillId="0" borderId="1" xfId="0" applyNumberFormat="1" applyFont="1" applyFill="1" applyBorder="1" applyAlignment="1">
      <alignment horizontal="left" vertical="center"/>
    </xf>
    <xf numFmtId="4" fontId="11" fillId="0" borderId="1" xfId="0" applyNumberFormat="1" applyFont="1" applyFill="1" applyBorder="1" applyAlignment="1">
      <alignment vertical="center"/>
    </xf>
    <xf numFmtId="0" fontId="11" fillId="0" borderId="0" xfId="0" applyFont="1" applyFill="1" applyAlignment="1">
      <alignment vertical="center"/>
    </xf>
    <xf numFmtId="4" fontId="7" fillId="0" borderId="1" xfId="0" applyNumberFormat="1" applyFont="1" applyFill="1" applyBorder="1" applyAlignment="1">
      <alignment horizontal="left" vertical="center"/>
    </xf>
    <xf numFmtId="0" fontId="8" fillId="0" borderId="25" xfId="0" applyFont="1" applyFill="1" applyBorder="1" applyAlignment="1">
      <alignment horizontal="left" vertical="center"/>
    </xf>
    <xf numFmtId="0" fontId="8" fillId="0" borderId="1" xfId="667" applyFont="1" applyFill="1" applyBorder="1" applyAlignment="1">
      <alignment horizontal="left" vertical="center" wrapText="1"/>
    </xf>
    <xf numFmtId="0" fontId="8"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xf>
    <xf numFmtId="0" fontId="8" fillId="0" borderId="1" xfId="520" applyFont="1" applyFill="1" applyBorder="1" applyAlignment="1">
      <alignment horizontal="center" vertical="center"/>
    </xf>
    <xf numFmtId="220" fontId="8" fillId="0" borderId="1" xfId="0" applyNumberFormat="1" applyFont="1" applyFill="1" applyBorder="1" applyAlignment="1">
      <alignment horizontal="left" vertical="center" wrapText="1"/>
    </xf>
    <xf numFmtId="220" fontId="8" fillId="0" borderId="1" xfId="0" applyNumberFormat="1" applyFont="1" applyFill="1" applyBorder="1" applyAlignment="1">
      <alignment horizontal="center" vertical="center" wrapText="1"/>
    </xf>
    <xf numFmtId="0" fontId="7" fillId="0" borderId="0" xfId="0" applyFont="1" applyFill="1"/>
    <xf numFmtId="0" fontId="8" fillId="0" borderId="0" xfId="0" applyFont="1" applyFill="1"/>
    <xf numFmtId="0" fontId="129" fillId="0" borderId="1" xfId="520" applyFont="1" applyFill="1" applyBorder="1" applyAlignment="1">
      <alignment horizontal="center" vertical="center"/>
    </xf>
    <xf numFmtId="0" fontId="128" fillId="0" borderId="0" xfId="0" applyFont="1" applyFill="1"/>
    <xf numFmtId="0" fontId="129" fillId="0" borderId="0" xfId="0" applyFont="1" applyFill="1"/>
    <xf numFmtId="0" fontId="131" fillId="0" borderId="0" xfId="0" applyFont="1" applyFill="1"/>
    <xf numFmtId="4" fontId="8" fillId="0" borderId="0" xfId="0" applyNumberFormat="1" applyFont="1" applyFill="1" applyAlignment="1">
      <alignment horizontal="right" vertical="center"/>
    </xf>
    <xf numFmtId="0" fontId="8" fillId="0" borderId="25" xfId="0" applyFont="1" applyFill="1" applyBorder="1" applyAlignment="1">
      <alignment vertical="center" wrapText="1"/>
    </xf>
    <xf numFmtId="0" fontId="8" fillId="30" borderId="1" xfId="520" applyFont="1" applyFill="1" applyBorder="1" applyAlignment="1">
      <alignment horizontal="center" vertical="center"/>
    </xf>
    <xf numFmtId="0" fontId="8" fillId="30" borderId="1" xfId="0" applyFont="1" applyFill="1" applyBorder="1" applyAlignment="1">
      <alignment horizontal="center" vertical="center" wrapText="1"/>
    </xf>
    <xf numFmtId="1" fontId="8" fillId="30" borderId="1" xfId="0" applyNumberFormat="1" applyFont="1" applyFill="1" applyBorder="1" applyAlignment="1">
      <alignment horizontal="left" vertical="center"/>
    </xf>
    <xf numFmtId="0" fontId="7" fillId="30" borderId="0" xfId="0" applyFont="1" applyFill="1"/>
    <xf numFmtId="0" fontId="7" fillId="30" borderId="0" xfId="0" applyFont="1" applyFill="1" applyAlignment="1">
      <alignment vertical="center"/>
    </xf>
    <xf numFmtId="2" fontId="120" fillId="33" borderId="6" xfId="1" applyNumberFormat="1" applyFont="1" applyFill="1" applyBorder="1" applyAlignment="1">
      <alignment horizontal="center" wrapText="1"/>
    </xf>
    <xf numFmtId="4" fontId="8" fillId="0" borderId="1" xfId="0" applyNumberFormat="1" applyFont="1" applyFill="1" applyBorder="1" applyAlignment="1">
      <alignment horizontal="right" vertical="center"/>
    </xf>
    <xf numFmtId="4" fontId="8" fillId="0" borderId="1" xfId="0" applyNumberFormat="1" applyFont="1" applyFill="1" applyBorder="1" applyAlignment="1">
      <alignment horizontal="left" vertical="center"/>
    </xf>
    <xf numFmtId="0" fontId="7" fillId="0" borderId="1" xfId="0" applyNumberFormat="1" applyFont="1" applyFill="1" applyBorder="1" applyAlignment="1">
      <alignment horizontal="left" vertical="center" wrapText="1"/>
    </xf>
    <xf numFmtId="2" fontId="7" fillId="0" borderId="8" xfId="0" applyNumberFormat="1" applyFont="1" applyFill="1" applyBorder="1" applyAlignment="1">
      <alignment horizontal="center" vertical="center"/>
    </xf>
    <xf numFmtId="0" fontId="118" fillId="0" borderId="1" xfId="0" applyFont="1" applyFill="1" applyBorder="1" applyAlignment="1">
      <alignment horizontal="left" vertical="center"/>
    </xf>
    <xf numFmtId="4" fontId="8" fillId="30" borderId="1" xfId="0" applyNumberFormat="1" applyFont="1" applyFill="1" applyBorder="1" applyAlignment="1">
      <alignment horizontal="right" vertical="center"/>
    </xf>
    <xf numFmtId="2" fontId="7" fillId="0" borderId="25" xfId="0" applyNumberFormat="1" applyFont="1" applyFill="1" applyBorder="1" applyAlignment="1">
      <alignment horizontal="center" vertical="center" wrapText="1"/>
    </xf>
    <xf numFmtId="0" fontId="8" fillId="0" borderId="25" xfId="0" applyFont="1" applyFill="1" applyBorder="1" applyAlignment="1">
      <alignment horizontal="center" vertical="center"/>
    </xf>
    <xf numFmtId="0" fontId="132" fillId="0" borderId="1" xfId="0" applyFont="1" applyFill="1" applyBorder="1" applyAlignment="1">
      <alignment horizontal="center" vertical="center"/>
    </xf>
    <xf numFmtId="0" fontId="132" fillId="0" borderId="1" xfId="0" applyFont="1" applyFill="1" applyBorder="1" applyAlignment="1">
      <alignment horizontal="center" vertical="center" wrapText="1"/>
    </xf>
    <xf numFmtId="0" fontId="0" fillId="0" borderId="0" xfId="0" applyFill="1"/>
    <xf numFmtId="0" fontId="132" fillId="0" borderId="1" xfId="0" applyFont="1" applyFill="1" applyBorder="1" applyAlignment="1">
      <alignment vertical="center"/>
    </xf>
    <xf numFmtId="2" fontId="132" fillId="0" borderId="1" xfId="0" applyNumberFormat="1" applyFont="1" applyFill="1" applyBorder="1" applyAlignment="1">
      <alignment horizontal="center" vertical="center" wrapText="1"/>
    </xf>
    <xf numFmtId="3" fontId="132" fillId="0" borderId="1" xfId="0" applyNumberFormat="1" applyFont="1" applyFill="1" applyBorder="1" applyAlignment="1">
      <alignment horizontal="center" vertical="center" wrapText="1"/>
    </xf>
    <xf numFmtId="2" fontId="130" fillId="0" borderId="1" xfId="0" applyNumberFormat="1" applyFont="1" applyFill="1" applyBorder="1" applyAlignment="1">
      <alignment horizontal="center" vertical="center"/>
    </xf>
    <xf numFmtId="0" fontId="130" fillId="0" borderId="1" xfId="0" applyFont="1" applyFill="1" applyBorder="1" applyAlignment="1">
      <alignment horizontal="center" vertical="center"/>
    </xf>
    <xf numFmtId="3" fontId="130" fillId="0" borderId="1" xfId="0" applyNumberFormat="1" applyFont="1" applyFill="1" applyBorder="1" applyAlignment="1">
      <alignment horizontal="center" vertical="center" wrapText="1"/>
    </xf>
    <xf numFmtId="0" fontId="130" fillId="0" borderId="8" xfId="0" applyFont="1" applyFill="1" applyBorder="1" applyAlignment="1">
      <alignment horizontal="center" vertical="center"/>
    </xf>
    <xf numFmtId="3" fontId="130" fillId="0" borderId="1" xfId="0" applyNumberFormat="1" applyFont="1" applyFill="1" applyBorder="1" applyAlignment="1">
      <alignment horizontal="center" vertical="center"/>
    </xf>
    <xf numFmtId="0" fontId="118" fillId="0" borderId="1" xfId="0" applyFont="1" applyFill="1" applyBorder="1" applyAlignment="1">
      <alignment horizontal="center" vertical="center"/>
    </xf>
    <xf numFmtId="0" fontId="132" fillId="0" borderId="1" xfId="0" applyFont="1" applyFill="1" applyBorder="1" applyAlignment="1">
      <alignment vertical="center" wrapText="1"/>
    </xf>
    <xf numFmtId="2" fontId="132" fillId="0" borderId="1" xfId="0" applyNumberFormat="1" applyFont="1" applyFill="1" applyBorder="1" applyAlignment="1">
      <alignment horizontal="center" vertical="center"/>
    </xf>
    <xf numFmtId="3" fontId="132" fillId="0" borderId="1" xfId="0" applyNumberFormat="1" applyFont="1" applyFill="1" applyBorder="1" applyAlignment="1">
      <alignment horizontal="center" vertical="center"/>
    </xf>
    <xf numFmtId="0" fontId="0" fillId="0" borderId="0" xfId="0" applyFill="1" applyAlignment="1">
      <alignment horizontal="center"/>
    </xf>
    <xf numFmtId="0" fontId="133" fillId="0" borderId="0" xfId="0" applyFont="1" applyFill="1" applyAlignment="1">
      <alignment vertical="center" wrapText="1"/>
    </xf>
    <xf numFmtId="0" fontId="132" fillId="0" borderId="1" xfId="0" applyFont="1" applyFill="1" applyBorder="1" applyAlignment="1">
      <alignment horizontal="justify" vertical="center" wrapText="1"/>
    </xf>
    <xf numFmtId="0" fontId="132" fillId="0" borderId="1" xfId="0" applyFont="1" applyFill="1" applyBorder="1" applyAlignment="1">
      <alignment horizontal="right" vertical="center" wrapText="1"/>
    </xf>
    <xf numFmtId="3" fontId="132" fillId="0" borderId="1" xfId="0" applyNumberFormat="1" applyFont="1" applyFill="1" applyBorder="1" applyAlignment="1">
      <alignment horizontal="right" vertical="center"/>
    </xf>
    <xf numFmtId="0" fontId="132" fillId="0" borderId="1" xfId="0" applyFont="1" applyFill="1" applyBorder="1" applyAlignment="1">
      <alignment horizontal="right" vertical="center"/>
    </xf>
    <xf numFmtId="0" fontId="4" fillId="0" borderId="1" xfId="0" applyFont="1" applyFill="1" applyBorder="1" applyAlignment="1">
      <alignment horizontal="justify" vertical="center" wrapText="1"/>
    </xf>
    <xf numFmtId="0" fontId="130" fillId="0" borderId="1" xfId="0" applyFont="1" applyFill="1" applyBorder="1" applyAlignment="1">
      <alignment horizontal="right" vertical="center"/>
    </xf>
    <xf numFmtId="3" fontId="130" fillId="0" borderId="1" xfId="0" applyNumberFormat="1" applyFont="1" applyFill="1" applyBorder="1" applyAlignment="1">
      <alignment horizontal="right" vertical="center"/>
    </xf>
    <xf numFmtId="4" fontId="132" fillId="0" borderId="1" xfId="0" applyNumberFormat="1" applyFont="1" applyFill="1" applyBorder="1" applyAlignment="1">
      <alignment horizontal="right" vertical="center" wrapText="1"/>
    </xf>
    <xf numFmtId="2" fontId="132" fillId="0" borderId="1" xfId="0" applyNumberFormat="1" applyFont="1" applyFill="1" applyBorder="1" applyAlignment="1">
      <alignment horizontal="right" vertical="center"/>
    </xf>
    <xf numFmtId="0" fontId="130" fillId="0" borderId="1" xfId="0" applyFont="1" applyFill="1" applyBorder="1" applyAlignment="1">
      <alignment horizontal="justify" vertical="center" wrapText="1"/>
    </xf>
    <xf numFmtId="0" fontId="0" fillId="0" borderId="0" xfId="0" applyFont="1" applyFill="1"/>
    <xf numFmtId="0" fontId="133" fillId="0" borderId="0" xfId="0" applyFont="1" applyFill="1" applyBorder="1" applyAlignment="1">
      <alignment vertical="center" wrapText="1"/>
    </xf>
    <xf numFmtId="0" fontId="130" fillId="0" borderId="25" xfId="0" applyFont="1" applyFill="1" applyBorder="1" applyAlignment="1">
      <alignment horizontal="right" vertical="center"/>
    </xf>
    <xf numFmtId="0" fontId="133" fillId="0" borderId="9" xfId="0" applyFont="1" applyFill="1" applyBorder="1" applyAlignment="1">
      <alignment vertical="center" wrapText="1"/>
    </xf>
    <xf numFmtId="3" fontId="0" fillId="0" borderId="0" xfId="0" applyNumberFormat="1" applyFill="1" applyAlignment="1">
      <alignment horizontal="center"/>
    </xf>
    <xf numFmtId="3" fontId="133" fillId="0" borderId="0" xfId="0" applyNumberFormat="1" applyFont="1" applyFill="1" applyAlignment="1">
      <alignment vertical="center" wrapText="1"/>
    </xf>
    <xf numFmtId="2" fontId="0" fillId="0" borderId="0" xfId="0" applyNumberFormat="1" applyFill="1"/>
    <xf numFmtId="2" fontId="7" fillId="0" borderId="8"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5" xfId="0" applyFont="1" applyFill="1" applyBorder="1" applyAlignment="1">
      <alignment horizontal="left" vertical="center" wrapText="1"/>
    </xf>
    <xf numFmtId="4" fontId="8" fillId="0" borderId="1" xfId="0" applyNumberFormat="1" applyFont="1" applyFill="1" applyBorder="1" applyAlignment="1">
      <alignment horizontal="center" vertical="center"/>
    </xf>
    <xf numFmtId="220" fontId="129" fillId="0" borderId="1" xfId="0" applyNumberFormat="1" applyFont="1" applyFill="1" applyBorder="1" applyAlignment="1">
      <alignment horizontal="left" vertical="center" wrapText="1"/>
    </xf>
    <xf numFmtId="220" fontId="129" fillId="0" borderId="1" xfId="1" applyNumberFormat="1" applyFont="1" applyFill="1" applyBorder="1" applyAlignment="1">
      <alignment horizontal="center" vertical="center" wrapText="1"/>
    </xf>
    <xf numFmtId="220" fontId="129" fillId="0" borderId="1" xfId="0" applyNumberFormat="1" applyFont="1" applyFill="1" applyBorder="1" applyAlignment="1">
      <alignment horizontal="center" vertical="center" wrapText="1"/>
    </xf>
    <xf numFmtId="49" fontId="129" fillId="0" borderId="1" xfId="1" applyNumberFormat="1" applyFont="1" applyFill="1" applyBorder="1" applyAlignment="1">
      <alignment horizontal="left" vertical="center" wrapText="1"/>
    </xf>
    <xf numFmtId="0" fontId="8" fillId="0" borderId="8" xfId="0" applyFont="1" applyFill="1" applyBorder="1" applyAlignment="1">
      <alignment vertical="center" wrapText="1"/>
    </xf>
    <xf numFmtId="0" fontId="8" fillId="30" borderId="8" xfId="0" applyFont="1" applyFill="1" applyBorder="1" applyAlignment="1">
      <alignment horizontal="center" vertical="center"/>
    </xf>
    <xf numFmtId="1" fontId="8" fillId="0" borderId="0" xfId="0" applyNumberFormat="1" applyFont="1" applyFill="1" applyAlignment="1">
      <alignment vertical="center"/>
    </xf>
    <xf numFmtId="1" fontId="7" fillId="0" borderId="0" xfId="0" applyNumberFormat="1" applyFont="1" applyFill="1" applyAlignment="1">
      <alignment vertical="center"/>
    </xf>
    <xf numFmtId="4" fontId="129" fillId="30" borderId="1" xfId="0" applyNumberFormat="1" applyFont="1" applyFill="1" applyBorder="1" applyAlignment="1">
      <alignment vertical="center"/>
    </xf>
    <xf numFmtId="2" fontId="7" fillId="30" borderId="0" xfId="0" applyNumberFormat="1" applyFont="1" applyFill="1" applyAlignment="1">
      <alignment vertical="center"/>
    </xf>
    <xf numFmtId="0" fontId="8" fillId="0" borderId="25" xfId="520" applyFont="1" applyFill="1" applyBorder="1" applyAlignment="1">
      <alignment horizontal="center" vertical="center"/>
    </xf>
    <xf numFmtId="0" fontId="8" fillId="30" borderId="8" xfId="520" applyFont="1" applyFill="1" applyBorder="1" applyAlignment="1">
      <alignment horizontal="center" vertical="center"/>
    </xf>
    <xf numFmtId="0" fontId="8" fillId="30" borderId="25" xfId="0" applyFont="1" applyFill="1" applyBorder="1" applyAlignment="1">
      <alignment vertical="center" wrapText="1"/>
    </xf>
    <xf numFmtId="220" fontId="8" fillId="30" borderId="1" xfId="0" applyNumberFormat="1" applyFont="1" applyFill="1" applyBorder="1" applyAlignment="1">
      <alignment horizontal="center" vertical="center" wrapText="1"/>
    </xf>
    <xf numFmtId="0" fontId="8" fillId="30" borderId="8" xfId="0" applyFont="1" applyFill="1" applyBorder="1" applyAlignment="1">
      <alignment vertical="center" wrapText="1"/>
    </xf>
    <xf numFmtId="4" fontId="7" fillId="30" borderId="0" xfId="0" applyNumberFormat="1" applyFont="1" applyFill="1"/>
    <xf numFmtId="0" fontId="8" fillId="29" borderId="1" xfId="0" applyFont="1" applyFill="1" applyBorder="1" applyAlignment="1">
      <alignment horizontal="center" vertical="center"/>
    </xf>
    <xf numFmtId="220" fontId="118" fillId="2" borderId="1" xfId="1" applyNumberFormat="1" applyFont="1" applyFill="1" applyBorder="1" applyAlignment="1">
      <alignment horizontal="left" vertical="center" wrapText="1"/>
    </xf>
    <xf numFmtId="1" fontId="130" fillId="29" borderId="1" xfId="0" applyNumberFormat="1" applyFont="1" applyFill="1" applyBorder="1" applyAlignment="1">
      <alignment horizontal="left" vertical="center" wrapText="1"/>
    </xf>
    <xf numFmtId="0" fontId="118" fillId="29" borderId="1" xfId="0" applyFont="1" applyFill="1" applyBorder="1" applyAlignment="1">
      <alignment vertical="center"/>
    </xf>
    <xf numFmtId="1" fontId="8" fillId="29" borderId="1" xfId="0" applyNumberFormat="1" applyFont="1" applyFill="1" applyBorder="1" applyAlignment="1">
      <alignment horizontal="left" vertical="center" wrapText="1"/>
    </xf>
    <xf numFmtId="0" fontId="129" fillId="0" borderId="1" xfId="0" applyFont="1" applyFill="1" applyBorder="1" applyAlignment="1">
      <alignment horizontal="left" vertical="center"/>
    </xf>
    <xf numFmtId="0" fontId="8" fillId="29" borderId="25" xfId="0" applyFont="1" applyFill="1" applyBorder="1" applyAlignment="1">
      <alignment horizontal="left" vertical="center" wrapText="1"/>
    </xf>
    <xf numFmtId="0" fontId="8" fillId="29" borderId="25" xfId="0" applyFont="1" applyFill="1" applyBorder="1" applyAlignment="1">
      <alignment horizontal="center" vertical="center"/>
    </xf>
    <xf numFmtId="0" fontId="8" fillId="30" borderId="1" xfId="0" applyFont="1" applyFill="1" applyBorder="1"/>
    <xf numFmtId="2" fontId="8" fillId="0" borderId="0" xfId="0" applyNumberFormat="1" applyFont="1" applyFill="1"/>
    <xf numFmtId="0" fontId="8" fillId="0" borderId="1" xfId="658" applyFont="1" applyFill="1" applyBorder="1" applyAlignment="1">
      <alignment horizontal="left" vertical="center" wrapText="1"/>
    </xf>
    <xf numFmtId="0" fontId="8" fillId="34" borderId="1" xfId="0" applyFont="1" applyFill="1" applyBorder="1" applyAlignment="1">
      <alignment horizontal="center" vertical="center"/>
    </xf>
    <xf numFmtId="0" fontId="8" fillId="34" borderId="1" xfId="0" applyFont="1" applyFill="1" applyBorder="1" applyAlignment="1">
      <alignment horizontal="left" vertical="center"/>
    </xf>
    <xf numFmtId="4" fontId="8" fillId="34" borderId="1" xfId="0" applyNumberFormat="1" applyFont="1" applyFill="1" applyBorder="1" applyAlignment="1">
      <alignment vertical="center"/>
    </xf>
    <xf numFmtId="2" fontId="8" fillId="34" borderId="1" xfId="0" applyNumberFormat="1" applyFont="1" applyFill="1" applyBorder="1" applyAlignment="1">
      <alignment vertical="center"/>
    </xf>
    <xf numFmtId="0" fontId="118" fillId="34" borderId="1" xfId="0" applyFont="1" applyFill="1" applyBorder="1" applyAlignment="1">
      <alignment horizontal="left" vertical="center"/>
    </xf>
    <xf numFmtId="1" fontId="8" fillId="34" borderId="1" xfId="0" applyNumberFormat="1" applyFont="1" applyFill="1" applyBorder="1" applyAlignment="1">
      <alignment horizontal="left" vertical="center"/>
    </xf>
    <xf numFmtId="1" fontId="8" fillId="34" borderId="1" xfId="0" applyNumberFormat="1" applyFont="1" applyFill="1" applyBorder="1" applyAlignment="1">
      <alignment horizontal="left" vertical="center" wrapText="1"/>
    </xf>
    <xf numFmtId="0" fontId="7" fillId="34" borderId="0" xfId="0" applyFont="1" applyFill="1" applyAlignment="1">
      <alignment vertical="center"/>
    </xf>
    <xf numFmtId="0" fontId="8" fillId="34" borderId="0" xfId="0" applyFont="1" applyFill="1" applyAlignment="1">
      <alignment vertical="center"/>
    </xf>
    <xf numFmtId="4" fontId="8" fillId="0" borderId="0" xfId="0" applyNumberFormat="1" applyFont="1" applyFill="1" applyAlignment="1">
      <alignment horizontal="center" vertical="center"/>
    </xf>
    <xf numFmtId="0" fontId="8" fillId="30" borderId="0" xfId="0" applyFont="1" applyFill="1" applyBorder="1" applyAlignment="1">
      <alignment horizontal="center" vertical="center"/>
    </xf>
    <xf numFmtId="0" fontId="118" fillId="30" borderId="1" xfId="0" applyFont="1" applyFill="1" applyBorder="1" applyAlignment="1">
      <alignment vertical="center" wrapText="1"/>
    </xf>
    <xf numFmtId="0" fontId="118" fillId="30" borderId="1" xfId="0" applyFont="1" applyFill="1" applyBorder="1" applyAlignment="1">
      <alignment vertical="center"/>
    </xf>
    <xf numFmtId="0" fontId="118" fillId="30" borderId="1" xfId="0" applyFont="1" applyFill="1" applyBorder="1" applyAlignment="1">
      <alignment horizontal="left" vertical="center" wrapText="1"/>
    </xf>
    <xf numFmtId="0" fontId="130" fillId="30" borderId="1" xfId="0" applyFont="1" applyFill="1" applyBorder="1" applyAlignment="1">
      <alignment vertical="center" wrapText="1"/>
    </xf>
    <xf numFmtId="0" fontId="8" fillId="35" borderId="1" xfId="0" applyFont="1" applyFill="1" applyBorder="1" applyAlignment="1">
      <alignment horizontal="center" vertical="center"/>
    </xf>
    <xf numFmtId="0" fontId="8" fillId="35" borderId="1" xfId="0" applyFont="1" applyFill="1" applyBorder="1" applyAlignment="1">
      <alignment horizontal="left" vertical="center" wrapText="1"/>
    </xf>
    <xf numFmtId="0" fontId="8" fillId="35" borderId="1" xfId="0" applyFont="1" applyFill="1" applyBorder="1" applyAlignment="1">
      <alignment horizontal="center" vertical="center" wrapText="1"/>
    </xf>
    <xf numFmtId="2" fontId="8" fillId="35" borderId="1" xfId="0" applyNumberFormat="1" applyFont="1" applyFill="1" applyBorder="1" applyAlignment="1">
      <alignment vertical="center"/>
    </xf>
    <xf numFmtId="0" fontId="0" fillId="35" borderId="1" xfId="0" applyFill="1" applyBorder="1"/>
    <xf numFmtId="2" fontId="130" fillId="35" borderId="1" xfId="0" applyNumberFormat="1" applyFont="1" applyFill="1" applyBorder="1" applyAlignment="1">
      <alignment vertical="center"/>
    </xf>
    <xf numFmtId="0" fontId="130" fillId="35" borderId="8" xfId="0" applyFont="1" applyFill="1" applyBorder="1" applyAlignment="1">
      <alignment vertical="center" wrapText="1"/>
    </xf>
    <xf numFmtId="0" fontId="0" fillId="35" borderId="0" xfId="0" applyFill="1"/>
    <xf numFmtId="0" fontId="131" fillId="35" borderId="0" xfId="0" applyFont="1" applyFill="1"/>
    <xf numFmtId="0" fontId="8" fillId="35" borderId="1" xfId="0" applyFont="1" applyFill="1" applyBorder="1" applyAlignment="1">
      <alignment vertical="center"/>
    </xf>
    <xf numFmtId="4" fontId="8" fillId="35" borderId="1" xfId="0" applyNumberFormat="1" applyFont="1" applyFill="1" applyBorder="1" applyAlignment="1">
      <alignment vertical="center"/>
    </xf>
    <xf numFmtId="49" fontId="8" fillId="35" borderId="1" xfId="521" applyNumberFormat="1" applyFont="1" applyFill="1" applyBorder="1" applyAlignment="1">
      <alignment horizontal="left" vertical="center" wrapText="1"/>
    </xf>
    <xf numFmtId="1" fontId="8" fillId="35" borderId="1" xfId="0" applyNumberFormat="1" applyFont="1" applyFill="1" applyBorder="1" applyAlignment="1">
      <alignment horizontal="left" vertical="center"/>
    </xf>
    <xf numFmtId="0" fontId="128" fillId="35" borderId="0" xfId="0" applyFont="1" applyFill="1" applyAlignment="1">
      <alignment vertical="center"/>
    </xf>
    <xf numFmtId="0" fontId="8" fillId="35" borderId="0" xfId="0" applyFont="1" applyFill="1" applyAlignment="1">
      <alignment vertical="center"/>
    </xf>
    <xf numFmtId="0" fontId="131" fillId="35" borderId="1" xfId="0" applyFont="1" applyFill="1" applyBorder="1" applyAlignment="1">
      <alignment horizontal="left" vertical="center" wrapText="1"/>
    </xf>
    <xf numFmtId="0" fontId="131" fillId="35" borderId="1" xfId="0" applyFont="1" applyFill="1" applyBorder="1" applyAlignment="1">
      <alignment vertical="center"/>
    </xf>
    <xf numFmtId="4" fontId="131" fillId="35" borderId="1" xfId="0" applyNumberFormat="1" applyFont="1" applyFill="1" applyBorder="1" applyAlignment="1">
      <alignment vertical="center"/>
    </xf>
    <xf numFmtId="0" fontId="128" fillId="35" borderId="0" xfId="0" applyFont="1" applyFill="1"/>
    <xf numFmtId="220" fontId="8" fillId="0" borderId="1" xfId="533" applyNumberFormat="1" applyFont="1" applyFill="1" applyBorder="1" applyAlignment="1">
      <alignment horizontal="left" vertical="center" wrapText="1"/>
    </xf>
    <xf numFmtId="2" fontId="8" fillId="0" borderId="1" xfId="0" applyNumberFormat="1" applyFont="1" applyFill="1" applyBorder="1" applyAlignment="1">
      <alignment horizontal="center" vertical="center" wrapText="1"/>
    </xf>
    <xf numFmtId="0" fontId="135" fillId="0" borderId="1" xfId="0" applyFont="1" applyFill="1" applyBorder="1" applyAlignment="1">
      <alignment horizontal="center" vertical="center"/>
    </xf>
    <xf numFmtId="0" fontId="135" fillId="29" borderId="1" xfId="0" applyFont="1" applyFill="1" applyBorder="1" applyAlignment="1">
      <alignment horizontal="left" vertical="center"/>
    </xf>
    <xf numFmtId="0" fontId="135" fillId="29" borderId="1" xfId="0" applyFont="1" applyFill="1" applyBorder="1" applyAlignment="1">
      <alignment vertical="center"/>
    </xf>
    <xf numFmtId="2" fontId="135" fillId="29" borderId="1" xfId="0" applyNumberFormat="1" applyFont="1" applyFill="1" applyBorder="1" applyAlignment="1">
      <alignment vertical="center"/>
    </xf>
    <xf numFmtId="4" fontId="135" fillId="29" borderId="1" xfId="0" applyNumberFormat="1" applyFont="1" applyFill="1" applyBorder="1" applyAlignment="1">
      <alignment vertical="center"/>
    </xf>
    <xf numFmtId="49" fontId="135" fillId="29" borderId="1" xfId="1" applyNumberFormat="1" applyFont="1" applyFill="1" applyBorder="1" applyAlignment="1">
      <alignment horizontal="left" vertical="center" wrapText="1"/>
    </xf>
    <xf numFmtId="1" fontId="135" fillId="29" borderId="1" xfId="0" applyNumberFormat="1" applyFont="1" applyFill="1" applyBorder="1" applyAlignment="1">
      <alignment horizontal="left" vertical="center"/>
    </xf>
    <xf numFmtId="0" fontId="136" fillId="29" borderId="0" xfId="0" applyFont="1" applyFill="1"/>
    <xf numFmtId="0" fontId="135" fillId="29" borderId="0" xfId="0" applyFont="1" applyFill="1"/>
    <xf numFmtId="49" fontId="135" fillId="29" borderId="1" xfId="521" applyNumberFormat="1" applyFont="1" applyFill="1" applyBorder="1" applyAlignment="1">
      <alignment horizontal="left" vertical="center" wrapText="1"/>
    </xf>
    <xf numFmtId="0" fontId="135" fillId="29" borderId="1" xfId="0" applyFont="1" applyFill="1" applyBorder="1" applyAlignment="1">
      <alignment horizontal="center" vertical="center" wrapText="1"/>
    </xf>
    <xf numFmtId="0" fontId="135" fillId="29" borderId="1" xfId="0" applyFont="1" applyFill="1" applyBorder="1" applyAlignment="1">
      <alignment horizontal="left" vertical="center" wrapText="1"/>
    </xf>
    <xf numFmtId="2" fontId="135" fillId="0" borderId="1" xfId="0" applyNumberFormat="1" applyFont="1" applyFill="1" applyBorder="1" applyAlignment="1">
      <alignment vertical="center"/>
    </xf>
    <xf numFmtId="0" fontId="135" fillId="29" borderId="8" xfId="0" applyFont="1" applyFill="1" applyBorder="1" applyAlignment="1">
      <alignment vertical="center" wrapText="1"/>
    </xf>
    <xf numFmtId="0" fontId="136" fillId="0" borderId="0" xfId="0" applyFont="1" applyFill="1" applyAlignment="1">
      <alignment vertical="center"/>
    </xf>
    <xf numFmtId="0" fontId="135" fillId="0" borderId="0" xfId="0" applyFont="1" applyFill="1" applyAlignment="1">
      <alignment vertical="center"/>
    </xf>
    <xf numFmtId="49" fontId="8" fillId="35" borderId="1" xfId="1" applyNumberFormat="1" applyFont="1" applyFill="1" applyBorder="1" applyAlignment="1">
      <alignment horizontal="left" vertical="center" wrapText="1"/>
    </xf>
    <xf numFmtId="0" fontId="8" fillId="35" borderId="0" xfId="0" applyFont="1" applyFill="1" applyAlignment="1">
      <alignment wrapText="1"/>
    </xf>
    <xf numFmtId="0" fontId="7" fillId="35" borderId="0" xfId="0" applyFont="1" applyFill="1"/>
    <xf numFmtId="0" fontId="8" fillId="35" borderId="0" xfId="0" applyFont="1" applyFill="1"/>
    <xf numFmtId="0" fontId="137" fillId="0" borderId="1" xfId="0" applyFont="1" applyFill="1" applyBorder="1" applyAlignment="1">
      <alignment horizontal="left" vertical="center" wrapText="1"/>
    </xf>
    <xf numFmtId="0" fontId="137" fillId="0" borderId="1" xfId="0" applyFont="1" applyFill="1" applyBorder="1" applyAlignment="1">
      <alignment horizontal="center" vertical="center" wrapText="1"/>
    </xf>
    <xf numFmtId="2" fontId="137" fillId="0" borderId="1" xfId="0" applyNumberFormat="1" applyFont="1" applyFill="1" applyBorder="1" applyAlignment="1">
      <alignment horizontal="center" vertical="center"/>
    </xf>
    <xf numFmtId="0" fontId="137" fillId="30" borderId="1" xfId="0" applyFont="1" applyFill="1" applyBorder="1" applyAlignment="1">
      <alignment horizontal="left" vertical="center" wrapText="1"/>
    </xf>
    <xf numFmtId="0" fontId="137" fillId="30" borderId="1" xfId="0" applyFont="1" applyFill="1" applyBorder="1" applyAlignment="1">
      <alignment horizontal="center" vertical="center" wrapText="1"/>
    </xf>
    <xf numFmtId="2" fontId="137" fillId="30" borderId="1" xfId="0" applyNumberFormat="1" applyFont="1" applyFill="1" applyBorder="1" applyAlignment="1">
      <alignment horizontal="center" vertical="center"/>
    </xf>
    <xf numFmtId="0" fontId="118" fillId="0" borderId="1" xfId="0" applyFont="1" applyFill="1" applyBorder="1" applyAlignment="1">
      <alignment horizontal="center" vertical="center" wrapText="1"/>
    </xf>
    <xf numFmtId="0" fontId="138" fillId="0" borderId="1" xfId="0" applyFont="1" applyFill="1" applyBorder="1" applyAlignment="1">
      <alignment horizontal="center" vertical="center"/>
    </xf>
    <xf numFmtId="0" fontId="138" fillId="0" borderId="1" xfId="0" applyFont="1" applyFill="1" applyBorder="1" applyAlignment="1">
      <alignment horizontal="left" vertical="center"/>
    </xf>
    <xf numFmtId="0" fontId="138" fillId="0" borderId="1" xfId="0" applyFont="1" applyFill="1" applyBorder="1" applyAlignment="1">
      <alignment vertical="center"/>
    </xf>
    <xf numFmtId="4" fontId="138" fillId="29" borderId="1" xfId="0" applyNumberFormat="1" applyFont="1" applyFill="1" applyBorder="1" applyAlignment="1">
      <alignment vertical="center"/>
    </xf>
    <xf numFmtId="2" fontId="138" fillId="0" borderId="1" xfId="0" applyNumberFormat="1" applyFont="1" applyFill="1" applyBorder="1" applyAlignment="1">
      <alignment vertical="center"/>
    </xf>
    <xf numFmtId="1" fontId="138" fillId="0" borderId="1" xfId="0" applyNumberFormat="1" applyFont="1" applyFill="1" applyBorder="1" applyAlignment="1">
      <alignment horizontal="left" vertical="center"/>
    </xf>
    <xf numFmtId="0" fontId="139" fillId="0" borderId="0" xfId="0" applyFont="1" applyFill="1" applyAlignment="1">
      <alignment vertical="center"/>
    </xf>
    <xf numFmtId="0" fontId="138" fillId="0" borderId="0" xfId="0" applyFont="1" applyFill="1" applyAlignment="1">
      <alignment vertical="center"/>
    </xf>
    <xf numFmtId="2" fontId="7" fillId="0" borderId="25" xfId="0" applyNumberFormat="1" applyFont="1" applyFill="1" applyBorder="1" applyAlignment="1">
      <alignment horizontal="center" vertical="center"/>
    </xf>
    <xf numFmtId="2" fontId="7" fillId="0" borderId="8" xfId="0" applyNumberFormat="1" applyFont="1" applyFill="1" applyBorder="1" applyAlignment="1">
      <alignment horizontal="center" vertical="center"/>
    </xf>
    <xf numFmtId="0" fontId="7" fillId="0" borderId="0" xfId="0" applyFont="1" applyFill="1" applyAlignment="1">
      <alignment horizontal="center" vertical="center"/>
    </xf>
    <xf numFmtId="4" fontId="138" fillId="0" borderId="1" xfId="0" applyNumberFormat="1" applyFont="1" applyFill="1" applyBorder="1" applyAlignment="1">
      <alignment vertical="center"/>
    </xf>
    <xf numFmtId="0" fontId="8" fillId="0" borderId="0" xfId="0" applyFont="1" applyFill="1" applyAlignment="1">
      <alignment wrapText="1"/>
    </xf>
    <xf numFmtId="0" fontId="131" fillId="0" borderId="1" xfId="0" applyFont="1" applyFill="1" applyBorder="1" applyAlignment="1">
      <alignment horizontal="left" vertical="center" wrapText="1"/>
    </xf>
    <xf numFmtId="0" fontId="131" fillId="0" borderId="1" xfId="0" applyFont="1" applyFill="1" applyBorder="1" applyAlignment="1">
      <alignment vertical="center"/>
    </xf>
    <xf numFmtId="4" fontId="131" fillId="0" borderId="1" xfId="0" applyNumberFormat="1" applyFont="1" applyFill="1" applyBorder="1" applyAlignment="1">
      <alignment vertical="center"/>
    </xf>
    <xf numFmtId="0" fontId="0" fillId="0" borderId="1" xfId="0" applyFill="1" applyBorder="1"/>
    <xf numFmtId="2" fontId="130" fillId="0" borderId="1" xfId="0" applyNumberFormat="1" applyFont="1" applyFill="1" applyBorder="1" applyAlignment="1">
      <alignment vertical="center"/>
    </xf>
    <xf numFmtId="0" fontId="130" fillId="0" borderId="8" xfId="0" applyFont="1" applyFill="1" applyBorder="1" applyAlignment="1">
      <alignment vertical="center" wrapText="1"/>
    </xf>
    <xf numFmtId="0" fontId="8" fillId="0" borderId="0" xfId="0" applyFont="1" applyFill="1" applyBorder="1" applyAlignment="1">
      <alignment horizontal="center" vertical="center"/>
    </xf>
    <xf numFmtId="0" fontId="118" fillId="0" borderId="1" xfId="0" applyFont="1" applyFill="1" applyBorder="1" applyAlignment="1">
      <alignment vertical="center" wrapText="1"/>
    </xf>
    <xf numFmtId="0" fontId="118" fillId="0" borderId="1" xfId="0" applyFont="1" applyFill="1" applyBorder="1" applyAlignment="1">
      <alignment vertical="center"/>
    </xf>
    <xf numFmtId="0" fontId="118" fillId="0" borderId="1" xfId="0" applyFont="1" applyFill="1" applyBorder="1" applyAlignment="1">
      <alignment horizontal="left" vertical="center" wrapText="1"/>
    </xf>
    <xf numFmtId="0" fontId="130" fillId="0" borderId="1" xfId="0" applyFont="1" applyFill="1" applyBorder="1" applyAlignment="1">
      <alignment vertical="center" wrapText="1"/>
    </xf>
    <xf numFmtId="0" fontId="4" fillId="0" borderId="0" xfId="0" applyFont="1"/>
    <xf numFmtId="0" fontId="140" fillId="0" borderId="1" xfId="0" applyFont="1" applyBorder="1" applyAlignment="1">
      <alignment horizontal="center" vertical="center"/>
    </xf>
    <xf numFmtId="0" fontId="140" fillId="0" borderId="1" xfId="0" applyFont="1" applyBorder="1" applyAlignment="1">
      <alignment horizontal="center" vertical="center" wrapText="1"/>
    </xf>
    <xf numFmtId="0" fontId="140" fillId="0" borderId="1" xfId="0" applyFont="1" applyBorder="1" applyAlignment="1">
      <alignment horizontal="justify" vertical="center"/>
    </xf>
    <xf numFmtId="3" fontId="140" fillId="0" borderId="1" xfId="0" applyNumberFormat="1" applyFont="1" applyBorder="1" applyAlignment="1">
      <alignment horizontal="center" vertical="center" wrapText="1"/>
    </xf>
    <xf numFmtId="0" fontId="143" fillId="0" borderId="1" xfId="0" applyFont="1" applyBorder="1" applyAlignment="1">
      <alignment horizontal="justify" vertical="center"/>
    </xf>
    <xf numFmtId="0" fontId="143" fillId="0" borderId="1" xfId="0" applyFont="1" applyBorder="1" applyAlignment="1">
      <alignment horizontal="center" vertical="center"/>
    </xf>
    <xf numFmtId="3" fontId="143" fillId="0" borderId="1" xfId="0" applyNumberFormat="1" applyFont="1" applyBorder="1" applyAlignment="1">
      <alignment horizontal="center" vertical="center"/>
    </xf>
    <xf numFmtId="0" fontId="143" fillId="0" borderId="1" xfId="0" applyFont="1" applyBorder="1" applyAlignment="1">
      <alignment horizontal="justify" vertical="center" wrapText="1"/>
    </xf>
    <xf numFmtId="0" fontId="143" fillId="0" borderId="1" xfId="0" applyFont="1" applyBorder="1" applyAlignment="1">
      <alignment horizontal="center" vertical="center"/>
    </xf>
    <xf numFmtId="3" fontId="143" fillId="0" borderId="1" xfId="0" applyNumberFormat="1" applyFont="1" applyBorder="1" applyAlignment="1">
      <alignment horizontal="center" vertical="center"/>
    </xf>
    <xf numFmtId="0" fontId="143" fillId="0" borderId="1" xfId="0" applyFont="1" applyBorder="1" applyAlignment="1">
      <alignment horizontal="center" vertical="center" wrapText="1"/>
    </xf>
    <xf numFmtId="3" fontId="140" fillId="0" borderId="1" xfId="0" applyNumberFormat="1" applyFont="1" applyBorder="1" applyAlignment="1">
      <alignment horizontal="center" vertical="center"/>
    </xf>
    <xf numFmtId="0" fontId="140" fillId="0" borderId="1" xfId="0" applyFont="1" applyBorder="1" applyAlignment="1">
      <alignment horizontal="justify" vertical="center" wrapText="1"/>
    </xf>
    <xf numFmtId="2" fontId="140" fillId="0" borderId="1" xfId="0" applyNumberFormat="1" applyFont="1" applyBorder="1" applyAlignment="1">
      <alignment horizontal="center" vertical="center"/>
    </xf>
    <xf numFmtId="4" fontId="140" fillId="0" borderId="1" xfId="0" applyNumberFormat="1" applyFont="1" applyBorder="1" applyAlignment="1">
      <alignment horizontal="center" vertical="center"/>
    </xf>
    <xf numFmtId="0" fontId="140" fillId="0" borderId="1" xfId="0" applyFont="1" applyBorder="1" applyAlignment="1">
      <alignment horizontal="right" vertical="center" wrapText="1"/>
    </xf>
    <xf numFmtId="3" fontId="140" fillId="0" borderId="1" xfId="0" applyNumberFormat="1" applyFont="1" applyBorder="1" applyAlignment="1">
      <alignment horizontal="right" vertical="center"/>
    </xf>
    <xf numFmtId="0" fontId="140" fillId="0" borderId="1" xfId="0" applyFont="1" applyBorder="1" applyAlignment="1">
      <alignment horizontal="right" vertical="center"/>
    </xf>
    <xf numFmtId="0" fontId="143" fillId="0" borderId="1" xfId="0" applyFont="1" applyBorder="1" applyAlignment="1">
      <alignment horizontal="right" vertical="center"/>
    </xf>
    <xf numFmtId="3" fontId="143" fillId="0" borderId="1" xfId="0" applyNumberFormat="1" applyFont="1" applyBorder="1" applyAlignment="1">
      <alignment horizontal="right" vertical="center"/>
    </xf>
    <xf numFmtId="0" fontId="130" fillId="0" borderId="1" xfId="0" applyFont="1" applyBorder="1" applyAlignment="1">
      <alignment vertical="center" wrapText="1"/>
    </xf>
    <xf numFmtId="0" fontId="133" fillId="0" borderId="1" xfId="0" applyFont="1" applyBorder="1" applyAlignment="1">
      <alignment vertical="center"/>
    </xf>
    <xf numFmtId="4" fontId="140" fillId="0" borderId="1" xfId="0" applyNumberFormat="1" applyFont="1" applyBorder="1" applyAlignment="1">
      <alignment horizontal="right" vertical="center" wrapText="1"/>
    </xf>
    <xf numFmtId="2" fontId="140" fillId="0" borderId="1" xfId="0" applyNumberFormat="1" applyFont="1" applyBorder="1" applyAlignment="1">
      <alignment horizontal="right" vertical="center" wrapText="1"/>
    </xf>
    <xf numFmtId="4" fontId="140" fillId="0" borderId="1" xfId="0" applyNumberFormat="1" applyFont="1" applyBorder="1" applyAlignment="1">
      <alignment horizontal="right" vertical="center"/>
    </xf>
    <xf numFmtId="3" fontId="4" fillId="0" borderId="0" xfId="0" applyNumberFormat="1" applyFont="1"/>
    <xf numFmtId="0" fontId="137" fillId="30" borderId="1" xfId="0" applyFont="1" applyFill="1" applyBorder="1" applyAlignment="1">
      <alignment horizontal="center" vertical="center"/>
    </xf>
    <xf numFmtId="3" fontId="143" fillId="0" borderId="1" xfId="0" applyNumberFormat="1" applyFont="1" applyBorder="1" applyAlignment="1">
      <alignment horizontal="center" vertical="center"/>
    </xf>
    <xf numFmtId="0" fontId="143" fillId="0" borderId="1" xfId="0" applyFont="1" applyBorder="1" applyAlignment="1">
      <alignment horizontal="left" vertical="center"/>
    </xf>
    <xf numFmtId="0" fontId="137" fillId="0" borderId="1" xfId="0" applyFont="1" applyFill="1" applyBorder="1" applyAlignment="1">
      <alignment horizontal="center" vertical="center"/>
    </xf>
    <xf numFmtId="2" fontId="0" fillId="0" borderId="0" xfId="0" applyNumberFormat="1"/>
    <xf numFmtId="0" fontId="0" fillId="30" borderId="0" xfId="0" applyFill="1"/>
    <xf numFmtId="0" fontId="0" fillId="0" borderId="1" xfId="0" applyBorder="1"/>
    <xf numFmtId="2" fontId="0" fillId="0" borderId="1" xfId="0" applyNumberFormat="1" applyBorder="1"/>
    <xf numFmtId="0" fontId="144" fillId="0" borderId="0" xfId="0" applyFont="1" applyAlignment="1">
      <alignment horizontal="center" wrapText="1"/>
    </xf>
    <xf numFmtId="0" fontId="144" fillId="0" borderId="1" xfId="0" applyFont="1" applyBorder="1" applyAlignment="1">
      <alignment horizontal="center" vertical="center"/>
    </xf>
    <xf numFmtId="0" fontId="144"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145" fillId="0" borderId="1" xfId="0" applyFont="1" applyBorder="1" applyAlignment="1">
      <alignment horizontal="center" vertical="center" wrapText="1"/>
    </xf>
    <xf numFmtId="0" fontId="145" fillId="0" borderId="1" xfId="0" applyFont="1" applyBorder="1" applyAlignment="1">
      <alignment vertical="center" wrapText="1"/>
    </xf>
    <xf numFmtId="0" fontId="4" fillId="0" borderId="1" xfId="0" applyFont="1" applyBorder="1" applyAlignment="1">
      <alignment vertical="center" wrapText="1"/>
    </xf>
    <xf numFmtId="0" fontId="144" fillId="0" borderId="25" xfId="0" applyFont="1" applyBorder="1" applyAlignment="1">
      <alignment horizontal="center" vertical="center" wrapText="1"/>
    </xf>
    <xf numFmtId="0" fontId="144" fillId="0" borderId="8" xfId="0" applyFont="1" applyBorder="1" applyAlignment="1">
      <alignment horizontal="center" vertical="center" wrapText="1"/>
    </xf>
    <xf numFmtId="2" fontId="4" fillId="0" borderId="1" xfId="0" applyNumberFormat="1" applyFont="1" applyBorder="1" applyAlignment="1">
      <alignment horizontal="center" vertical="center" wrapText="1"/>
    </xf>
    <xf numFmtId="2" fontId="4" fillId="0" borderId="1" xfId="0" applyNumberFormat="1" applyFont="1" applyBorder="1" applyAlignment="1">
      <alignment horizontal="center" vertical="center"/>
    </xf>
    <xf numFmtId="0" fontId="144" fillId="0" borderId="29" xfId="0" applyFont="1" applyBorder="1" applyAlignment="1">
      <alignment horizontal="center" vertical="center" wrapText="1"/>
    </xf>
    <xf numFmtId="0" fontId="144" fillId="0" borderId="26" xfId="0" applyFont="1" applyBorder="1" applyAlignment="1">
      <alignment horizontal="center" vertical="center" wrapText="1"/>
    </xf>
    <xf numFmtId="2" fontId="144" fillId="0" borderId="25" xfId="0" applyNumberFormat="1" applyFont="1" applyBorder="1" applyAlignment="1">
      <alignment horizontal="center" vertical="center" wrapText="1"/>
    </xf>
    <xf numFmtId="2" fontId="144" fillId="0" borderId="26" xfId="0" applyNumberFormat="1" applyFont="1" applyBorder="1" applyAlignment="1">
      <alignment horizontal="center" vertical="center" wrapText="1"/>
    </xf>
    <xf numFmtId="2" fontId="144" fillId="0" borderId="8" xfId="0" applyNumberFormat="1" applyFont="1" applyBorder="1" applyAlignment="1">
      <alignment horizontal="center" vertical="center" wrapText="1"/>
    </xf>
    <xf numFmtId="2" fontId="144" fillId="0" borderId="1" xfId="0" applyNumberFormat="1" applyFont="1" applyBorder="1" applyAlignment="1">
      <alignment horizontal="center" vertical="center" wrapText="1"/>
    </xf>
    <xf numFmtId="2" fontId="4" fillId="0" borderId="1" xfId="0" applyNumberFormat="1" applyFont="1" applyBorder="1" applyAlignment="1">
      <alignment vertical="center" wrapText="1"/>
    </xf>
    <xf numFmtId="0" fontId="144" fillId="0" borderId="25" xfId="0" applyFont="1" applyBorder="1" applyAlignment="1">
      <alignment horizontal="center" vertical="center"/>
    </xf>
    <xf numFmtId="2" fontId="144" fillId="0" borderId="25" xfId="0" applyNumberFormat="1" applyFont="1" applyBorder="1" applyAlignment="1">
      <alignment horizontal="center" vertical="center"/>
    </xf>
    <xf numFmtId="0" fontId="144" fillId="0" borderId="26" xfId="0" applyFont="1" applyBorder="1" applyAlignment="1">
      <alignment horizontal="center" vertical="center"/>
    </xf>
    <xf numFmtId="2" fontId="144" fillId="0" borderId="26" xfId="0" applyNumberFormat="1" applyFont="1" applyBorder="1" applyAlignment="1">
      <alignment horizontal="center" vertical="center"/>
    </xf>
    <xf numFmtId="0" fontId="144" fillId="0" borderId="8" xfId="0" applyFont="1" applyBorder="1" applyAlignment="1">
      <alignment horizontal="center" vertical="center"/>
    </xf>
    <xf numFmtId="2" fontId="144" fillId="0" borderId="8" xfId="0" applyNumberFormat="1" applyFont="1" applyBorder="1" applyAlignment="1">
      <alignment horizontal="center" vertical="center"/>
    </xf>
    <xf numFmtId="0" fontId="146" fillId="0" borderId="1" xfId="0" applyFont="1" applyBorder="1" applyAlignment="1">
      <alignment horizontal="center" vertical="center"/>
    </xf>
    <xf numFmtId="2" fontId="146" fillId="0" borderId="1" xfId="0" applyNumberFormat="1" applyFont="1" applyBorder="1" applyAlignment="1">
      <alignment horizontal="center" vertical="center"/>
    </xf>
    <xf numFmtId="3" fontId="146" fillId="0" borderId="1" xfId="0" applyNumberFormat="1" applyFont="1" applyBorder="1" applyAlignment="1">
      <alignment horizontal="center" vertical="center"/>
    </xf>
    <xf numFmtId="0" fontId="4" fillId="0" borderId="0" xfId="0" applyFont="1" applyBorder="1" applyAlignment="1">
      <alignment horizontal="center" vertical="center" wrapText="1"/>
    </xf>
    <xf numFmtId="2" fontId="4" fillId="0" borderId="0" xfId="0" applyNumberFormat="1" applyFont="1" applyBorder="1" applyAlignment="1">
      <alignment horizontal="center" vertical="center" wrapText="1"/>
    </xf>
    <xf numFmtId="2" fontId="4" fillId="0" borderId="0" xfId="0" applyNumberFormat="1" applyFont="1" applyAlignment="1">
      <alignment horizontal="center" vertical="center"/>
    </xf>
    <xf numFmtId="0" fontId="142" fillId="0" borderId="1" xfId="0" applyFont="1" applyBorder="1" applyAlignment="1">
      <alignment vertical="center" wrapText="1"/>
    </xf>
    <xf numFmtId="2" fontId="142" fillId="0" borderId="1" xfId="0" applyNumberFormat="1" applyFont="1" applyBorder="1" applyAlignment="1">
      <alignment vertical="center" wrapText="1"/>
    </xf>
    <xf numFmtId="0" fontId="4" fillId="0" borderId="38" xfId="0" applyFont="1" applyBorder="1" applyAlignment="1">
      <alignment horizontal="center" vertical="center" wrapText="1"/>
    </xf>
    <xf numFmtId="0" fontId="4" fillId="0" borderId="39" xfId="0" applyFont="1" applyBorder="1" applyAlignment="1">
      <alignment vertical="center" wrapText="1"/>
    </xf>
    <xf numFmtId="2" fontId="4" fillId="0" borderId="39" xfId="0" applyNumberFormat="1" applyFont="1" applyBorder="1" applyAlignment="1">
      <alignment vertical="center" wrapText="1"/>
    </xf>
    <xf numFmtId="2" fontId="4" fillId="0" borderId="0" xfId="0" applyNumberFormat="1" applyFont="1"/>
    <xf numFmtId="0" fontId="144" fillId="0" borderId="0" xfId="0" applyFont="1" applyAlignment="1">
      <alignment wrapText="1"/>
    </xf>
    <xf numFmtId="0" fontId="4" fillId="0" borderId="1" xfId="0" applyFont="1" applyBorder="1"/>
    <xf numFmtId="2" fontId="4" fillId="0" borderId="1" xfId="0" applyNumberFormat="1" applyFont="1" applyBorder="1"/>
    <xf numFmtId="0" fontId="4" fillId="0" borderId="0" xfId="0" applyFont="1" applyAlignment="1">
      <alignment horizontal="center"/>
    </xf>
    <xf numFmtId="2" fontId="144" fillId="0" borderId="35" xfId="0" applyNumberFormat="1" applyFont="1" applyBorder="1" applyAlignment="1">
      <alignment vertical="center" wrapText="1"/>
    </xf>
    <xf numFmtId="2" fontId="144" fillId="0" borderId="36" xfId="0" applyNumberFormat="1" applyFont="1" applyBorder="1" applyAlignment="1">
      <alignment vertical="center" wrapText="1"/>
    </xf>
    <xf numFmtId="2" fontId="144" fillId="0" borderId="29" xfId="0" applyNumberFormat="1" applyFont="1" applyBorder="1" applyAlignment="1">
      <alignment vertical="center" wrapText="1"/>
    </xf>
    <xf numFmtId="0" fontId="4" fillId="0" borderId="1" xfId="0" applyFont="1" applyBorder="1" applyAlignment="1">
      <alignment horizontal="left" vertical="center" wrapText="1"/>
    </xf>
    <xf numFmtId="0" fontId="4" fillId="30" borderId="1" xfId="0" applyFont="1" applyFill="1" applyBorder="1"/>
    <xf numFmtId="0" fontId="4" fillId="30" borderId="1" xfId="0" applyFont="1" applyFill="1" applyBorder="1" applyAlignment="1">
      <alignment horizontal="left" vertical="center" wrapText="1"/>
    </xf>
    <xf numFmtId="2" fontId="4" fillId="30" borderId="1" xfId="0" applyNumberFormat="1" applyFont="1" applyFill="1" applyBorder="1"/>
    <xf numFmtId="0" fontId="4" fillId="30" borderId="0" xfId="0" applyFont="1" applyFill="1" applyAlignment="1">
      <alignment vertical="center"/>
    </xf>
    <xf numFmtId="2" fontId="4" fillId="30" borderId="1" xfId="0" applyNumberFormat="1" applyFont="1" applyFill="1" applyBorder="1" applyAlignment="1">
      <alignment vertical="center" wrapText="1"/>
    </xf>
    <xf numFmtId="0" fontId="4" fillId="30" borderId="1" xfId="0" applyFont="1" applyFill="1" applyBorder="1" applyAlignment="1">
      <alignment vertical="center" wrapText="1"/>
    </xf>
    <xf numFmtId="2" fontId="4" fillId="30" borderId="1" xfId="0" applyNumberFormat="1" applyFont="1" applyFill="1" applyBorder="1" applyAlignment="1">
      <alignment horizontal="center" vertical="center"/>
    </xf>
    <xf numFmtId="0" fontId="144" fillId="30" borderId="1" xfId="0" applyFont="1" applyFill="1" applyBorder="1" applyAlignment="1">
      <alignment vertical="center"/>
    </xf>
    <xf numFmtId="0" fontId="4" fillId="30" borderId="0" xfId="0" applyFont="1" applyFill="1"/>
    <xf numFmtId="0" fontId="4" fillId="30" borderId="0" xfId="0" applyFont="1" applyFill="1" applyAlignment="1">
      <alignment vertical="center" wrapText="1"/>
    </xf>
    <xf numFmtId="0" fontId="4" fillId="30" borderId="27" xfId="0" applyFont="1" applyFill="1" applyBorder="1" applyAlignment="1">
      <alignment horizontal="center" vertical="center" wrapText="1"/>
    </xf>
    <xf numFmtId="0" fontId="4" fillId="30" borderId="27" xfId="0" applyFont="1" applyFill="1" applyBorder="1" applyAlignment="1">
      <alignment horizontal="center" vertical="center"/>
    </xf>
    <xf numFmtId="0" fontId="144" fillId="30" borderId="0" xfId="0" applyFont="1" applyFill="1" applyAlignment="1">
      <alignment vertical="center"/>
    </xf>
    <xf numFmtId="0" fontId="144" fillId="30" borderId="27" xfId="0" applyFont="1" applyFill="1" applyBorder="1" applyAlignment="1">
      <alignment vertical="center"/>
    </xf>
    <xf numFmtId="2" fontId="144" fillId="30" borderId="1" xfId="0" applyNumberFormat="1" applyFont="1" applyFill="1" applyBorder="1" applyAlignment="1">
      <alignment horizontal="center" vertical="center"/>
    </xf>
    <xf numFmtId="2" fontId="4" fillId="30" borderId="1" xfId="0" applyNumberFormat="1" applyFont="1" applyFill="1" applyBorder="1" applyAlignment="1">
      <alignment horizontal="center" vertical="center" wrapText="1"/>
    </xf>
    <xf numFmtId="0" fontId="4" fillId="30" borderId="1" xfId="0" applyFont="1" applyFill="1" applyBorder="1" applyAlignment="1">
      <alignment horizontal="center" vertical="center" wrapText="1"/>
    </xf>
    <xf numFmtId="0" fontId="4" fillId="30" borderId="1" xfId="0" applyFont="1" applyFill="1" applyBorder="1" applyAlignment="1">
      <alignment vertical="center"/>
    </xf>
    <xf numFmtId="0" fontId="4" fillId="30" borderId="1" xfId="0" applyFont="1" applyFill="1" applyBorder="1" applyAlignment="1">
      <alignment horizontal="center" vertical="center"/>
    </xf>
    <xf numFmtId="0" fontId="2" fillId="0" borderId="0" xfId="1" applyAlignment="1"/>
    <xf numFmtId="2" fontId="2" fillId="0" borderId="0" xfId="1" applyNumberFormat="1" applyAlignment="1"/>
    <xf numFmtId="3" fontId="0" fillId="0" borderId="0" xfId="0" applyNumberFormat="1"/>
    <xf numFmtId="0" fontId="154" fillId="0" borderId="1" xfId="0" applyFont="1" applyBorder="1" applyAlignment="1">
      <alignment horizontal="center" vertical="center"/>
    </xf>
    <xf numFmtId="0" fontId="156" fillId="0" borderId="1" xfId="0" applyFont="1" applyBorder="1" applyAlignment="1">
      <alignment horizontal="justify" vertical="center"/>
    </xf>
    <xf numFmtId="0" fontId="156" fillId="0" borderId="1" xfId="0" applyFont="1" applyBorder="1" applyAlignment="1">
      <alignment horizontal="right" vertical="center"/>
    </xf>
    <xf numFmtId="3" fontId="156" fillId="0" borderId="1" xfId="0" applyNumberFormat="1" applyFont="1" applyBorder="1" applyAlignment="1">
      <alignment horizontal="right" vertical="center"/>
    </xf>
    <xf numFmtId="0" fontId="156" fillId="0" borderId="1" xfId="0" applyFont="1" applyBorder="1" applyAlignment="1">
      <alignment horizontal="justify" vertical="center" wrapText="1"/>
    </xf>
    <xf numFmtId="3" fontId="154" fillId="0" borderId="1" xfId="0" applyNumberFormat="1" applyFont="1" applyBorder="1" applyAlignment="1">
      <alignment horizontal="right" vertical="center"/>
    </xf>
    <xf numFmtId="2" fontId="156" fillId="0" borderId="1" xfId="0" applyNumberFormat="1" applyFont="1" applyBorder="1" applyAlignment="1">
      <alignment horizontal="right" vertical="center"/>
    </xf>
    <xf numFmtId="10" fontId="0" fillId="0" borderId="0" xfId="0" applyNumberFormat="1"/>
    <xf numFmtId="0" fontId="157" fillId="0" borderId="42" xfId="0" applyFont="1" applyBorder="1" applyAlignment="1">
      <alignment horizontal="center" vertical="center" wrapText="1"/>
    </xf>
    <xf numFmtId="0" fontId="157" fillId="0" borderId="39" xfId="0" applyFont="1" applyBorder="1" applyAlignment="1">
      <alignment horizontal="center" vertical="center" wrapText="1"/>
    </xf>
    <xf numFmtId="0" fontId="159" fillId="0" borderId="38" xfId="0" applyFont="1" applyBorder="1" applyAlignment="1">
      <alignment vertical="center" wrapText="1"/>
    </xf>
    <xf numFmtId="0" fontId="159" fillId="0" borderId="39" xfId="0" applyFont="1" applyBorder="1" applyAlignment="1">
      <alignment horizontal="right" vertical="center" wrapText="1"/>
    </xf>
    <xf numFmtId="3" fontId="159" fillId="0" borderId="39" xfId="0" applyNumberFormat="1" applyFont="1" applyBorder="1" applyAlignment="1">
      <alignment horizontal="right" vertical="center"/>
    </xf>
    <xf numFmtId="0" fontId="159" fillId="0" borderId="39" xfId="0" applyFont="1" applyBorder="1" applyAlignment="1">
      <alignment horizontal="right" vertical="center"/>
    </xf>
    <xf numFmtId="0" fontId="159" fillId="0" borderId="38" xfId="0" applyFont="1" applyBorder="1" applyAlignment="1">
      <alignment vertical="center"/>
    </xf>
    <xf numFmtId="0" fontId="157" fillId="0" borderId="38" xfId="0" applyFont="1" applyBorder="1" applyAlignment="1">
      <alignment vertical="center"/>
    </xf>
    <xf numFmtId="3" fontId="157" fillId="0" borderId="39" xfId="0" applyNumberFormat="1" applyFont="1" applyBorder="1" applyAlignment="1">
      <alignment horizontal="right" vertical="center"/>
    </xf>
    <xf numFmtId="4" fontId="159" fillId="0" borderId="39" xfId="0" applyNumberFormat="1" applyFont="1" applyBorder="1" applyAlignment="1">
      <alignment horizontal="right" vertical="center" wrapText="1"/>
    </xf>
    <xf numFmtId="0" fontId="157" fillId="0" borderId="0" xfId="0" applyFont="1" applyBorder="1" applyAlignment="1">
      <alignment horizontal="center" vertical="center" wrapText="1"/>
    </xf>
    <xf numFmtId="3" fontId="159" fillId="0" borderId="0" xfId="0" applyNumberFormat="1" applyFont="1" applyBorder="1" applyAlignment="1">
      <alignment horizontal="right" vertical="center"/>
    </xf>
    <xf numFmtId="3" fontId="157" fillId="0" borderId="0" xfId="0" applyNumberFormat="1" applyFont="1" applyBorder="1" applyAlignment="1">
      <alignment horizontal="right" vertical="center"/>
    </xf>
    <xf numFmtId="0" fontId="160" fillId="0" borderId="1" xfId="0" applyFont="1" applyFill="1" applyBorder="1" applyAlignment="1">
      <alignment horizontal="center" vertical="center"/>
    </xf>
    <xf numFmtId="4" fontId="160" fillId="0" borderId="1" xfId="0" applyNumberFormat="1" applyFont="1" applyFill="1" applyBorder="1" applyAlignment="1">
      <alignment horizontal="center" vertical="center"/>
    </xf>
    <xf numFmtId="0" fontId="160" fillId="0" borderId="1"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1" xfId="0" applyFont="1" applyFill="1" applyBorder="1" applyAlignment="1">
      <alignment horizontal="center" vertical="center" wrapText="1"/>
    </xf>
    <xf numFmtId="4" fontId="118" fillId="0" borderId="1" xfId="0" applyNumberFormat="1" applyFont="1" applyFill="1" applyBorder="1" applyAlignment="1">
      <alignment horizontal="center" vertical="center"/>
    </xf>
    <xf numFmtId="0" fontId="161" fillId="0" borderId="1" xfId="0" applyFont="1" applyFill="1" applyBorder="1" applyAlignment="1">
      <alignment horizontal="left" vertical="center" wrapText="1"/>
    </xf>
    <xf numFmtId="4" fontId="162" fillId="0" borderId="1" xfId="0" applyNumberFormat="1" applyFont="1" applyFill="1" applyBorder="1" applyAlignment="1">
      <alignment horizontal="center" vertical="center"/>
    </xf>
    <xf numFmtId="0" fontId="0" fillId="0" borderId="0" xfId="0" applyFont="1" applyFill="1" applyAlignment="1">
      <alignment vertical="center"/>
    </xf>
    <xf numFmtId="0" fontId="162" fillId="0" borderId="1" xfId="0" applyFont="1" applyFill="1" applyBorder="1" applyAlignment="1">
      <alignment horizontal="left" vertical="center" wrapText="1"/>
    </xf>
    <xf numFmtId="0" fontId="162" fillId="0" borderId="1" xfId="0" applyFont="1" applyFill="1" applyBorder="1" applyAlignment="1">
      <alignment horizontal="center" vertical="center" wrapText="1"/>
    </xf>
    <xf numFmtId="4" fontId="0" fillId="0" borderId="0" xfId="0" applyNumberFormat="1" applyFill="1"/>
    <xf numFmtId="0" fontId="4" fillId="30" borderId="1" xfId="0" applyFont="1" applyFill="1" applyBorder="1" applyAlignment="1">
      <alignment horizontal="left" vertical="center"/>
    </xf>
    <xf numFmtId="4" fontId="4" fillId="30" borderId="1" xfId="0" applyNumberFormat="1" applyFont="1" applyFill="1" applyBorder="1" applyAlignment="1">
      <alignment horizontal="center" vertical="center"/>
    </xf>
    <xf numFmtId="0" fontId="4" fillId="30" borderId="26" xfId="0" applyFont="1" applyFill="1" applyBorder="1" applyAlignment="1">
      <alignment horizontal="center" vertical="center"/>
    </xf>
    <xf numFmtId="0" fontId="0" fillId="30" borderId="0" xfId="0" applyFont="1" applyFill="1"/>
    <xf numFmtId="0" fontId="4" fillId="33" borderId="1" xfId="0" applyFont="1" applyFill="1" applyBorder="1" applyAlignment="1">
      <alignment horizontal="left" vertical="center"/>
    </xf>
    <xf numFmtId="0" fontId="4" fillId="33" borderId="1" xfId="0" applyFont="1" applyFill="1" applyBorder="1" applyAlignment="1">
      <alignment horizontal="center" vertical="center"/>
    </xf>
    <xf numFmtId="4" fontId="4" fillId="33" borderId="1" xfId="0" applyNumberFormat="1" applyFont="1" applyFill="1" applyBorder="1" applyAlignment="1">
      <alignment horizontal="center" vertical="center"/>
    </xf>
    <xf numFmtId="0" fontId="4" fillId="33" borderId="1" xfId="0" applyFont="1" applyFill="1" applyBorder="1" applyAlignment="1">
      <alignment horizontal="center" vertical="center" wrapText="1"/>
    </xf>
    <xf numFmtId="0" fontId="4" fillId="33" borderId="26" xfId="0" applyFont="1" applyFill="1" applyBorder="1" applyAlignment="1">
      <alignment horizontal="center" vertical="center"/>
    </xf>
    <xf numFmtId="0" fontId="0" fillId="33" borderId="0" xfId="0" applyFont="1" applyFill="1"/>
    <xf numFmtId="0" fontId="0" fillId="33" borderId="0" xfId="0" applyFill="1"/>
    <xf numFmtId="0" fontId="118" fillId="33" borderId="1" xfId="0" applyFont="1" applyFill="1" applyBorder="1" applyAlignment="1">
      <alignment horizontal="left" vertical="center" wrapText="1"/>
    </xf>
    <xf numFmtId="0" fontId="118" fillId="33" borderId="1" xfId="0" applyFont="1" applyFill="1" applyBorder="1" applyAlignment="1">
      <alignment horizontal="center" vertical="center" wrapText="1"/>
    </xf>
    <xf numFmtId="4" fontId="118" fillId="33" borderId="1" xfId="0" applyNumberFormat="1" applyFont="1" applyFill="1" applyBorder="1" applyAlignment="1">
      <alignment horizontal="center" vertical="center"/>
    </xf>
    <xf numFmtId="0" fontId="161" fillId="33" borderId="1" xfId="0" applyFont="1" applyFill="1" applyBorder="1" applyAlignment="1">
      <alignment horizontal="left" vertical="center" wrapText="1"/>
    </xf>
    <xf numFmtId="4" fontId="162" fillId="33" borderId="1" xfId="0" applyNumberFormat="1" applyFont="1" applyFill="1" applyBorder="1" applyAlignment="1">
      <alignment horizontal="center" vertical="center"/>
    </xf>
    <xf numFmtId="0" fontId="0" fillId="33" borderId="0" xfId="0" applyFont="1" applyFill="1" applyAlignment="1">
      <alignment vertical="center"/>
    </xf>
    <xf numFmtId="2" fontId="159" fillId="0" borderId="39" xfId="0" applyNumberFormat="1" applyFont="1" applyBorder="1" applyAlignment="1">
      <alignment horizontal="right" vertical="center"/>
    </xf>
    <xf numFmtId="0" fontId="8" fillId="29" borderId="0" xfId="0" applyNumberFormat="1" applyFont="1" applyFill="1" applyAlignment="1">
      <alignment horizontal="center" vertical="center"/>
    </xf>
    <xf numFmtId="0" fontId="8" fillId="29" borderId="0" xfId="0" applyFont="1" applyFill="1" applyAlignment="1">
      <alignment horizontal="center" vertical="center"/>
    </xf>
    <xf numFmtId="4" fontId="8" fillId="29" borderId="0" xfId="0" applyNumberFormat="1" applyFont="1" applyFill="1" applyAlignment="1">
      <alignment horizontal="center" vertical="center"/>
    </xf>
    <xf numFmtId="1" fontId="8" fillId="29" borderId="0" xfId="0" applyNumberFormat="1" applyFont="1" applyFill="1" applyAlignment="1">
      <alignment horizontal="center" vertical="center"/>
    </xf>
    <xf numFmtId="0" fontId="11" fillId="29" borderId="0" xfId="0" applyFont="1" applyFill="1" applyAlignment="1">
      <alignment vertical="center"/>
    </xf>
    <xf numFmtId="4" fontId="8" fillId="29" borderId="0" xfId="0" applyNumberFormat="1" applyFont="1" applyFill="1" applyAlignment="1">
      <alignment horizontal="left" vertical="center"/>
    </xf>
    <xf numFmtId="4" fontId="8" fillId="29" borderId="0" xfId="0" applyNumberFormat="1" applyFont="1" applyFill="1" applyAlignment="1">
      <alignment vertical="center"/>
    </xf>
    <xf numFmtId="4" fontId="8" fillId="29" borderId="0" xfId="0" applyNumberFormat="1" applyFont="1" applyFill="1" applyAlignment="1">
      <alignment horizontal="center" vertical="center" wrapText="1"/>
    </xf>
    <xf numFmtId="0" fontId="8" fillId="29" borderId="0" xfId="0" applyFont="1" applyFill="1" applyAlignment="1">
      <alignment horizontal="center" vertical="center" wrapText="1"/>
    </xf>
    <xf numFmtId="0" fontId="130" fillId="29" borderId="0" xfId="0" applyFont="1" applyFill="1" applyAlignment="1">
      <alignment vertical="center"/>
    </xf>
    <xf numFmtId="0" fontId="163" fillId="29" borderId="0" xfId="0" applyFont="1" applyFill="1" applyAlignment="1">
      <alignment vertical="center"/>
    </xf>
    <xf numFmtId="0" fontId="130" fillId="29" borderId="0" xfId="0" applyFont="1" applyFill="1"/>
    <xf numFmtId="2" fontId="8" fillId="29" borderId="0" xfId="0" applyNumberFormat="1" applyFont="1" applyFill="1"/>
    <xf numFmtId="0" fontId="130" fillId="0" borderId="0" xfId="0" applyFont="1" applyFill="1" applyBorder="1" applyAlignment="1">
      <alignment vertical="center"/>
    </xf>
    <xf numFmtId="0" fontId="8" fillId="0" borderId="0" xfId="0" applyFont="1" applyFill="1" applyBorder="1" applyAlignment="1">
      <alignment vertical="center"/>
    </xf>
    <xf numFmtId="0" fontId="132" fillId="0" borderId="0" xfId="0" applyFont="1" applyFill="1" applyBorder="1" applyAlignment="1">
      <alignment horizontal="center" vertical="center"/>
    </xf>
    <xf numFmtId="0" fontId="132" fillId="0" borderId="0" xfId="0" applyFont="1" applyFill="1" applyBorder="1" applyAlignment="1">
      <alignment vertical="center"/>
    </xf>
    <xf numFmtId="0" fontId="132" fillId="0" borderId="0" xfId="0" applyFont="1" applyFill="1" applyBorder="1" applyAlignment="1">
      <alignment horizontal="right" vertical="center" wrapText="1"/>
    </xf>
    <xf numFmtId="0" fontId="130" fillId="0" borderId="0" xfId="0" applyFont="1" applyFill="1" applyAlignment="1">
      <alignment vertical="center"/>
    </xf>
    <xf numFmtId="0" fontId="132" fillId="0" borderId="0" xfId="0" applyFont="1" applyFill="1" applyAlignment="1">
      <alignment vertical="center"/>
    </xf>
    <xf numFmtId="0" fontId="130" fillId="0" borderId="1" xfId="0" applyFont="1" applyFill="1" applyBorder="1" applyAlignment="1">
      <alignment horizontal="center" vertical="center" wrapText="1"/>
    </xf>
    <xf numFmtId="4" fontId="130" fillId="0" borderId="1" xfId="0" applyNumberFormat="1" applyFont="1" applyFill="1" applyBorder="1" applyAlignment="1">
      <alignment horizontal="right" vertical="center" wrapText="1"/>
    </xf>
    <xf numFmtId="0" fontId="130" fillId="0" borderId="1" xfId="0" applyFont="1" applyFill="1" applyBorder="1" applyAlignment="1">
      <alignment horizontal="right" vertical="center" wrapText="1"/>
    </xf>
    <xf numFmtId="49" fontId="130" fillId="0" borderId="1" xfId="1398" applyNumberFormat="1" applyFont="1" applyFill="1" applyBorder="1" applyAlignment="1">
      <alignment vertical="center"/>
    </xf>
    <xf numFmtId="49" fontId="130" fillId="0" borderId="1" xfId="1398" applyNumberFormat="1" applyFont="1" applyFill="1" applyBorder="1" applyAlignment="1">
      <alignment horizontal="center" vertical="center"/>
    </xf>
    <xf numFmtId="43" fontId="163" fillId="0" borderId="0" xfId="216" applyNumberFormat="1" applyFont="1" applyFill="1" applyBorder="1" applyAlignment="1">
      <alignment horizontal="center" vertical="center" wrapText="1"/>
    </xf>
    <xf numFmtId="43" fontId="11" fillId="36" borderId="0" xfId="216" applyNumberFormat="1" applyFont="1" applyFill="1" applyBorder="1" applyAlignment="1">
      <alignment horizontal="center" vertical="center" wrapText="1"/>
    </xf>
    <xf numFmtId="0" fontId="7" fillId="36" borderId="0" xfId="1398" applyFont="1" applyFill="1" applyBorder="1" applyAlignment="1">
      <alignment vertical="center"/>
    </xf>
    <xf numFmtId="0" fontId="8" fillId="36" borderId="0" xfId="1398" applyFont="1" applyFill="1" applyBorder="1" applyAlignment="1">
      <alignment vertical="center"/>
    </xf>
    <xf numFmtId="0" fontId="8" fillId="2" borderId="0" xfId="0" applyFont="1" applyFill="1" applyAlignment="1">
      <alignment vertical="center"/>
    </xf>
    <xf numFmtId="220" fontId="130" fillId="0" borderId="1" xfId="0" applyNumberFormat="1" applyFont="1" applyFill="1" applyBorder="1" applyAlignment="1">
      <alignment horizontal="center" vertical="center" wrapText="1"/>
    </xf>
    <xf numFmtId="2" fontId="130" fillId="0" borderId="1" xfId="0" applyNumberFormat="1" applyFont="1" applyFill="1" applyBorder="1" applyAlignment="1">
      <alignment horizontal="right" vertical="center" wrapText="1"/>
    </xf>
    <xf numFmtId="0" fontId="130" fillId="0" borderId="1" xfId="0" applyFont="1" applyFill="1" applyBorder="1" applyAlignment="1">
      <alignment horizontal="center" wrapText="1"/>
    </xf>
    <xf numFmtId="0" fontId="130" fillId="0" borderId="1" xfId="1399" applyFont="1" applyFill="1" applyBorder="1" applyAlignment="1">
      <alignment vertical="center" wrapText="1"/>
    </xf>
    <xf numFmtId="0" fontId="130" fillId="0" borderId="1" xfId="1399" applyFont="1" applyFill="1" applyBorder="1" applyAlignment="1">
      <alignment horizontal="center" vertical="center"/>
    </xf>
    <xf numFmtId="0" fontId="130" fillId="0" borderId="1" xfId="1400" applyFont="1" applyFill="1" applyBorder="1" applyAlignment="1">
      <alignment horizontal="center" vertical="center" wrapText="1"/>
    </xf>
    <xf numFmtId="220" fontId="132" fillId="0" borderId="1" xfId="0" applyNumberFormat="1" applyFont="1" applyFill="1" applyBorder="1" applyAlignment="1">
      <alignment horizontal="center" vertical="center" wrapText="1"/>
    </xf>
    <xf numFmtId="0" fontId="130" fillId="0" borderId="1" xfId="0" applyNumberFormat="1" applyFont="1" applyFill="1" applyBorder="1" applyAlignment="1">
      <alignment vertical="center" wrapText="1"/>
    </xf>
    <xf numFmtId="2" fontId="132" fillId="0" borderId="1" xfId="0" applyNumberFormat="1" applyFont="1" applyFill="1" applyBorder="1" applyAlignment="1">
      <alignment horizontal="right" vertical="center" wrapText="1"/>
    </xf>
    <xf numFmtId="0" fontId="130" fillId="0" borderId="0" xfId="0" applyFont="1" applyFill="1" applyAlignment="1">
      <alignment vertical="center" wrapText="1"/>
    </xf>
    <xf numFmtId="0" fontId="8" fillId="0" borderId="0" xfId="0" applyFont="1" applyAlignment="1">
      <alignment vertical="center" wrapText="1"/>
    </xf>
    <xf numFmtId="4" fontId="132" fillId="0" borderId="1" xfId="0" applyNumberFormat="1" applyFont="1" applyFill="1" applyBorder="1" applyAlignment="1">
      <alignment vertical="center" wrapText="1"/>
    </xf>
    <xf numFmtId="4" fontId="130" fillId="0" borderId="0" xfId="0" applyNumberFormat="1" applyFont="1" applyFill="1" applyBorder="1" applyAlignment="1">
      <alignment horizontal="center" vertical="center"/>
    </xf>
    <xf numFmtId="4" fontId="8" fillId="0" borderId="0" xfId="0" applyNumberFormat="1" applyFont="1" applyBorder="1" applyAlignment="1">
      <alignment horizontal="center" vertical="center"/>
    </xf>
    <xf numFmtId="1" fontId="8" fillId="0" borderId="0" xfId="0" applyNumberFormat="1" applyFont="1" applyBorder="1" applyAlignment="1">
      <alignment horizontal="center" vertical="center"/>
    </xf>
    <xf numFmtId="0" fontId="8" fillId="0" borderId="0" xfId="0" applyFont="1" applyBorder="1" applyAlignment="1">
      <alignment vertical="center"/>
    </xf>
    <xf numFmtId="0" fontId="8" fillId="0" borderId="0" xfId="0" applyFont="1" applyAlignment="1">
      <alignment vertical="center"/>
    </xf>
    <xf numFmtId="0" fontId="130" fillId="0" borderId="1" xfId="0" applyFont="1" applyFill="1" applyBorder="1" applyAlignment="1">
      <alignment wrapText="1"/>
    </xf>
    <xf numFmtId="2" fontId="132" fillId="0" borderId="1" xfId="0" applyNumberFormat="1" applyFont="1" applyFill="1" applyBorder="1" applyAlignment="1">
      <alignment vertical="center" wrapText="1"/>
    </xf>
    <xf numFmtId="0" fontId="8" fillId="0" borderId="0" xfId="0" applyFont="1" applyFill="1" applyAlignment="1">
      <alignment horizontal="right" vertical="center" wrapText="1"/>
    </xf>
    <xf numFmtId="0" fontId="4" fillId="0" borderId="0" xfId="1398" applyFont="1" applyFill="1" applyAlignment="1"/>
    <xf numFmtId="0" fontId="118" fillId="0" borderId="0" xfId="1398" applyFont="1" applyFill="1" applyAlignment="1"/>
    <xf numFmtId="0" fontId="166" fillId="0" borderId="0" xfId="1398" applyFont="1" applyFill="1" applyBorder="1" applyAlignment="1">
      <alignment vertical="center" wrapText="1"/>
    </xf>
    <xf numFmtId="0" fontId="166" fillId="0" borderId="0" xfId="1398" applyFont="1" applyFill="1" applyBorder="1" applyAlignment="1">
      <alignment horizontal="center" vertical="center" wrapText="1"/>
    </xf>
    <xf numFmtId="0" fontId="166" fillId="0" borderId="0" xfId="1398" applyFont="1" applyFill="1" applyBorder="1" applyAlignment="1">
      <alignment horizontal="right" vertical="center" wrapText="1"/>
    </xf>
    <xf numFmtId="0" fontId="165" fillId="0" borderId="0" xfId="1398" applyFont="1" applyFill="1" applyBorder="1" applyAlignment="1">
      <alignment horizontal="right" vertical="center" wrapText="1"/>
    </xf>
    <xf numFmtId="0" fontId="144" fillId="0" borderId="0" xfId="1398" applyFont="1" applyFill="1" applyAlignment="1">
      <alignment wrapText="1"/>
    </xf>
    <xf numFmtId="0" fontId="119" fillId="0" borderId="0" xfId="1398" applyFont="1" applyFill="1" applyAlignment="1">
      <alignment wrapText="1"/>
    </xf>
    <xf numFmtId="0" fontId="144" fillId="0" borderId="1" xfId="0" applyFont="1" applyFill="1" applyBorder="1" applyAlignment="1">
      <alignment horizontal="center" vertical="center" wrapText="1"/>
    </xf>
    <xf numFmtId="0" fontId="144" fillId="0" borderId="0" xfId="1398" applyFont="1" applyFill="1" applyAlignment="1">
      <alignment vertical="center"/>
    </xf>
    <xf numFmtId="0" fontId="119" fillId="0" borderId="0" xfId="1398" applyFont="1" applyFill="1" applyAlignment="1">
      <alignment vertical="center"/>
    </xf>
    <xf numFmtId="49" fontId="165" fillId="0" borderId="1" xfId="1398" applyNumberFormat="1" applyFont="1" applyFill="1" applyBorder="1" applyAlignment="1">
      <alignment horizontal="center" vertical="center" wrapText="1"/>
    </xf>
    <xf numFmtId="0" fontId="165" fillId="0" borderId="1" xfId="673" applyFont="1" applyFill="1" applyBorder="1" applyAlignment="1">
      <alignment vertical="center" wrapText="1"/>
    </xf>
    <xf numFmtId="0" fontId="165" fillId="0" borderId="1" xfId="673" applyFont="1" applyFill="1" applyBorder="1" applyAlignment="1">
      <alignment horizontal="center" vertical="center" wrapText="1"/>
    </xf>
    <xf numFmtId="43" fontId="165" fillId="0" borderId="1" xfId="235" applyNumberFormat="1" applyFont="1" applyFill="1" applyBorder="1" applyAlignment="1">
      <alignment vertical="center" wrapText="1"/>
    </xf>
    <xf numFmtId="43" fontId="165" fillId="0" borderId="1" xfId="235" applyNumberFormat="1" applyFont="1" applyFill="1" applyBorder="1" applyAlignment="1">
      <alignment horizontal="right" vertical="center" wrapText="1"/>
    </xf>
    <xf numFmtId="0" fontId="165" fillId="0" borderId="0" xfId="1398" applyFont="1" applyFill="1" applyBorder="1" applyAlignment="1">
      <alignment vertical="center"/>
    </xf>
    <xf numFmtId="0" fontId="117" fillId="0" borderId="0" xfId="1398" applyFont="1" applyFill="1" applyBorder="1" applyAlignment="1">
      <alignment vertical="center"/>
    </xf>
    <xf numFmtId="43" fontId="88" fillId="0" borderId="0" xfId="1398" applyNumberFormat="1" applyFont="1" applyFill="1" applyBorder="1" applyAlignment="1">
      <alignment vertical="center"/>
    </xf>
    <xf numFmtId="43" fontId="117" fillId="0" borderId="0" xfId="1398" applyNumberFormat="1" applyFont="1" applyFill="1" applyBorder="1" applyAlignment="1">
      <alignment vertical="center"/>
    </xf>
    <xf numFmtId="0" fontId="132" fillId="0" borderId="1" xfId="0" applyNumberFormat="1" applyFont="1" applyFill="1" applyBorder="1" applyAlignment="1">
      <alignment vertical="center" wrapText="1"/>
    </xf>
    <xf numFmtId="227" fontId="168" fillId="0" borderId="1" xfId="216" applyNumberFormat="1" applyFont="1" applyFill="1" applyBorder="1" applyAlignment="1">
      <alignment horizontal="right" vertical="center" wrapText="1"/>
    </xf>
    <xf numFmtId="0" fontId="168" fillId="0" borderId="0" xfId="0" applyFont="1" applyFill="1" applyBorder="1" applyAlignment="1">
      <alignment vertical="center" wrapText="1"/>
    </xf>
    <xf numFmtId="4" fontId="117" fillId="0" borderId="0" xfId="1398" applyNumberFormat="1" applyFont="1" applyFill="1" applyBorder="1" applyAlignment="1">
      <alignment vertical="center"/>
    </xf>
    <xf numFmtId="0" fontId="88" fillId="0" borderId="0" xfId="1398" applyFont="1" applyFill="1" applyBorder="1" applyAlignment="1">
      <alignment vertical="center"/>
    </xf>
    <xf numFmtId="227" fontId="4" fillId="0" borderId="1" xfId="216" applyNumberFormat="1" applyFont="1" applyFill="1" applyBorder="1" applyAlignment="1">
      <alignment horizontal="right" vertical="center" wrapText="1"/>
    </xf>
    <xf numFmtId="0" fontId="130" fillId="0" borderId="0" xfId="0" applyFont="1" applyFill="1" applyBorder="1" applyAlignment="1">
      <alignment vertical="center" wrapText="1"/>
    </xf>
    <xf numFmtId="4" fontId="119" fillId="0" borderId="0" xfId="1398" applyNumberFormat="1" applyFont="1" applyFill="1" applyBorder="1" applyAlignment="1">
      <alignment vertical="center"/>
    </xf>
    <xf numFmtId="0" fontId="119" fillId="0" borderId="0" xfId="1398" applyFont="1" applyFill="1" applyBorder="1" applyAlignment="1">
      <alignment vertical="center"/>
    </xf>
    <xf numFmtId="0" fontId="118" fillId="0" borderId="0" xfId="1398" applyFont="1" applyFill="1" applyBorder="1" applyAlignment="1">
      <alignment vertical="center"/>
    </xf>
    <xf numFmtId="0" fontId="4" fillId="0" borderId="1" xfId="1398" applyFont="1" applyFill="1" applyBorder="1" applyAlignment="1">
      <alignment horizontal="right" vertical="center" wrapText="1"/>
    </xf>
    <xf numFmtId="0" fontId="4" fillId="0" borderId="0" xfId="1398" applyFont="1" applyFill="1" applyBorder="1" applyAlignment="1">
      <alignment vertical="center"/>
    </xf>
    <xf numFmtId="0" fontId="144" fillId="0" borderId="1" xfId="1398" applyFont="1" applyFill="1" applyBorder="1" applyAlignment="1">
      <alignment horizontal="right" vertical="center" wrapText="1"/>
    </xf>
    <xf numFmtId="0" fontId="144" fillId="0" borderId="0" xfId="1398" applyFont="1" applyFill="1" applyBorder="1" applyAlignment="1">
      <alignment vertical="center"/>
    </xf>
    <xf numFmtId="0" fontId="132" fillId="0" borderId="1" xfId="0" applyNumberFormat="1" applyFont="1" applyFill="1" applyBorder="1" applyAlignment="1">
      <alignment vertical="center"/>
    </xf>
    <xf numFmtId="49" fontId="118" fillId="0" borderId="0" xfId="1398" applyNumberFormat="1" applyFont="1" applyFill="1" applyAlignment="1"/>
    <xf numFmtId="0" fontId="118" fillId="0" borderId="0" xfId="1398" applyFont="1" applyFill="1" applyAlignment="1">
      <alignment wrapText="1"/>
    </xf>
    <xf numFmtId="0" fontId="118" fillId="0" borderId="0" xfId="1398" applyFont="1" applyFill="1" applyAlignment="1">
      <alignment horizontal="center" vertical="center" wrapText="1"/>
    </xf>
    <xf numFmtId="43" fontId="118" fillId="0" borderId="0" xfId="1398" applyNumberFormat="1" applyFont="1" applyFill="1" applyAlignment="1">
      <alignment vertical="center" wrapText="1"/>
    </xf>
    <xf numFmtId="0" fontId="119" fillId="0" borderId="0" xfId="1398" applyFont="1" applyFill="1" applyAlignment="1">
      <alignment horizontal="right" vertical="center" wrapText="1"/>
    </xf>
    <xf numFmtId="0" fontId="118" fillId="0" borderId="0" xfId="1398" applyFont="1" applyFill="1" applyAlignment="1">
      <alignment horizontal="right" vertical="center" wrapText="1"/>
    </xf>
    <xf numFmtId="4" fontId="8" fillId="2" borderId="0" xfId="0" applyNumberFormat="1" applyFont="1" applyFill="1" applyAlignment="1">
      <alignment vertical="center"/>
    </xf>
    <xf numFmtId="0" fontId="130" fillId="30" borderId="1" xfId="0" applyFont="1" applyFill="1" applyBorder="1" applyAlignment="1">
      <alignment horizontal="center" vertical="center"/>
    </xf>
    <xf numFmtId="220" fontId="130" fillId="30" borderId="1" xfId="558" applyNumberFormat="1" applyFont="1" applyFill="1" applyBorder="1" applyAlignment="1">
      <alignment vertical="center" wrapText="1"/>
    </xf>
    <xf numFmtId="220" fontId="130" fillId="30" borderId="1" xfId="0" applyNumberFormat="1" applyFont="1" applyFill="1" applyBorder="1" applyAlignment="1">
      <alignment horizontal="center" vertical="center" wrapText="1"/>
    </xf>
    <xf numFmtId="0" fontId="130" fillId="30" borderId="1" xfId="0" applyFont="1" applyFill="1" applyBorder="1" applyAlignment="1">
      <alignment horizontal="center" vertical="center" wrapText="1"/>
    </xf>
    <xf numFmtId="4" fontId="132" fillId="30" borderId="1" xfId="0" applyNumberFormat="1" applyFont="1" applyFill="1" applyBorder="1" applyAlignment="1">
      <alignment horizontal="right" vertical="center" wrapText="1"/>
    </xf>
    <xf numFmtId="4" fontId="130" fillId="30" borderId="1" xfId="0" applyNumberFormat="1" applyFont="1" applyFill="1" applyBorder="1" applyAlignment="1">
      <alignment horizontal="right" vertical="center" wrapText="1"/>
    </xf>
    <xf numFmtId="2" fontId="130" fillId="30" borderId="1" xfId="0" applyNumberFormat="1" applyFont="1" applyFill="1" applyBorder="1" applyAlignment="1">
      <alignment horizontal="right" vertical="center" wrapText="1"/>
    </xf>
    <xf numFmtId="0" fontId="130" fillId="30" borderId="1" xfId="0" applyFont="1" applyFill="1" applyBorder="1" applyAlignment="1">
      <alignment horizontal="right" vertical="center" wrapText="1"/>
    </xf>
    <xf numFmtId="0" fontId="130" fillId="30" borderId="0" xfId="0" applyFont="1" applyFill="1" applyAlignment="1">
      <alignment vertical="center"/>
    </xf>
    <xf numFmtId="0" fontId="130" fillId="30" borderId="1" xfId="0" applyFont="1" applyFill="1" applyBorder="1" applyAlignment="1">
      <alignment horizontal="center" wrapText="1"/>
    </xf>
    <xf numFmtId="0" fontId="8" fillId="33" borderId="0" xfId="0" applyFont="1" applyFill="1" applyAlignment="1">
      <alignment vertical="center"/>
    </xf>
    <xf numFmtId="0" fontId="8" fillId="33" borderId="0" xfId="0" applyFont="1" applyFill="1"/>
    <xf numFmtId="0" fontId="8" fillId="33" borderId="0" xfId="0" applyFont="1" applyFill="1" applyAlignment="1">
      <alignment vertical="center" wrapText="1"/>
    </xf>
    <xf numFmtId="0" fontId="129" fillId="29" borderId="0" xfId="0" applyFont="1" applyFill="1" applyAlignment="1">
      <alignment vertical="center"/>
    </xf>
    <xf numFmtId="0" fontId="129" fillId="29" borderId="0" xfId="0" applyFont="1" applyFill="1" applyAlignment="1">
      <alignment horizontal="center" vertical="center"/>
    </xf>
    <xf numFmtId="0" fontId="117" fillId="29" borderId="0" xfId="0" applyFont="1" applyFill="1" applyBorder="1" applyAlignment="1">
      <alignment horizontal="center" vertical="center"/>
    </xf>
    <xf numFmtId="0" fontId="144" fillId="0" borderId="1" xfId="0" applyFont="1" applyFill="1" applyBorder="1" applyAlignment="1">
      <alignment horizontal="center" vertical="center" wrapText="1"/>
    </xf>
    <xf numFmtId="0" fontId="117" fillId="29" borderId="1" xfId="0" applyFont="1" applyFill="1" applyBorder="1" applyAlignment="1">
      <alignment vertical="center"/>
    </xf>
    <xf numFmtId="0" fontId="88" fillId="33" borderId="8" xfId="0" applyFont="1" applyFill="1" applyBorder="1" applyAlignment="1">
      <alignment vertical="center" wrapText="1"/>
    </xf>
    <xf numFmtId="0" fontId="168" fillId="33" borderId="1" xfId="0" applyFont="1" applyFill="1" applyBorder="1" applyAlignment="1">
      <alignment vertical="center" wrapText="1"/>
    </xf>
    <xf numFmtId="0" fontId="168" fillId="30" borderId="1" xfId="0" applyFont="1" applyFill="1" applyBorder="1" applyAlignment="1">
      <alignment vertical="center" wrapText="1"/>
    </xf>
    <xf numFmtId="0" fontId="168" fillId="33" borderId="1" xfId="0" applyNumberFormat="1" applyFont="1" applyFill="1" applyBorder="1" applyAlignment="1">
      <alignment vertical="center" wrapText="1"/>
    </xf>
    <xf numFmtId="0" fontId="88" fillId="33" borderId="1" xfId="0" applyFont="1" applyFill="1" applyBorder="1" applyAlignment="1">
      <alignment vertical="center" wrapText="1"/>
    </xf>
    <xf numFmtId="0" fontId="168" fillId="33" borderId="25" xfId="0" applyFont="1" applyFill="1" applyBorder="1" applyAlignment="1">
      <alignment horizontal="center" vertical="center" wrapText="1"/>
    </xf>
    <xf numFmtId="0" fontId="168" fillId="33" borderId="8" xfId="0" applyFont="1" applyFill="1" applyBorder="1" applyAlignment="1">
      <alignment horizontal="center" vertical="center" wrapText="1"/>
    </xf>
    <xf numFmtId="0" fontId="168" fillId="33" borderId="25" xfId="0" applyFont="1" applyFill="1" applyBorder="1" applyAlignment="1">
      <alignment vertical="center" wrapText="1"/>
    </xf>
    <xf numFmtId="0" fontId="88" fillId="33" borderId="1" xfId="0" applyFont="1" applyFill="1" applyBorder="1" applyAlignment="1">
      <alignment horizontal="justify" vertical="center"/>
    </xf>
    <xf numFmtId="0" fontId="170" fillId="29" borderId="1" xfId="0" applyNumberFormat="1" applyFont="1" applyFill="1" applyBorder="1" applyAlignment="1">
      <alignment vertical="center"/>
    </xf>
    <xf numFmtId="0" fontId="170" fillId="29" borderId="1" xfId="0" applyNumberFormat="1" applyFont="1" applyFill="1" applyBorder="1" applyAlignment="1">
      <alignment horizontal="center" vertical="center"/>
    </xf>
    <xf numFmtId="0" fontId="170" fillId="29" borderId="1" xfId="0" applyNumberFormat="1" applyFont="1" applyFill="1" applyBorder="1" applyAlignment="1">
      <alignment vertical="center" wrapText="1"/>
    </xf>
    <xf numFmtId="0" fontId="88" fillId="29" borderId="0" xfId="0" applyNumberFormat="1" applyFont="1" applyFill="1" applyAlignment="1">
      <alignment vertical="center"/>
    </xf>
    <xf numFmtId="0" fontId="88" fillId="29" borderId="0" xfId="0" applyNumberFormat="1" applyFont="1" applyFill="1" applyAlignment="1">
      <alignment horizontal="center" vertical="center"/>
    </xf>
    <xf numFmtId="0" fontId="88" fillId="29" borderId="0" xfId="0" applyFont="1" applyFill="1" applyAlignment="1">
      <alignment horizontal="center" vertical="center"/>
    </xf>
    <xf numFmtId="4" fontId="88" fillId="29" borderId="0" xfId="0" applyNumberFormat="1" applyFont="1" applyFill="1" applyAlignment="1">
      <alignment horizontal="center" vertical="center"/>
    </xf>
    <xf numFmtId="4" fontId="117" fillId="29" borderId="0" xfId="520" applyNumberFormat="1" applyFont="1" applyFill="1" applyBorder="1" applyAlignment="1">
      <alignment horizontal="center" vertical="center" wrapText="1"/>
    </xf>
    <xf numFmtId="4" fontId="117" fillId="29" borderId="0" xfId="520" applyNumberFormat="1" applyFont="1" applyFill="1" applyBorder="1" applyAlignment="1">
      <alignment horizontal="center" vertical="center"/>
    </xf>
    <xf numFmtId="1" fontId="88" fillId="29" borderId="0" xfId="0" applyNumberFormat="1" applyFont="1" applyFill="1" applyAlignment="1">
      <alignment horizontal="center" vertical="center"/>
    </xf>
    <xf numFmtId="0" fontId="88" fillId="29" borderId="0" xfId="0" applyFont="1" applyFill="1" applyAlignment="1">
      <alignment horizontal="center" vertical="center" wrapText="1"/>
    </xf>
    <xf numFmtId="4" fontId="117" fillId="29" borderId="27" xfId="520" applyNumberFormat="1" applyFont="1" applyFill="1" applyBorder="1" applyAlignment="1">
      <alignment horizontal="center" vertical="center" wrapText="1"/>
    </xf>
    <xf numFmtId="4" fontId="117" fillId="29" borderId="1" xfId="520" applyNumberFormat="1" applyFont="1" applyFill="1" applyBorder="1" applyAlignment="1">
      <alignment horizontal="center" vertical="center" wrapText="1"/>
    </xf>
    <xf numFmtId="4" fontId="117" fillId="29" borderId="1" xfId="520" applyNumberFormat="1" applyFont="1" applyFill="1" applyBorder="1" applyAlignment="1">
      <alignment horizontal="center" vertical="center"/>
    </xf>
    <xf numFmtId="0" fontId="117" fillId="29" borderId="27" xfId="0" applyFont="1" applyFill="1" applyBorder="1" applyAlignment="1">
      <alignment vertical="center"/>
    </xf>
    <xf numFmtId="0" fontId="117" fillId="29" borderId="1" xfId="0" applyFont="1" applyFill="1" applyBorder="1" applyAlignment="1">
      <alignment horizontal="center" vertical="center"/>
    </xf>
    <xf numFmtId="2" fontId="117" fillId="29" borderId="1" xfId="0" applyNumberFormat="1" applyFont="1" applyFill="1" applyBorder="1" applyAlignment="1">
      <alignment horizontal="center" vertical="center"/>
    </xf>
    <xf numFmtId="4" fontId="117" fillId="29" borderId="1" xfId="0" applyNumberFormat="1" applyFont="1" applyFill="1" applyBorder="1" applyAlignment="1">
      <alignment horizontal="center" vertical="center" wrapText="1"/>
    </xf>
    <xf numFmtId="1" fontId="117" fillId="29" borderId="1" xfId="0" applyNumberFormat="1" applyFont="1" applyFill="1" applyBorder="1" applyAlignment="1">
      <alignment horizontal="center" vertical="center"/>
    </xf>
    <xf numFmtId="0" fontId="117" fillId="29" borderId="1" xfId="0" applyFont="1" applyFill="1" applyBorder="1" applyAlignment="1">
      <alignment horizontal="center" vertical="center" wrapText="1"/>
    </xf>
    <xf numFmtId="0" fontId="168" fillId="29" borderId="1" xfId="0" applyFont="1" applyFill="1" applyBorder="1" applyAlignment="1">
      <alignment horizontal="center" vertical="center"/>
    </xf>
    <xf numFmtId="0" fontId="168" fillId="29" borderId="1" xfId="0" applyFont="1" applyFill="1" applyBorder="1" applyAlignment="1">
      <alignment vertical="center" wrapText="1"/>
    </xf>
    <xf numFmtId="0" fontId="168" fillId="29" borderId="1" xfId="0" applyFont="1" applyFill="1" applyBorder="1" applyAlignment="1">
      <alignment horizontal="center" vertical="center" wrapText="1"/>
    </xf>
    <xf numFmtId="4" fontId="168" fillId="29" borderId="1" xfId="0" applyNumberFormat="1" applyFont="1" applyFill="1" applyBorder="1" applyAlignment="1">
      <alignment horizontal="center" vertical="center"/>
    </xf>
    <xf numFmtId="2" fontId="168" fillId="29" borderId="1" xfId="0" applyNumberFormat="1" applyFont="1" applyFill="1" applyBorder="1" applyAlignment="1">
      <alignment horizontal="center" vertical="center"/>
    </xf>
    <xf numFmtId="1" fontId="168" fillId="29" borderId="1" xfId="0" applyNumberFormat="1" applyFont="1" applyFill="1" applyBorder="1" applyAlignment="1">
      <alignment horizontal="center" vertical="center" wrapText="1"/>
    </xf>
    <xf numFmtId="0" fontId="117" fillId="29" borderId="1" xfId="0" applyFont="1" applyFill="1" applyBorder="1" applyAlignment="1">
      <alignment vertical="center" wrapText="1"/>
    </xf>
    <xf numFmtId="4" fontId="117" fillId="29" borderId="1" xfId="0" applyNumberFormat="1" applyFont="1" applyFill="1" applyBorder="1" applyAlignment="1">
      <alignment horizontal="center" vertical="center"/>
    </xf>
    <xf numFmtId="0" fontId="88" fillId="29" borderId="1" xfId="0" applyFont="1" applyFill="1" applyBorder="1" applyAlignment="1">
      <alignment horizontal="center" vertical="center"/>
    </xf>
    <xf numFmtId="0" fontId="88" fillId="29" borderId="1" xfId="0" applyFont="1" applyFill="1" applyBorder="1" applyAlignment="1">
      <alignment vertical="center"/>
    </xf>
    <xf numFmtId="4" fontId="88" fillId="29" borderId="1" xfId="0" applyNumberFormat="1" applyFont="1" applyFill="1" applyBorder="1" applyAlignment="1">
      <alignment horizontal="center" vertical="center"/>
    </xf>
    <xf numFmtId="2" fontId="88" fillId="29" borderId="1" xfId="0" applyNumberFormat="1" applyFont="1" applyFill="1" applyBorder="1" applyAlignment="1">
      <alignment horizontal="center" vertical="center"/>
    </xf>
    <xf numFmtId="0" fontId="88" fillId="29" borderId="1" xfId="0" applyFont="1" applyFill="1" applyBorder="1" applyAlignment="1">
      <alignment horizontal="center" vertical="center" wrapText="1"/>
    </xf>
    <xf numFmtId="1" fontId="88" fillId="29" borderId="1" xfId="0" applyNumberFormat="1" applyFont="1" applyFill="1" applyBorder="1" applyAlignment="1">
      <alignment horizontal="center" vertical="center" wrapText="1"/>
    </xf>
    <xf numFmtId="0" fontId="88" fillId="29" borderId="6" xfId="0" applyFont="1" applyFill="1" applyBorder="1" applyAlignment="1">
      <alignment horizontal="center" vertical="center" wrapText="1"/>
    </xf>
    <xf numFmtId="1" fontId="88" fillId="29" borderId="1" xfId="0" applyNumberFormat="1" applyFont="1" applyFill="1" applyBorder="1" applyAlignment="1">
      <alignment horizontal="center" vertical="center"/>
    </xf>
    <xf numFmtId="0" fontId="88" fillId="29" borderId="26" xfId="0" applyFont="1" applyFill="1" applyBorder="1" applyAlignment="1">
      <alignment horizontal="center" vertical="center" wrapText="1"/>
    </xf>
    <xf numFmtId="4" fontId="88" fillId="29" borderId="1" xfId="0" applyNumberFormat="1" applyFont="1" applyFill="1" applyBorder="1" applyAlignment="1">
      <alignment horizontal="center" vertical="center" wrapText="1"/>
    </xf>
    <xf numFmtId="0" fontId="117" fillId="29" borderId="1" xfId="0" applyNumberFormat="1" applyFont="1" applyFill="1" applyBorder="1" applyAlignment="1">
      <alignment vertical="center"/>
    </xf>
    <xf numFmtId="0" fontId="168" fillId="29" borderId="25" xfId="0" applyFont="1" applyFill="1" applyBorder="1" applyAlignment="1">
      <alignment vertical="center" wrapText="1"/>
    </xf>
    <xf numFmtId="0" fontId="168" fillId="29" borderId="8" xfId="0" applyFont="1" applyFill="1" applyBorder="1" applyAlignment="1">
      <alignment horizontal="center" vertical="center" wrapText="1"/>
    </xf>
    <xf numFmtId="0" fontId="88" fillId="29" borderId="1" xfId="520" applyFont="1" applyFill="1" applyBorder="1" applyAlignment="1">
      <alignment horizontal="center" vertical="center"/>
    </xf>
    <xf numFmtId="0" fontId="88" fillId="29" borderId="1" xfId="0" applyFont="1" applyFill="1" applyBorder="1" applyAlignment="1">
      <alignment vertical="center" wrapText="1"/>
    </xf>
    <xf numFmtId="0" fontId="88" fillId="29" borderId="8" xfId="0" applyFont="1" applyFill="1" applyBorder="1" applyAlignment="1">
      <alignment horizontal="center" vertical="center" wrapText="1"/>
    </xf>
    <xf numFmtId="0" fontId="88" fillId="33" borderId="8" xfId="520" applyFont="1" applyFill="1" applyBorder="1" applyAlignment="1">
      <alignment horizontal="center" vertical="center"/>
    </xf>
    <xf numFmtId="0" fontId="88" fillId="33" borderId="8" xfId="0" applyFont="1" applyFill="1" applyBorder="1" applyAlignment="1">
      <alignment horizontal="center" vertical="center" wrapText="1"/>
    </xf>
    <xf numFmtId="4" fontId="88" fillId="33" borderId="1" xfId="0" applyNumberFormat="1" applyFont="1" applyFill="1" applyBorder="1" applyAlignment="1">
      <alignment horizontal="center" vertical="center"/>
    </xf>
    <xf numFmtId="2" fontId="88" fillId="33" borderId="1" xfId="0" applyNumberFormat="1" applyFont="1" applyFill="1" applyBorder="1" applyAlignment="1">
      <alignment horizontal="center" vertical="center"/>
    </xf>
    <xf numFmtId="0" fontId="88" fillId="33" borderId="1" xfId="0" applyFont="1" applyFill="1" applyBorder="1" applyAlignment="1">
      <alignment horizontal="center" vertical="center" wrapText="1"/>
    </xf>
    <xf numFmtId="1" fontId="88" fillId="33" borderId="1" xfId="0" applyNumberFormat="1" applyFont="1" applyFill="1" applyBorder="1" applyAlignment="1">
      <alignment horizontal="center" vertical="center" wrapText="1"/>
    </xf>
    <xf numFmtId="0" fontId="117" fillId="29" borderId="8" xfId="0" applyFont="1" applyFill="1" applyBorder="1" applyAlignment="1">
      <alignment horizontal="center" vertical="center" wrapText="1"/>
    </xf>
    <xf numFmtId="0" fontId="117" fillId="29" borderId="1" xfId="0" applyFont="1" applyFill="1" applyBorder="1" applyAlignment="1">
      <alignment horizontal="justify" vertical="center"/>
    </xf>
    <xf numFmtId="43" fontId="117" fillId="29" borderId="1" xfId="950" applyFont="1" applyFill="1" applyBorder="1" applyAlignment="1">
      <alignment horizontal="center" vertical="center"/>
    </xf>
    <xf numFmtId="43" fontId="88" fillId="29" borderId="1" xfId="950" applyFont="1" applyFill="1" applyBorder="1" applyAlignment="1">
      <alignment horizontal="center" vertical="center"/>
    </xf>
    <xf numFmtId="0" fontId="88" fillId="33" borderId="1" xfId="0" applyFont="1" applyFill="1" applyBorder="1" applyAlignment="1">
      <alignment horizontal="center" vertical="center"/>
    </xf>
    <xf numFmtId="0" fontId="168" fillId="33" borderId="1" xfId="0" applyFont="1" applyFill="1" applyBorder="1" applyAlignment="1">
      <alignment horizontal="center" vertical="center" wrapText="1"/>
    </xf>
    <xf numFmtId="2" fontId="168" fillId="33" borderId="1" xfId="0" applyNumberFormat="1" applyFont="1" applyFill="1" applyBorder="1" applyAlignment="1">
      <alignment horizontal="right" vertical="center" wrapText="1"/>
    </xf>
    <xf numFmtId="0" fontId="168" fillId="33" borderId="1" xfId="0" applyFont="1" applyFill="1" applyBorder="1" applyAlignment="1">
      <alignment horizontal="center" vertical="center"/>
    </xf>
    <xf numFmtId="4" fontId="168" fillId="33" borderId="1" xfId="0" applyNumberFormat="1" applyFont="1" applyFill="1" applyBorder="1" applyAlignment="1">
      <alignment horizontal="right" vertical="center" wrapText="1"/>
    </xf>
    <xf numFmtId="0" fontId="88" fillId="30" borderId="1" xfId="0" applyFont="1" applyFill="1" applyBorder="1" applyAlignment="1">
      <alignment horizontal="center" vertical="center" wrapText="1"/>
    </xf>
    <xf numFmtId="0" fontId="88" fillId="30" borderId="1" xfId="0" applyFont="1" applyFill="1" applyBorder="1" applyAlignment="1">
      <alignment horizontal="center" vertical="center"/>
    </xf>
    <xf numFmtId="0" fontId="168" fillId="30" borderId="1" xfId="0" applyFont="1" applyFill="1" applyBorder="1" applyAlignment="1">
      <alignment horizontal="center" vertical="center" wrapText="1"/>
    </xf>
    <xf numFmtId="4" fontId="88" fillId="30" borderId="1" xfId="0" applyNumberFormat="1" applyFont="1" applyFill="1" applyBorder="1" applyAlignment="1">
      <alignment horizontal="center" vertical="center"/>
    </xf>
    <xf numFmtId="4" fontId="168" fillId="30" borderId="1" xfId="0" applyNumberFormat="1" applyFont="1" applyFill="1" applyBorder="1" applyAlignment="1">
      <alignment horizontal="right" vertical="center" wrapText="1"/>
    </xf>
    <xf numFmtId="0" fontId="88" fillId="30" borderId="8" xfId="0" applyFont="1" applyFill="1" applyBorder="1" applyAlignment="1">
      <alignment horizontal="center" vertical="center" wrapText="1"/>
    </xf>
    <xf numFmtId="4" fontId="88" fillId="33" borderId="1" xfId="0" applyNumberFormat="1" applyFont="1" applyFill="1" applyBorder="1" applyAlignment="1">
      <alignment horizontal="right" vertical="center" wrapText="1"/>
    </xf>
    <xf numFmtId="0" fontId="88" fillId="0" borderId="1" xfId="520" applyFont="1" applyFill="1" applyBorder="1" applyAlignment="1">
      <alignment horizontal="center" vertical="center"/>
    </xf>
    <xf numFmtId="0" fontId="88" fillId="0" borderId="1" xfId="0" applyFont="1" applyFill="1" applyBorder="1" applyAlignment="1">
      <alignment vertical="center" wrapText="1"/>
    </xf>
    <xf numFmtId="0" fontId="168" fillId="0" borderId="1" xfId="0" applyFont="1" applyFill="1" applyBorder="1" applyAlignment="1">
      <alignment horizontal="center" vertical="center" wrapText="1"/>
    </xf>
    <xf numFmtId="0" fontId="88" fillId="0" borderId="1" xfId="0" applyFont="1" applyFill="1" applyBorder="1" applyAlignment="1">
      <alignment horizontal="center" vertical="center"/>
    </xf>
    <xf numFmtId="4" fontId="88" fillId="0" borderId="1" xfId="0" applyNumberFormat="1" applyFont="1" applyFill="1" applyBorder="1" applyAlignment="1">
      <alignment horizontal="center" vertical="center"/>
    </xf>
    <xf numFmtId="0" fontId="88" fillId="0" borderId="1" xfId="0" applyFont="1" applyFill="1" applyBorder="1" applyAlignment="1">
      <alignment horizontal="center" vertical="center" wrapText="1"/>
    </xf>
    <xf numFmtId="1" fontId="88" fillId="0" borderId="1" xfId="0" applyNumberFormat="1" applyFont="1" applyFill="1" applyBorder="1" applyAlignment="1">
      <alignment horizontal="center" vertical="center" wrapText="1"/>
    </xf>
    <xf numFmtId="0" fontId="88" fillId="33" borderId="0" xfId="0" applyFont="1" applyFill="1" applyBorder="1" applyAlignment="1">
      <alignment horizontal="center" vertical="center" wrapText="1"/>
    </xf>
    <xf numFmtId="0" fontId="88" fillId="33" borderId="0" xfId="0" applyFont="1" applyFill="1" applyAlignment="1">
      <alignment horizontal="center" vertical="center"/>
    </xf>
    <xf numFmtId="0" fontId="168" fillId="33" borderId="1" xfId="0" applyFont="1" applyFill="1" applyBorder="1" applyAlignment="1">
      <alignment horizontal="right" vertical="center" wrapText="1"/>
    </xf>
    <xf numFmtId="4" fontId="168" fillId="0" borderId="1" xfId="0" applyNumberFormat="1" applyFont="1" applyFill="1" applyBorder="1" applyAlignment="1">
      <alignment horizontal="right" vertical="center" wrapText="1"/>
    </xf>
    <xf numFmtId="4" fontId="171" fillId="29" borderId="1" xfId="0" applyNumberFormat="1" applyFont="1" applyFill="1" applyBorder="1" applyAlignment="1">
      <alignment horizontal="center" vertical="center" wrapText="1"/>
    </xf>
    <xf numFmtId="0" fontId="171" fillId="29" borderId="1" xfId="0" applyFont="1" applyFill="1" applyBorder="1" applyAlignment="1">
      <alignment horizontal="center" vertical="center" wrapText="1"/>
    </xf>
    <xf numFmtId="0" fontId="88" fillId="29" borderId="25" xfId="0" applyFont="1" applyFill="1" applyBorder="1" applyAlignment="1">
      <alignment vertical="center" wrapText="1"/>
    </xf>
    <xf numFmtId="220" fontId="88" fillId="29" borderId="1" xfId="0" applyNumberFormat="1" applyFont="1" applyFill="1" applyBorder="1" applyAlignment="1">
      <alignment horizontal="center" vertical="center" wrapText="1"/>
    </xf>
    <xf numFmtId="0" fontId="88" fillId="33" borderId="1" xfId="520" applyFont="1" applyFill="1" applyBorder="1" applyAlignment="1">
      <alignment horizontal="center" vertical="center"/>
    </xf>
    <xf numFmtId="220" fontId="88" fillId="33" borderId="1" xfId="0" applyNumberFormat="1" applyFont="1" applyFill="1" applyBorder="1" applyAlignment="1">
      <alignment horizontal="center" vertical="center" wrapText="1"/>
    </xf>
    <xf numFmtId="0" fontId="88" fillId="0" borderId="1" xfId="1411" applyFont="1" applyFill="1" applyBorder="1" applyAlignment="1">
      <alignment vertical="center" wrapText="1"/>
    </xf>
    <xf numFmtId="0" fontId="117" fillId="29" borderId="1" xfId="520" applyFont="1" applyFill="1" applyBorder="1" applyAlignment="1">
      <alignment horizontal="center" vertical="center"/>
    </xf>
    <xf numFmtId="0" fontId="117" fillId="29" borderId="25" xfId="0" applyFont="1" applyFill="1" applyBorder="1" applyAlignment="1">
      <alignment vertical="center" wrapText="1"/>
    </xf>
    <xf numFmtId="2" fontId="117" fillId="33" borderId="1" xfId="0" applyNumberFormat="1" applyFont="1" applyFill="1" applyBorder="1" applyAlignment="1">
      <alignment horizontal="center" vertical="center"/>
    </xf>
    <xf numFmtId="4" fontId="88" fillId="33" borderId="1" xfId="0" applyNumberFormat="1" applyFont="1" applyFill="1" applyBorder="1" applyAlignment="1">
      <alignment horizontal="center" vertical="center" wrapText="1"/>
    </xf>
    <xf numFmtId="0" fontId="117" fillId="33" borderId="1" xfId="520" applyFont="1" applyFill="1" applyBorder="1" applyAlignment="1">
      <alignment horizontal="center" vertical="center"/>
    </xf>
    <xf numFmtId="4" fontId="168" fillId="33" borderId="1" xfId="0" applyNumberFormat="1" applyFont="1" applyFill="1" applyBorder="1" applyAlignment="1">
      <alignment horizontal="center" vertical="center" wrapText="1"/>
    </xf>
    <xf numFmtId="0" fontId="88" fillId="29" borderId="1" xfId="0" applyFont="1" applyFill="1" applyBorder="1" applyAlignment="1">
      <alignment horizontal="left" vertical="center" wrapText="1"/>
    </xf>
    <xf numFmtId="43" fontId="88" fillId="29" borderId="1" xfId="950" applyFont="1" applyFill="1" applyBorder="1" applyAlignment="1">
      <alignment horizontal="center" vertical="center" wrapText="1"/>
    </xf>
    <xf numFmtId="43" fontId="88" fillId="29" borderId="1" xfId="950" applyFont="1" applyFill="1" applyBorder="1" applyAlignment="1">
      <alignment vertical="center" wrapText="1"/>
    </xf>
    <xf numFmtId="0" fontId="165" fillId="29" borderId="1" xfId="0" applyFont="1" applyFill="1" applyBorder="1" applyAlignment="1">
      <alignment vertical="center"/>
    </xf>
    <xf numFmtId="0" fontId="168" fillId="0" borderId="25" xfId="0" applyFont="1" applyFill="1" applyBorder="1" applyAlignment="1">
      <alignment vertical="center" wrapText="1"/>
    </xf>
    <xf numFmtId="2" fontId="165" fillId="29" borderId="1" xfId="0" applyNumberFormat="1" applyFont="1" applyFill="1" applyBorder="1" applyAlignment="1">
      <alignment horizontal="center" vertical="center"/>
    </xf>
    <xf numFmtId="43" fontId="168" fillId="29" borderId="1" xfId="950" applyFont="1" applyFill="1" applyBorder="1" applyAlignment="1">
      <alignment vertical="center" wrapText="1"/>
    </xf>
    <xf numFmtId="220" fontId="168" fillId="29" borderId="1" xfId="1355" applyNumberFormat="1" applyFont="1" applyFill="1" applyBorder="1" applyAlignment="1">
      <alignment horizontal="center" vertical="center" wrapText="1"/>
    </xf>
    <xf numFmtId="43" fontId="168" fillId="29" borderId="1" xfId="950" applyFont="1" applyFill="1" applyBorder="1" applyAlignment="1">
      <alignment horizontal="center" vertical="center"/>
    </xf>
    <xf numFmtId="220" fontId="88" fillId="30" borderId="1" xfId="533" applyNumberFormat="1" applyFont="1" applyFill="1" applyBorder="1" applyAlignment="1">
      <alignment vertical="center" wrapText="1"/>
    </xf>
    <xf numFmtId="220" fontId="88" fillId="30" borderId="1" xfId="0" applyNumberFormat="1" applyFont="1" applyFill="1" applyBorder="1" applyAlignment="1">
      <alignment horizontal="center" vertical="center" wrapText="1"/>
    </xf>
    <xf numFmtId="2" fontId="88" fillId="30" borderId="1" xfId="0" applyNumberFormat="1" applyFont="1" applyFill="1" applyBorder="1" applyAlignment="1">
      <alignment horizontal="center" vertical="center"/>
    </xf>
    <xf numFmtId="220" fontId="88" fillId="30" borderId="1" xfId="521" applyNumberFormat="1" applyFont="1" applyFill="1" applyBorder="1" applyAlignment="1">
      <alignment horizontal="center" vertical="center" wrapText="1"/>
    </xf>
    <xf numFmtId="0" fontId="168" fillId="29" borderId="25" xfId="0" applyFont="1" applyFill="1" applyBorder="1" applyAlignment="1">
      <alignment horizontal="center" vertical="center" wrapText="1"/>
    </xf>
    <xf numFmtId="0" fontId="168" fillId="29" borderId="25" xfId="0" applyFont="1" applyFill="1" applyBorder="1" applyAlignment="1">
      <alignment horizontal="center" vertical="center"/>
    </xf>
    <xf numFmtId="0" fontId="168" fillId="29" borderId="8" xfId="0" applyFont="1" applyFill="1" applyBorder="1" applyAlignment="1">
      <alignment horizontal="center" vertical="center"/>
    </xf>
    <xf numFmtId="4" fontId="88" fillId="30" borderId="1" xfId="0" applyNumberFormat="1" applyFont="1" applyFill="1" applyBorder="1" applyAlignment="1">
      <alignment horizontal="center" vertical="center" wrapText="1"/>
    </xf>
    <xf numFmtId="0" fontId="168" fillId="33" borderId="25" xfId="0" applyFont="1" applyFill="1" applyBorder="1" applyAlignment="1">
      <alignment vertical="center"/>
    </xf>
    <xf numFmtId="0" fontId="168" fillId="33" borderId="26" xfId="0" applyFont="1" applyFill="1" applyBorder="1" applyAlignment="1">
      <alignment horizontal="center" vertical="center" wrapText="1"/>
    </xf>
    <xf numFmtId="0" fontId="168" fillId="33" borderId="26" xfId="0" applyFont="1" applyFill="1" applyBorder="1" applyAlignment="1">
      <alignment vertical="center" wrapText="1"/>
    </xf>
    <xf numFmtId="0" fontId="168" fillId="33" borderId="8" xfId="0" applyFont="1" applyFill="1" applyBorder="1" applyAlignment="1">
      <alignment vertical="center" wrapText="1"/>
    </xf>
    <xf numFmtId="0" fontId="88" fillId="29" borderId="1" xfId="0" applyFont="1" applyFill="1" applyBorder="1" applyAlignment="1">
      <alignment horizontal="justify" vertical="center"/>
    </xf>
    <xf numFmtId="43" fontId="88" fillId="29" borderId="1" xfId="950" applyFont="1" applyFill="1" applyBorder="1" applyAlignment="1">
      <alignment vertical="center"/>
    </xf>
    <xf numFmtId="0" fontId="165" fillId="0" borderId="1" xfId="0" applyFont="1" applyFill="1" applyBorder="1" applyAlignment="1">
      <alignment vertical="center" wrapText="1"/>
    </xf>
    <xf numFmtId="43" fontId="88" fillId="33" borderId="1" xfId="950" applyFont="1" applyFill="1" applyBorder="1" applyAlignment="1">
      <alignment vertical="center"/>
    </xf>
    <xf numFmtId="4" fontId="88" fillId="33" borderId="1" xfId="0" applyNumberFormat="1" applyFont="1" applyFill="1" applyBorder="1" applyAlignment="1">
      <alignment horizontal="left" vertical="center" wrapText="1"/>
    </xf>
    <xf numFmtId="0" fontId="88" fillId="0" borderId="1" xfId="1406" applyFont="1" applyFill="1" applyBorder="1" applyAlignment="1">
      <alignment vertical="center" wrapText="1"/>
    </xf>
    <xf numFmtId="0" fontId="168" fillId="33" borderId="1" xfId="0" applyFont="1" applyFill="1" applyBorder="1" applyAlignment="1">
      <alignment horizontal="center" wrapText="1"/>
    </xf>
    <xf numFmtId="0" fontId="117" fillId="29" borderId="1" xfId="0" applyNumberFormat="1" applyFont="1" applyFill="1" applyBorder="1" applyAlignment="1">
      <alignment vertical="center" wrapText="1"/>
    </xf>
    <xf numFmtId="43" fontId="88" fillId="33" borderId="1" xfId="950" applyFont="1" applyFill="1" applyBorder="1" applyAlignment="1">
      <alignment horizontal="center" vertical="center"/>
    </xf>
    <xf numFmtId="0" fontId="170" fillId="29" borderId="1" xfId="0" applyFont="1" applyFill="1" applyBorder="1" applyAlignment="1">
      <alignment horizontal="center" vertical="center"/>
    </xf>
    <xf numFmtId="0" fontId="170" fillId="33" borderId="1" xfId="0" applyFont="1" applyFill="1" applyBorder="1" applyAlignment="1">
      <alignment horizontal="center" vertical="center" wrapText="1"/>
    </xf>
    <xf numFmtId="4" fontId="170" fillId="29" borderId="1" xfId="0" applyNumberFormat="1" applyFont="1" applyFill="1" applyBorder="1" applyAlignment="1">
      <alignment horizontal="center" vertical="center"/>
    </xf>
    <xf numFmtId="4" fontId="170" fillId="29" borderId="1" xfId="0" applyNumberFormat="1" applyFont="1" applyFill="1" applyBorder="1" applyAlignment="1">
      <alignment horizontal="left" vertical="center"/>
    </xf>
    <xf numFmtId="4" fontId="170" fillId="29" borderId="1" xfId="0" applyNumberFormat="1" applyFont="1" applyFill="1" applyBorder="1" applyAlignment="1">
      <alignment vertical="center"/>
    </xf>
    <xf numFmtId="4" fontId="170" fillId="29" borderId="1" xfId="0" applyNumberFormat="1" applyFont="1" applyFill="1" applyBorder="1" applyAlignment="1">
      <alignment horizontal="center" vertical="center" wrapText="1"/>
    </xf>
    <xf numFmtId="1" fontId="170" fillId="29" borderId="1" xfId="0" applyNumberFormat="1" applyFont="1" applyFill="1" applyBorder="1" applyAlignment="1">
      <alignment horizontal="center" vertical="center"/>
    </xf>
    <xf numFmtId="0" fontId="170" fillId="29" borderId="1" xfId="0" applyFont="1" applyFill="1" applyBorder="1" applyAlignment="1">
      <alignment horizontal="center" vertical="center" wrapText="1"/>
    </xf>
    <xf numFmtId="1" fontId="170" fillId="29" borderId="1" xfId="0" applyNumberFormat="1" applyFont="1" applyFill="1" applyBorder="1" applyAlignment="1">
      <alignment horizontal="center" vertical="center" wrapText="1"/>
    </xf>
    <xf numFmtId="0" fontId="88" fillId="33" borderId="25" xfId="0" applyFont="1" applyFill="1" applyBorder="1" applyAlignment="1">
      <alignment horizontal="center" vertical="center"/>
    </xf>
    <xf numFmtId="2" fontId="8" fillId="33" borderId="0" xfId="0" applyNumberFormat="1" applyFont="1" applyFill="1" applyAlignment="1">
      <alignment horizontal="center" vertical="center"/>
    </xf>
    <xf numFmtId="0" fontId="88" fillId="29" borderId="1" xfId="0" applyNumberFormat="1" applyFont="1" applyFill="1" applyBorder="1" applyAlignment="1">
      <alignment vertical="center" wrapText="1"/>
    </xf>
    <xf numFmtId="0" fontId="170" fillId="29" borderId="1" xfId="0" applyNumberFormat="1" applyFont="1" applyFill="1" applyBorder="1" applyAlignment="1">
      <alignment horizontal="center" vertical="center" wrapText="1"/>
    </xf>
    <xf numFmtId="0" fontId="168" fillId="33" borderId="25" xfId="0" applyFont="1" applyFill="1" applyBorder="1" applyAlignment="1">
      <alignment horizontal="center" vertical="center" wrapText="1"/>
    </xf>
    <xf numFmtId="0" fontId="8" fillId="29" borderId="1" xfId="0" applyNumberFormat="1" applyFont="1" applyFill="1" applyBorder="1" applyAlignment="1">
      <alignment vertical="center"/>
    </xf>
    <xf numFmtId="0" fontId="8" fillId="29" borderId="1" xfId="0" applyNumberFormat="1" applyFont="1" applyFill="1" applyBorder="1" applyAlignment="1">
      <alignment horizontal="center" vertical="center"/>
    </xf>
    <xf numFmtId="0" fontId="8" fillId="29" borderId="1" xfId="0" applyNumberFormat="1" applyFont="1" applyFill="1" applyBorder="1" applyAlignment="1">
      <alignment horizontal="center" vertical="center" wrapText="1"/>
    </xf>
    <xf numFmtId="4" fontId="8" fillId="29" borderId="1" xfId="0" applyNumberFormat="1" applyFont="1" applyFill="1" applyBorder="1" applyAlignment="1">
      <alignment horizontal="center" vertical="center"/>
    </xf>
    <xf numFmtId="4" fontId="8" fillId="29" borderId="1" xfId="0" applyNumberFormat="1" applyFont="1" applyFill="1" applyBorder="1" applyAlignment="1">
      <alignment horizontal="left" vertical="center"/>
    </xf>
    <xf numFmtId="4" fontId="8" fillId="29" borderId="1" xfId="0" applyNumberFormat="1" applyFont="1" applyFill="1" applyBorder="1" applyAlignment="1">
      <alignment horizontal="center" vertical="center" wrapText="1"/>
    </xf>
    <xf numFmtId="1" fontId="8" fillId="29" borderId="1" xfId="0" applyNumberFormat="1" applyFont="1" applyFill="1" applyBorder="1" applyAlignment="1">
      <alignment horizontal="center" vertical="center"/>
    </xf>
    <xf numFmtId="0" fontId="88" fillId="29" borderId="1" xfId="0" applyNumberFormat="1" applyFont="1" applyFill="1" applyBorder="1" applyAlignment="1">
      <alignment vertical="center"/>
    </xf>
    <xf numFmtId="0" fontId="88" fillId="33" borderId="1" xfId="0" applyFont="1" applyFill="1" applyBorder="1" applyAlignment="1">
      <alignment vertical="center"/>
    </xf>
    <xf numFmtId="0" fontId="88" fillId="33" borderId="26" xfId="0" applyFont="1" applyFill="1" applyBorder="1" applyAlignment="1">
      <alignment horizontal="center" vertical="center" wrapText="1"/>
    </xf>
    <xf numFmtId="0" fontId="117" fillId="33" borderId="1" xfId="0" applyFont="1" applyFill="1" applyBorder="1" applyAlignment="1">
      <alignment horizontal="center" vertical="center"/>
    </xf>
    <xf numFmtId="0" fontId="8" fillId="29" borderId="1" xfId="0" applyFont="1" applyFill="1" applyBorder="1" applyAlignment="1">
      <alignment horizontal="center" vertical="center"/>
    </xf>
    <xf numFmtId="0" fontId="8" fillId="33" borderId="1" xfId="0" applyFont="1" applyFill="1" applyBorder="1" applyAlignment="1">
      <alignment horizontal="left" vertical="center" wrapText="1"/>
    </xf>
    <xf numFmtId="0" fontId="8" fillId="33" borderId="1" xfId="0" applyFont="1" applyFill="1" applyBorder="1" applyAlignment="1">
      <alignment horizontal="center" vertical="center"/>
    </xf>
    <xf numFmtId="0" fontId="7" fillId="33" borderId="0" xfId="0" applyFont="1" applyFill="1" applyAlignment="1">
      <alignment vertical="center"/>
    </xf>
    <xf numFmtId="0" fontId="8" fillId="33" borderId="0" xfId="0" applyFont="1" applyFill="1" applyAlignment="1">
      <alignment vertical="center"/>
    </xf>
    <xf numFmtId="4" fontId="117" fillId="33" borderId="1" xfId="0" applyNumberFormat="1" applyFont="1" applyFill="1" applyBorder="1" applyAlignment="1">
      <alignment horizontal="center" vertical="center" wrapText="1"/>
    </xf>
    <xf numFmtId="1" fontId="117" fillId="33" borderId="1" xfId="0" applyNumberFormat="1" applyFont="1" applyFill="1" applyBorder="1" applyAlignment="1">
      <alignment horizontal="center" vertical="center"/>
    </xf>
    <xf numFmtId="0" fontId="117" fillId="33" borderId="1" xfId="0" applyFont="1" applyFill="1" applyBorder="1" applyAlignment="1">
      <alignment horizontal="center" vertical="center" wrapText="1"/>
    </xf>
    <xf numFmtId="0" fontId="8" fillId="33" borderId="0" xfId="0" applyFont="1" applyFill="1" applyAlignment="1">
      <alignment horizontal="center" vertical="center"/>
    </xf>
    <xf numFmtId="0" fontId="8" fillId="33" borderId="1" xfId="0" applyFont="1" applyFill="1" applyBorder="1" applyAlignment="1">
      <alignment horizontal="center" vertical="center" wrapText="1"/>
    </xf>
    <xf numFmtId="4" fontId="168" fillId="33" borderId="1" xfId="0" applyNumberFormat="1" applyFont="1" applyFill="1" applyBorder="1" applyAlignment="1">
      <alignment horizontal="center" vertical="center"/>
    </xf>
    <xf numFmtId="4" fontId="8" fillId="33" borderId="1" xfId="0" applyNumberFormat="1" applyFont="1" applyFill="1" applyBorder="1" applyAlignment="1">
      <alignment horizontal="center" vertical="center"/>
    </xf>
    <xf numFmtId="2" fontId="168" fillId="33" borderId="1" xfId="0" applyNumberFormat="1" applyFont="1" applyFill="1" applyBorder="1" applyAlignment="1">
      <alignment horizontal="center" vertical="center"/>
    </xf>
    <xf numFmtId="1" fontId="168" fillId="33" borderId="1" xfId="0" applyNumberFormat="1" applyFont="1" applyFill="1" applyBorder="1" applyAlignment="1">
      <alignment horizontal="center" vertical="center" wrapText="1"/>
    </xf>
    <xf numFmtId="0" fontId="130" fillId="33" borderId="0" xfId="0" applyFont="1" applyFill="1" applyAlignment="1">
      <alignment vertical="center"/>
    </xf>
    <xf numFmtId="0" fontId="8" fillId="33" borderId="1" xfId="0" applyNumberFormat="1" applyFont="1" applyFill="1" applyBorder="1" applyAlignment="1">
      <alignment horizontal="center" vertical="center" wrapText="1"/>
    </xf>
    <xf numFmtId="4" fontId="168" fillId="30" borderId="1" xfId="0" applyNumberFormat="1" applyFont="1" applyFill="1" applyBorder="1" applyAlignment="1">
      <alignment horizontal="center" vertical="center"/>
    </xf>
    <xf numFmtId="0" fontId="168" fillId="37" borderId="1" xfId="520" applyFont="1" applyFill="1" applyBorder="1" applyAlignment="1">
      <alignment horizontal="center" vertical="center"/>
    </xf>
    <xf numFmtId="0" fontId="168" fillId="37" borderId="25" xfId="0" applyFont="1" applyFill="1" applyBorder="1" applyAlignment="1">
      <alignment vertical="center" wrapText="1"/>
    </xf>
    <xf numFmtId="0" fontId="168" fillId="37" borderId="1" xfId="0" applyFont="1" applyFill="1" applyBorder="1" applyAlignment="1">
      <alignment horizontal="center" vertical="center" wrapText="1"/>
    </xf>
    <xf numFmtId="0" fontId="168" fillId="37" borderId="1" xfId="0" applyFont="1" applyFill="1" applyBorder="1" applyAlignment="1">
      <alignment horizontal="center" vertical="center"/>
    </xf>
    <xf numFmtId="4" fontId="168" fillId="37" borderId="1" xfId="0" applyNumberFormat="1" applyFont="1" applyFill="1" applyBorder="1" applyAlignment="1">
      <alignment horizontal="center" vertical="center"/>
    </xf>
    <xf numFmtId="2" fontId="168" fillId="37" borderId="1" xfId="0" applyNumberFormat="1" applyFont="1" applyFill="1" applyBorder="1" applyAlignment="1">
      <alignment horizontal="center" vertical="center"/>
    </xf>
    <xf numFmtId="0" fontId="168" fillId="37" borderId="8" xfId="0" applyFont="1" applyFill="1" applyBorder="1" applyAlignment="1">
      <alignment horizontal="center" vertical="center" wrapText="1"/>
    </xf>
    <xf numFmtId="0" fontId="130" fillId="37" borderId="0" xfId="0" applyFont="1" applyFill="1" applyAlignment="1">
      <alignment vertical="center"/>
    </xf>
    <xf numFmtId="0" fontId="168" fillId="37" borderId="1" xfId="0" applyFont="1" applyFill="1" applyBorder="1" applyAlignment="1">
      <alignment vertical="center"/>
    </xf>
    <xf numFmtId="1" fontId="168" fillId="37" borderId="1" xfId="0" applyNumberFormat="1" applyFont="1" applyFill="1" applyBorder="1" applyAlignment="1">
      <alignment horizontal="center" vertical="center" wrapText="1"/>
    </xf>
    <xf numFmtId="0" fontId="88" fillId="38" borderId="1" xfId="0" applyFont="1" applyFill="1" applyBorder="1" applyAlignment="1">
      <alignment horizontal="center" vertical="center"/>
    </xf>
    <xf numFmtId="0" fontId="168" fillId="38" borderId="1" xfId="0" applyNumberFormat="1" applyFont="1" applyFill="1" applyBorder="1" applyAlignment="1">
      <alignment vertical="center" wrapText="1"/>
    </xf>
    <xf numFmtId="0" fontId="168" fillId="38" borderId="1" xfId="0" applyFont="1" applyFill="1" applyBorder="1" applyAlignment="1">
      <alignment horizontal="center" vertical="center" wrapText="1"/>
    </xf>
    <xf numFmtId="4" fontId="168" fillId="38" borderId="1" xfId="0" applyNumberFormat="1" applyFont="1" applyFill="1" applyBorder="1" applyAlignment="1">
      <alignment horizontal="center" vertical="center" wrapText="1"/>
    </xf>
    <xf numFmtId="4" fontId="88" fillId="38" borderId="1" xfId="0" applyNumberFormat="1" applyFont="1" applyFill="1" applyBorder="1" applyAlignment="1">
      <alignment horizontal="center" vertical="center"/>
    </xf>
    <xf numFmtId="4" fontId="168" fillId="38" borderId="1" xfId="0" applyNumberFormat="1" applyFont="1" applyFill="1" applyBorder="1" applyAlignment="1">
      <alignment horizontal="right" vertical="center" wrapText="1"/>
    </xf>
    <xf numFmtId="0" fontId="88" fillId="38" borderId="1" xfId="0" applyFont="1" applyFill="1" applyBorder="1" applyAlignment="1">
      <alignment horizontal="center" vertical="center" wrapText="1"/>
    </xf>
    <xf numFmtId="0" fontId="88" fillId="38" borderId="8" xfId="0" applyFont="1" applyFill="1" applyBorder="1" applyAlignment="1">
      <alignment horizontal="center" vertical="center" wrapText="1"/>
    </xf>
    <xf numFmtId="0" fontId="168" fillId="38" borderId="1" xfId="0" applyFont="1" applyFill="1" applyBorder="1" applyAlignment="1">
      <alignment vertical="center" wrapText="1"/>
    </xf>
    <xf numFmtId="0" fontId="8" fillId="38" borderId="0" xfId="0" applyFont="1" applyFill="1" applyAlignment="1">
      <alignment vertical="center"/>
    </xf>
    <xf numFmtId="0" fontId="168" fillId="38" borderId="1" xfId="0" applyFont="1" applyFill="1" applyBorder="1" applyAlignment="1">
      <alignment horizontal="right" vertical="center" wrapText="1"/>
    </xf>
    <xf numFmtId="2" fontId="88" fillId="38"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2" fontId="7" fillId="0" borderId="1" xfId="0" applyNumberFormat="1" applyFont="1" applyFill="1" applyBorder="1" applyAlignment="1">
      <alignment horizontal="center" vertical="center"/>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7" fillId="0" borderId="8" xfId="0" applyFont="1" applyFill="1" applyBorder="1" applyAlignment="1">
      <alignment horizontal="center" vertical="center" wrapText="1"/>
    </xf>
    <xf numFmtId="4" fontId="8" fillId="0" borderId="1" xfId="0" applyNumberFormat="1" applyFont="1" applyFill="1" applyBorder="1"/>
    <xf numFmtId="0" fontId="8" fillId="0" borderId="0" xfId="0" applyFont="1" applyFill="1" applyAlignment="1">
      <alignment vertical="center" wrapText="1"/>
    </xf>
    <xf numFmtId="4" fontId="8" fillId="0" borderId="25" xfId="0" applyNumberFormat="1" applyFont="1" applyFill="1" applyBorder="1" applyAlignment="1">
      <alignment horizontal="center" vertical="center"/>
    </xf>
    <xf numFmtId="2" fontId="8" fillId="0" borderId="8" xfId="0" applyNumberFormat="1" applyFont="1" applyFill="1" applyBorder="1" applyAlignment="1">
      <alignment horizontal="center" vertical="center"/>
    </xf>
    <xf numFmtId="0" fontId="8" fillId="0" borderId="1" xfId="0" applyNumberFormat="1" applyFont="1" applyFill="1" applyBorder="1" applyAlignment="1">
      <alignment vertical="center"/>
    </xf>
    <xf numFmtId="4" fontId="8" fillId="0" borderId="1" xfId="0" applyNumberFormat="1" applyFont="1" applyFill="1" applyBorder="1" applyAlignment="1">
      <alignment horizontal="center" vertical="center" wrapText="1"/>
    </xf>
    <xf numFmtId="1" fontId="8" fillId="0" borderId="1" xfId="0" applyNumberFormat="1" applyFont="1" applyFill="1" applyBorder="1" applyAlignment="1">
      <alignment horizontal="center" vertical="center"/>
    </xf>
    <xf numFmtId="0" fontId="8" fillId="0" borderId="0" xfId="0" applyFont="1" applyFill="1" applyAlignment="1">
      <alignment horizontal="center" vertical="center" wrapText="1"/>
    </xf>
    <xf numFmtId="4" fontId="8" fillId="0" borderId="0" xfId="0" applyNumberFormat="1" applyFont="1" applyFill="1" applyAlignment="1">
      <alignment horizontal="center" vertical="center" wrapText="1"/>
    </xf>
    <xf numFmtId="1" fontId="8" fillId="0" borderId="0" xfId="0" applyNumberFormat="1" applyFont="1" applyFill="1" applyAlignment="1">
      <alignment horizontal="center" vertical="center"/>
    </xf>
    <xf numFmtId="0" fontId="8" fillId="0" borderId="0" xfId="0" applyFont="1" applyFill="1" applyAlignment="1">
      <alignment horizontal="center"/>
    </xf>
    <xf numFmtId="0" fontId="8" fillId="0" borderId="1" xfId="0" applyNumberFormat="1" applyFont="1" applyFill="1" applyBorder="1" applyAlignment="1">
      <alignment vertical="center" wrapText="1"/>
    </xf>
    <xf numFmtId="4" fontId="7" fillId="0" borderId="0" xfId="520" applyNumberFormat="1" applyFont="1" applyFill="1" applyBorder="1" applyAlignment="1">
      <alignment horizontal="center" vertical="center" wrapText="1"/>
    </xf>
    <xf numFmtId="4" fontId="7" fillId="0" borderId="0" xfId="520" applyNumberFormat="1" applyFont="1" applyFill="1" applyBorder="1" applyAlignment="1">
      <alignment horizontal="center" vertical="center"/>
    </xf>
    <xf numFmtId="0" fontId="7" fillId="0" borderId="0" xfId="0" applyFont="1" applyFill="1" applyBorder="1" applyAlignment="1">
      <alignment horizontal="center" vertical="center"/>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1" fontId="7" fillId="0" borderId="1" xfId="0" applyNumberFormat="1" applyFont="1" applyFill="1" applyBorder="1" applyAlignment="1">
      <alignment horizontal="center" vertical="center"/>
    </xf>
    <xf numFmtId="1" fontId="8" fillId="0" borderId="1" xfId="0" applyNumberFormat="1" applyFont="1" applyFill="1" applyBorder="1" applyAlignment="1">
      <alignment horizontal="center" vertical="center" wrapText="1"/>
    </xf>
    <xf numFmtId="0" fontId="7" fillId="0" borderId="1" xfId="0" applyFont="1" applyFill="1" applyBorder="1" applyAlignment="1">
      <alignment vertical="center" wrapText="1"/>
    </xf>
    <xf numFmtId="0" fontId="8" fillId="0" borderId="6"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7" fillId="0" borderId="1" xfId="0" applyNumberFormat="1" applyFont="1" applyFill="1" applyBorder="1" applyAlignment="1">
      <alignment vertical="center"/>
    </xf>
    <xf numFmtId="0" fontId="8" fillId="0" borderId="8" xfId="0" applyFont="1" applyFill="1" applyBorder="1" applyAlignment="1">
      <alignment horizontal="center" vertical="center" wrapText="1"/>
    </xf>
    <xf numFmtId="0" fontId="8" fillId="0" borderId="8" xfId="520" applyFont="1" applyFill="1" applyBorder="1" applyAlignment="1">
      <alignment horizontal="center" vertical="center"/>
    </xf>
    <xf numFmtId="0" fontId="7" fillId="0" borderId="1" xfId="0" applyFont="1" applyFill="1" applyBorder="1" applyAlignment="1">
      <alignment horizontal="justify" vertical="center"/>
    </xf>
    <xf numFmtId="43" fontId="7" fillId="0" borderId="1" xfId="950" applyFont="1" applyFill="1" applyBorder="1" applyAlignment="1">
      <alignment horizontal="center" vertical="center"/>
    </xf>
    <xf numFmtId="0" fontId="8" fillId="0" borderId="1" xfId="0" applyFont="1" applyFill="1" applyBorder="1" applyAlignment="1">
      <alignment horizontal="center"/>
    </xf>
    <xf numFmtId="0" fontId="8" fillId="0" borderId="1" xfId="0" applyFont="1" applyFill="1" applyBorder="1" applyAlignment="1">
      <alignment horizontal="center" wrapText="1"/>
    </xf>
    <xf numFmtId="1" fontId="8" fillId="0" borderId="1" xfId="0" applyNumberFormat="1" applyFont="1" applyFill="1" applyBorder="1" applyAlignment="1">
      <alignment horizontal="center" wrapText="1"/>
    </xf>
    <xf numFmtId="43" fontId="8" fillId="0" borderId="1" xfId="950" applyFont="1" applyFill="1" applyBorder="1" applyAlignment="1">
      <alignment horizontal="center" vertical="center"/>
    </xf>
    <xf numFmtId="2" fontId="8" fillId="0" borderId="1" xfId="0" applyNumberFormat="1" applyFont="1" applyFill="1" applyBorder="1" applyAlignment="1">
      <alignment horizontal="right" vertical="center" wrapText="1"/>
    </xf>
    <xf numFmtId="4" fontId="8" fillId="0" borderId="1" xfId="0" applyNumberFormat="1" applyFont="1" applyFill="1" applyBorder="1" applyAlignment="1">
      <alignment horizontal="right" vertical="center" wrapText="1"/>
    </xf>
    <xf numFmtId="0" fontId="8" fillId="0" borderId="1" xfId="0" applyFont="1" applyFill="1" applyBorder="1" applyAlignment="1">
      <alignment horizontal="right" vertical="center" wrapText="1"/>
    </xf>
    <xf numFmtId="4"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1411" applyFont="1" applyFill="1" applyBorder="1" applyAlignment="1">
      <alignment horizontal="center" vertical="center" wrapText="1"/>
    </xf>
    <xf numFmtId="0" fontId="7" fillId="0" borderId="1" xfId="520" applyFont="1" applyFill="1" applyBorder="1" applyAlignment="1">
      <alignment horizontal="center" vertical="center"/>
    </xf>
    <xf numFmtId="0" fontId="7" fillId="0" borderId="25" xfId="0" applyFont="1" applyFill="1" applyBorder="1" applyAlignment="1">
      <alignment vertical="center" wrapText="1"/>
    </xf>
    <xf numFmtId="43" fontId="8" fillId="0" borderId="1" xfId="950" applyFont="1" applyFill="1" applyBorder="1" applyAlignment="1">
      <alignment horizontal="center" vertical="center" wrapText="1"/>
    </xf>
    <xf numFmtId="43" fontId="8" fillId="0" borderId="1" xfId="950" applyFont="1" applyFill="1" applyBorder="1" applyAlignment="1">
      <alignment vertical="center" wrapText="1"/>
    </xf>
    <xf numFmtId="220" fontId="8" fillId="0" borderId="1" xfId="1355" applyNumberFormat="1" applyFont="1" applyFill="1" applyBorder="1" applyAlignment="1">
      <alignment horizontal="center" vertical="center" wrapText="1"/>
    </xf>
    <xf numFmtId="220" fontId="8" fillId="0" borderId="1" xfId="533" applyNumberFormat="1" applyFont="1" applyFill="1" applyBorder="1" applyAlignment="1">
      <alignment vertical="center" wrapText="1"/>
    </xf>
    <xf numFmtId="0" fontId="8" fillId="0" borderId="25" xfId="0" applyFont="1" applyFill="1" applyBorder="1" applyAlignment="1">
      <alignment horizontal="center" vertical="center" wrapText="1"/>
    </xf>
    <xf numFmtId="0" fontId="8" fillId="0" borderId="1" xfId="0" applyFont="1" applyFill="1" applyBorder="1" applyAlignment="1">
      <alignment horizontal="justify" vertical="center"/>
    </xf>
    <xf numFmtId="43" fontId="8" fillId="0" borderId="1" xfId="950" applyFont="1" applyFill="1" applyBorder="1" applyAlignment="1">
      <alignment vertical="center"/>
    </xf>
    <xf numFmtId="4" fontId="8" fillId="0" borderId="1" xfId="0" applyNumberFormat="1" applyFont="1" applyFill="1" applyBorder="1" applyAlignment="1">
      <alignment horizontal="left" vertical="center" wrapText="1"/>
    </xf>
    <xf numFmtId="0" fontId="8" fillId="0" borderId="1" xfId="1406" applyFont="1" applyFill="1" applyBorder="1" applyAlignment="1">
      <alignment vertical="center" wrapText="1"/>
    </xf>
    <xf numFmtId="0" fontId="8" fillId="0" borderId="1" xfId="0" applyNumberFormat="1" applyFont="1" applyFill="1" applyBorder="1" applyAlignment="1">
      <alignment horizontal="left" vertical="center" wrapText="1"/>
    </xf>
    <xf numFmtId="0" fontId="7" fillId="0" borderId="1" xfId="0" applyNumberFormat="1" applyFont="1" applyFill="1" applyBorder="1" applyAlignment="1">
      <alignment vertical="center" wrapText="1"/>
    </xf>
    <xf numFmtId="0" fontId="8" fillId="0" borderId="0" xfId="0" applyNumberFormat="1" applyFont="1" applyFill="1" applyAlignment="1">
      <alignment vertical="center"/>
    </xf>
    <xf numFmtId="0" fontId="8" fillId="0" borderId="26" xfId="0" applyFont="1" applyFill="1" applyBorder="1" applyAlignment="1">
      <alignment vertical="center"/>
    </xf>
    <xf numFmtId="0" fontId="8" fillId="0" borderId="8" xfId="0" applyFont="1" applyFill="1" applyBorder="1" applyAlignment="1">
      <alignment vertical="center"/>
    </xf>
    <xf numFmtId="4" fontId="7" fillId="29" borderId="1" xfId="0" applyNumberFormat="1" applyFont="1" applyFill="1" applyBorder="1" applyAlignment="1">
      <alignment horizontal="center" vertical="center" wrapText="1"/>
    </xf>
    <xf numFmtId="2" fontId="8" fillId="29" borderId="1" xfId="0" applyNumberFormat="1" applyFont="1" applyFill="1" applyBorder="1" applyAlignment="1">
      <alignment horizontal="center" vertical="center"/>
    </xf>
    <xf numFmtId="0" fontId="11" fillId="29" borderId="1" xfId="0" applyFont="1" applyFill="1" applyBorder="1" applyAlignment="1">
      <alignment horizontal="center" vertical="center" wrapText="1"/>
    </xf>
    <xf numFmtId="4" fontId="7" fillId="29" borderId="0" xfId="520" applyNumberFormat="1" applyFont="1" applyFill="1" applyBorder="1" applyAlignment="1">
      <alignment horizontal="center" vertical="center" wrapText="1"/>
    </xf>
    <xf numFmtId="4" fontId="7" fillId="29" borderId="0" xfId="520" applyNumberFormat="1" applyFont="1" applyFill="1" applyBorder="1" applyAlignment="1">
      <alignment horizontal="center" vertical="center"/>
    </xf>
    <xf numFmtId="4" fontId="7" fillId="29" borderId="1" xfId="520" applyNumberFormat="1" applyFont="1" applyFill="1" applyBorder="1" applyAlignment="1">
      <alignment horizontal="center" vertical="center" wrapText="1"/>
    </xf>
    <xf numFmtId="4" fontId="7" fillId="29" borderId="1" xfId="520" applyNumberFormat="1" applyFont="1" applyFill="1" applyBorder="1" applyAlignment="1">
      <alignment horizontal="center" vertical="center"/>
    </xf>
    <xf numFmtId="0" fontId="7" fillId="29" borderId="1" xfId="0" applyFont="1" applyFill="1" applyBorder="1" applyAlignment="1">
      <alignment vertical="center" wrapText="1"/>
    </xf>
    <xf numFmtId="1" fontId="7" fillId="29" borderId="1" xfId="0" applyNumberFormat="1" applyFont="1" applyFill="1" applyBorder="1" applyAlignment="1">
      <alignment horizontal="center" vertical="center"/>
    </xf>
    <xf numFmtId="4" fontId="7" fillId="29" borderId="1" xfId="0" applyNumberFormat="1" applyFont="1" applyFill="1" applyBorder="1" applyAlignment="1">
      <alignment horizontal="center" vertical="center"/>
    </xf>
    <xf numFmtId="0" fontId="7" fillId="29" borderId="1" xfId="0" applyNumberFormat="1" applyFont="1" applyFill="1" applyBorder="1" applyAlignment="1">
      <alignment vertical="center" wrapText="1"/>
    </xf>
    <xf numFmtId="43" fontId="8" fillId="29" borderId="1" xfId="950" applyFont="1" applyFill="1" applyBorder="1" applyAlignment="1">
      <alignment horizontal="center" vertical="center"/>
    </xf>
    <xf numFmtId="2" fontId="8" fillId="29" borderId="1" xfId="0" applyNumberFormat="1" applyFont="1" applyFill="1" applyBorder="1" applyAlignment="1">
      <alignment horizontal="right" vertical="center" wrapText="1"/>
    </xf>
    <xf numFmtId="4" fontId="8" fillId="29" borderId="1" xfId="0" applyNumberFormat="1" applyFont="1" applyFill="1" applyBorder="1" applyAlignment="1">
      <alignment horizontal="right" vertical="center" wrapText="1"/>
    </xf>
    <xf numFmtId="0" fontId="8" fillId="29" borderId="1" xfId="0" applyFont="1" applyFill="1" applyBorder="1" applyAlignment="1">
      <alignment horizontal="right" vertical="center" wrapText="1"/>
    </xf>
    <xf numFmtId="4" fontId="11" fillId="29" borderId="1" xfId="0" applyNumberFormat="1" applyFont="1" applyFill="1" applyBorder="1" applyAlignment="1">
      <alignment horizontal="center" vertical="center" wrapText="1"/>
    </xf>
    <xf numFmtId="220" fontId="8" fillId="29" borderId="1" xfId="0" applyNumberFormat="1" applyFont="1" applyFill="1" applyBorder="1" applyAlignment="1">
      <alignment horizontal="center" vertical="center" wrapText="1"/>
    </xf>
    <xf numFmtId="0" fontId="7" fillId="29" borderId="1" xfId="520" applyFont="1" applyFill="1" applyBorder="1" applyAlignment="1">
      <alignment horizontal="center" vertical="center"/>
    </xf>
    <xf numFmtId="0" fontId="7" fillId="29" borderId="25" xfId="0" applyFont="1" applyFill="1" applyBorder="1" applyAlignment="1">
      <alignment vertical="center" wrapText="1"/>
    </xf>
    <xf numFmtId="43" fontId="8" fillId="29" borderId="1" xfId="950" applyFont="1" applyFill="1" applyBorder="1" applyAlignment="1">
      <alignment horizontal="center" vertical="center" wrapText="1"/>
    </xf>
    <xf numFmtId="43" fontId="8" fillId="29" borderId="1" xfId="950" applyFont="1" applyFill="1" applyBorder="1" applyAlignment="1">
      <alignment vertical="center" wrapText="1"/>
    </xf>
    <xf numFmtId="220" fontId="8" fillId="29" borderId="1" xfId="1355" applyNumberFormat="1" applyFont="1" applyFill="1" applyBorder="1" applyAlignment="1">
      <alignment horizontal="center" vertical="center" wrapText="1"/>
    </xf>
    <xf numFmtId="220" fontId="8" fillId="29" borderId="1" xfId="533" applyNumberFormat="1" applyFont="1" applyFill="1" applyBorder="1" applyAlignment="1">
      <alignment vertical="center" wrapText="1"/>
    </xf>
    <xf numFmtId="43" fontId="8" fillId="29" borderId="1" xfId="950" applyFont="1" applyFill="1" applyBorder="1" applyAlignment="1">
      <alignment vertical="center"/>
    </xf>
    <xf numFmtId="43" fontId="7" fillId="29" borderId="1" xfId="950" applyFont="1" applyFill="1" applyBorder="1" applyAlignment="1">
      <alignment vertical="center"/>
    </xf>
    <xf numFmtId="4" fontId="8" fillId="29" borderId="1" xfId="0" applyNumberFormat="1" applyFont="1" applyFill="1" applyBorder="1" applyAlignment="1">
      <alignment horizontal="left" vertical="center" wrapText="1"/>
    </xf>
    <xf numFmtId="0" fontId="8" fillId="29" borderId="1" xfId="1406" applyFont="1" applyFill="1" applyBorder="1" applyAlignment="1">
      <alignment vertical="center" wrapText="1"/>
    </xf>
    <xf numFmtId="0" fontId="8" fillId="29" borderId="0" xfId="0" applyNumberFormat="1" applyFont="1" applyFill="1" applyAlignment="1">
      <alignment vertical="center" wrapText="1"/>
    </xf>
    <xf numFmtId="0" fontId="8" fillId="29" borderId="1" xfId="1411" applyFont="1" applyFill="1" applyBorder="1" applyAlignment="1">
      <alignment horizontal="center" vertical="center" wrapText="1"/>
    </xf>
    <xf numFmtId="1" fontId="8" fillId="29" borderId="1" xfId="0" applyNumberFormat="1" applyFont="1" applyFill="1" applyBorder="1" applyAlignment="1">
      <alignment vertical="center" wrapText="1"/>
    </xf>
    <xf numFmtId="2" fontId="8" fillId="29" borderId="1" xfId="0" applyNumberFormat="1" applyFont="1" applyFill="1" applyBorder="1" applyAlignment="1">
      <alignment vertical="center" wrapText="1"/>
    </xf>
    <xf numFmtId="0" fontId="21" fillId="29" borderId="0" xfId="3" applyFont="1" applyFill="1" applyBorder="1" applyAlignment="1">
      <alignment vertical="center" wrapText="1"/>
    </xf>
    <xf numFmtId="0" fontId="8" fillId="29" borderId="1" xfId="0" applyFont="1" applyFill="1" applyBorder="1"/>
    <xf numFmtId="4" fontId="7" fillId="29" borderId="1" xfId="3" applyNumberFormat="1" applyFont="1" applyFill="1" applyBorder="1" applyAlignment="1">
      <alignment horizontal="right" vertical="center" wrapText="1"/>
    </xf>
    <xf numFmtId="0" fontId="7" fillId="29" borderId="1" xfId="3" applyFont="1" applyFill="1" applyBorder="1" applyAlignment="1">
      <alignment vertical="center" wrapText="1"/>
    </xf>
    <xf numFmtId="4" fontId="7" fillId="29" borderId="1" xfId="4" applyNumberFormat="1" applyFont="1" applyFill="1" applyBorder="1" applyAlignment="1">
      <alignment horizontal="right" vertical="center" wrapText="1"/>
    </xf>
    <xf numFmtId="0" fontId="8" fillId="29" borderId="1" xfId="3" applyFont="1" applyFill="1" applyBorder="1" applyAlignment="1">
      <alignment horizontal="center" vertical="center" wrapText="1"/>
    </xf>
    <xf numFmtId="0" fontId="8" fillId="29" borderId="1" xfId="3" applyFont="1" applyFill="1" applyBorder="1" applyAlignment="1">
      <alignment vertical="center" wrapText="1"/>
    </xf>
    <xf numFmtId="4" fontId="8" fillId="29" borderId="1" xfId="4" applyNumberFormat="1" applyFont="1" applyFill="1" applyBorder="1" applyAlignment="1">
      <alignment horizontal="right" vertical="center" wrapText="1"/>
    </xf>
    <xf numFmtId="4" fontId="8" fillId="29" borderId="1" xfId="3" applyNumberFormat="1" applyFont="1" applyFill="1" applyBorder="1" applyAlignment="1">
      <alignment horizontal="center" vertical="center" wrapText="1"/>
    </xf>
    <xf numFmtId="0" fontId="16" fillId="29" borderId="1" xfId="3" applyFont="1" applyFill="1" applyBorder="1" applyAlignment="1">
      <alignment horizontal="center" vertical="center" wrapText="1"/>
    </xf>
    <xf numFmtId="0" fontId="16" fillId="29" borderId="1" xfId="3" applyFont="1" applyFill="1" applyBorder="1" applyAlignment="1">
      <alignment vertical="center" wrapText="1"/>
    </xf>
    <xf numFmtId="4" fontId="8" fillId="29" borderId="1" xfId="1355" applyNumberFormat="1" applyFont="1" applyFill="1" applyBorder="1"/>
    <xf numFmtId="4" fontId="8" fillId="29" borderId="1" xfId="3" applyNumberFormat="1" applyFont="1" applyFill="1" applyBorder="1" applyAlignment="1">
      <alignment horizontal="right" vertical="center" wrapText="1"/>
    </xf>
    <xf numFmtId="0" fontId="14" fillId="29" borderId="1" xfId="0" applyNumberFormat="1" applyFont="1" applyFill="1" applyBorder="1" applyAlignment="1">
      <alignment vertical="center"/>
    </xf>
    <xf numFmtId="0" fontId="14" fillId="29" borderId="1" xfId="0" applyNumberFormat="1" applyFont="1" applyFill="1" applyBorder="1" applyAlignment="1">
      <alignment horizontal="center" vertical="top" wrapText="1"/>
    </xf>
    <xf numFmtId="0" fontId="14" fillId="29" borderId="1" xfId="0" applyFont="1" applyFill="1" applyBorder="1" applyAlignment="1">
      <alignment horizontal="center" vertical="top" wrapText="1"/>
    </xf>
    <xf numFmtId="0" fontId="14" fillId="29" borderId="1" xfId="3" applyFont="1" applyFill="1" applyBorder="1" applyAlignment="1">
      <alignment vertical="center" wrapText="1"/>
    </xf>
    <xf numFmtId="0" fontId="14" fillId="29" borderId="1" xfId="3" applyFont="1" applyFill="1" applyBorder="1" applyAlignment="1">
      <alignment horizontal="center" vertical="center" wrapText="1"/>
    </xf>
    <xf numFmtId="0" fontId="8" fillId="29" borderId="1" xfId="3" applyFont="1" applyFill="1" applyBorder="1" applyAlignment="1">
      <alignment vertical="center"/>
    </xf>
    <xf numFmtId="0" fontId="7" fillId="29" borderId="1" xfId="3" applyFont="1" applyFill="1" applyBorder="1" applyAlignment="1">
      <alignment horizontal="center" vertical="center"/>
    </xf>
    <xf numFmtId="0" fontId="7" fillId="29" borderId="1" xfId="3" applyFont="1" applyFill="1" applyBorder="1" applyAlignment="1">
      <alignment vertical="center"/>
    </xf>
    <xf numFmtId="4" fontId="16" fillId="29" borderId="1" xfId="1355" applyNumberFormat="1" applyFont="1" applyFill="1" applyBorder="1"/>
    <xf numFmtId="0" fontId="7" fillId="29" borderId="1" xfId="0" applyFont="1" applyFill="1" applyBorder="1"/>
    <xf numFmtId="0" fontId="5" fillId="29" borderId="0" xfId="0" applyFont="1" applyFill="1"/>
    <xf numFmtId="0" fontId="172" fillId="29" borderId="0" xfId="0" applyFont="1" applyFill="1"/>
    <xf numFmtId="0" fontId="16" fillId="29" borderId="1" xfId="0" applyNumberFormat="1" applyFont="1" applyFill="1" applyBorder="1" applyAlignment="1">
      <alignment vertical="center"/>
    </xf>
    <xf numFmtId="0" fontId="16" fillId="29" borderId="1" xfId="0" applyNumberFormat="1" applyFont="1" applyFill="1" applyBorder="1" applyAlignment="1">
      <alignment horizontal="center" vertical="top" wrapText="1"/>
    </xf>
    <xf numFmtId="0" fontId="16" fillId="29" borderId="1" xfId="0" applyFont="1" applyFill="1" applyBorder="1" applyAlignment="1">
      <alignment horizontal="center" vertical="top" wrapText="1"/>
    </xf>
    <xf numFmtId="4" fontId="130" fillId="29" borderId="0" xfId="0" applyNumberFormat="1" applyFont="1" applyFill="1"/>
    <xf numFmtId="4" fontId="7" fillId="29" borderId="1" xfId="0" applyNumberFormat="1" applyFont="1" applyFill="1" applyBorder="1"/>
    <xf numFmtId="4" fontId="8" fillId="29" borderId="1" xfId="0" applyNumberFormat="1" applyFont="1" applyFill="1" applyBorder="1" applyAlignment="1">
      <alignment horizontal="right" vertical="center"/>
    </xf>
    <xf numFmtId="4" fontId="8" fillId="29" borderId="1" xfId="0" applyNumberFormat="1" applyFont="1" applyFill="1" applyBorder="1"/>
    <xf numFmtId="4" fontId="7" fillId="29" borderId="1" xfId="0" applyNumberFormat="1" applyFont="1" applyFill="1" applyBorder="1" applyAlignment="1">
      <alignment horizontal="right" vertical="center"/>
    </xf>
    <xf numFmtId="2" fontId="8" fillId="0" borderId="0" xfId="0" applyNumberFormat="1" applyFont="1"/>
    <xf numFmtId="0" fontId="7" fillId="0" borderId="0" xfId="0" applyFont="1"/>
    <xf numFmtId="0" fontId="16" fillId="0" borderId="0" xfId="0" applyFont="1"/>
    <xf numFmtId="4" fontId="7" fillId="29" borderId="0" xfId="0" applyNumberFormat="1" applyFont="1" applyFill="1"/>
    <xf numFmtId="4" fontId="5" fillId="29" borderId="0" xfId="3" applyNumberFormat="1" applyFont="1" applyFill="1" applyBorder="1" applyAlignment="1">
      <alignment vertical="center" wrapText="1"/>
    </xf>
    <xf numFmtId="4" fontId="3" fillId="29" borderId="0" xfId="0" applyNumberFormat="1" applyFont="1" applyFill="1"/>
    <xf numFmtId="4" fontId="5" fillId="29" borderId="27" xfId="0" applyNumberFormat="1" applyFont="1" applyFill="1" applyBorder="1" applyAlignment="1">
      <alignment horizontal="center" vertical="center" wrapText="1"/>
    </xf>
    <xf numFmtId="4" fontId="5" fillId="29" borderId="1" xfId="0" applyNumberFormat="1" applyFont="1" applyFill="1" applyBorder="1" applyAlignment="1">
      <alignment horizontal="center" vertical="center" wrapText="1"/>
    </xf>
    <xf numFmtId="0" fontId="3" fillId="29" borderId="1" xfId="3" applyFont="1" applyFill="1" applyBorder="1" applyAlignment="1">
      <alignment horizontal="center" vertical="center" wrapText="1"/>
    </xf>
    <xf numFmtId="0" fontId="5" fillId="29" borderId="1" xfId="3" applyFont="1" applyFill="1" applyBorder="1" applyAlignment="1">
      <alignment vertical="center" wrapText="1"/>
    </xf>
    <xf numFmtId="0" fontId="3" fillId="29" borderId="1" xfId="3" applyFont="1" applyFill="1" applyBorder="1" applyAlignment="1">
      <alignment vertical="center" wrapText="1"/>
    </xf>
    <xf numFmtId="0" fontId="3" fillId="29" borderId="1" xfId="3" applyFont="1" applyFill="1" applyBorder="1" applyAlignment="1">
      <alignment horizontal="center" vertical="center"/>
    </xf>
    <xf numFmtId="4" fontId="119" fillId="2" borderId="1" xfId="0" applyNumberFormat="1" applyFont="1" applyFill="1" applyBorder="1" applyAlignment="1">
      <alignment horizontal="center" vertical="center" wrapText="1"/>
    </xf>
    <xf numFmtId="0" fontId="173" fillId="0" borderId="1" xfId="3" applyFont="1" applyFill="1" applyBorder="1" applyAlignment="1">
      <alignment horizontal="center" vertical="center" wrapText="1"/>
    </xf>
    <xf numFmtId="0" fontId="173" fillId="0" borderId="1" xfId="3" applyFont="1" applyFill="1" applyBorder="1" applyAlignment="1">
      <alignment vertical="center" wrapText="1"/>
    </xf>
    <xf numFmtId="2" fontId="118" fillId="0" borderId="1" xfId="4" applyNumberFormat="1" applyFont="1" applyFill="1" applyBorder="1" applyAlignment="1">
      <alignment horizontal="center" vertical="center" wrapText="1"/>
    </xf>
    <xf numFmtId="0" fontId="5" fillId="0" borderId="1" xfId="3" applyFont="1" applyFill="1" applyBorder="1" applyAlignment="1">
      <alignment horizontal="center" vertical="center" wrapText="1"/>
    </xf>
    <xf numFmtId="0" fontId="5" fillId="0" borderId="1" xfId="3" applyFont="1" applyFill="1" applyBorder="1" applyAlignment="1">
      <alignment vertical="center" wrapText="1"/>
    </xf>
    <xf numFmtId="0" fontId="174" fillId="0" borderId="1" xfId="3" applyFont="1" applyFill="1" applyBorder="1" applyAlignment="1">
      <alignment horizontal="center" vertical="center" wrapText="1"/>
    </xf>
    <xf numFmtId="0" fontId="174" fillId="0" borderId="1" xfId="3" applyFont="1" applyFill="1" applyBorder="1" applyAlignment="1">
      <alignment vertical="center" wrapText="1"/>
    </xf>
    <xf numFmtId="4" fontId="7" fillId="2" borderId="1" xfId="0" applyNumberFormat="1" applyFont="1" applyFill="1" applyBorder="1" applyAlignment="1">
      <alignment horizontal="center" vertical="center" wrapText="1"/>
    </xf>
    <xf numFmtId="0" fontId="7" fillId="0" borderId="0" xfId="0" applyFont="1" applyAlignment="1">
      <alignment wrapText="1"/>
    </xf>
    <xf numFmtId="0" fontId="7" fillId="0" borderId="1" xfId="3" applyFont="1" applyFill="1" applyBorder="1" applyAlignment="1">
      <alignment vertical="center" wrapText="1"/>
    </xf>
    <xf numFmtId="0" fontId="8" fillId="0" borderId="1" xfId="3" applyFont="1" applyFill="1" applyBorder="1" applyAlignment="1">
      <alignment horizontal="center" vertical="center" wrapText="1"/>
    </xf>
    <xf numFmtId="0" fontId="16" fillId="0" borderId="1" xfId="3" applyFont="1" applyFill="1" applyBorder="1" applyAlignment="1">
      <alignment horizontal="center" vertical="center" wrapText="1"/>
    </xf>
    <xf numFmtId="0" fontId="8" fillId="0" borderId="1" xfId="3" applyFont="1" applyFill="1" applyBorder="1" applyAlignment="1">
      <alignment vertical="center" wrapText="1"/>
    </xf>
    <xf numFmtId="0" fontId="8" fillId="0" borderId="1" xfId="3" applyFont="1" applyBorder="1" applyAlignment="1">
      <alignment vertical="center" wrapText="1"/>
    </xf>
    <xf numFmtId="2" fontId="8" fillId="0" borderId="1" xfId="0" applyNumberFormat="1" applyFont="1" applyBorder="1" applyAlignment="1">
      <alignment vertical="center"/>
    </xf>
    <xf numFmtId="0" fontId="8" fillId="0" borderId="1" xfId="3" applyFont="1" applyBorder="1" applyAlignment="1">
      <alignment vertical="center"/>
    </xf>
    <xf numFmtId="2" fontId="7" fillId="0" borderId="0" xfId="0" applyNumberFormat="1" applyFont="1"/>
    <xf numFmtId="0" fontId="3" fillId="2" borderId="1" xfId="3" applyFont="1" applyFill="1" applyBorder="1" applyAlignment="1">
      <alignment horizontal="center" vertical="center" wrapText="1"/>
    </xf>
    <xf numFmtId="4" fontId="175" fillId="29" borderId="1" xfId="2" applyNumberFormat="1" applyFont="1" applyFill="1" applyBorder="1" applyAlignment="1">
      <alignment horizontal="center" vertical="center" wrapText="1"/>
    </xf>
    <xf numFmtId="0" fontId="3" fillId="0" borderId="0" xfId="0" applyFont="1"/>
    <xf numFmtId="4" fontId="3" fillId="0" borderId="0" xfId="0" applyNumberFormat="1" applyFont="1"/>
    <xf numFmtId="2" fontId="3" fillId="0" borderId="0" xfId="0" applyNumberFormat="1" applyFont="1"/>
    <xf numFmtId="0" fontId="175" fillId="0" borderId="1" xfId="2" applyFont="1" applyBorder="1" applyAlignment="1">
      <alignment horizontal="center" vertical="center"/>
    </xf>
    <xf numFmtId="0" fontId="175" fillId="0" borderId="0" xfId="2" applyFont="1" applyBorder="1" applyAlignment="1">
      <alignment horizontal="center" vertical="center"/>
    </xf>
    <xf numFmtId="4" fontId="175" fillId="0" borderId="1" xfId="2" applyNumberFormat="1" applyFont="1" applyBorder="1" applyAlignment="1">
      <alignment horizontal="right" vertical="center"/>
    </xf>
    <xf numFmtId="0" fontId="175" fillId="0" borderId="1" xfId="2" applyFont="1" applyBorder="1" applyAlignment="1">
      <alignment horizontal="right" vertical="center"/>
    </xf>
    <xf numFmtId="2" fontId="175" fillId="0" borderId="1" xfId="2" applyNumberFormat="1" applyFont="1" applyBorder="1" applyAlignment="1">
      <alignment horizontal="right" vertical="center"/>
    </xf>
    <xf numFmtId="4" fontId="176" fillId="0" borderId="1" xfId="2" applyNumberFormat="1" applyFont="1" applyBorder="1" applyAlignment="1">
      <alignment horizontal="right" vertical="center"/>
    </xf>
    <xf numFmtId="2" fontId="176" fillId="0" borderId="1" xfId="2" applyNumberFormat="1" applyFont="1" applyBorder="1" applyAlignment="1">
      <alignment horizontal="right" vertical="center"/>
    </xf>
    <xf numFmtId="0" fontId="3" fillId="0" borderId="1" xfId="3" applyFont="1" applyFill="1" applyBorder="1" applyAlignment="1">
      <alignment vertical="center" wrapText="1"/>
    </xf>
    <xf numFmtId="0" fontId="3" fillId="0" borderId="1" xfId="3" applyFont="1" applyFill="1" applyBorder="1" applyAlignment="1">
      <alignment horizontal="center" vertical="center" wrapText="1"/>
    </xf>
    <xf numFmtId="4" fontId="177" fillId="0" borderId="1" xfId="2" applyNumberFormat="1" applyFont="1" applyBorder="1" applyAlignment="1">
      <alignment horizontal="right" vertical="center"/>
    </xf>
    <xf numFmtId="0" fontId="177" fillId="0" borderId="1" xfId="2" applyFont="1" applyBorder="1" applyAlignment="1">
      <alignment horizontal="center" vertical="center"/>
    </xf>
    <xf numFmtId="0" fontId="14" fillId="0" borderId="1" xfId="3" applyFont="1" applyFill="1" applyBorder="1" applyAlignment="1">
      <alignment vertical="center" wrapText="1"/>
    </xf>
    <xf numFmtId="0" fontId="14" fillId="0" borderId="1" xfId="3" applyFont="1" applyFill="1" applyBorder="1" applyAlignment="1">
      <alignment horizontal="center" vertical="center" wrapText="1"/>
    </xf>
    <xf numFmtId="0" fontId="177" fillId="0" borderId="1" xfId="2" applyFont="1" applyBorder="1" applyAlignment="1">
      <alignment horizontal="right" vertical="center"/>
    </xf>
    <xf numFmtId="4" fontId="177" fillId="30" borderId="1" xfId="2" applyNumberFormat="1" applyFont="1" applyFill="1" applyBorder="1" applyAlignment="1">
      <alignment horizontal="right" vertical="center"/>
    </xf>
    <xf numFmtId="2" fontId="177" fillId="0" borderId="1" xfId="2" applyNumberFormat="1" applyFont="1" applyBorder="1" applyAlignment="1">
      <alignment horizontal="right" vertical="center"/>
    </xf>
    <xf numFmtId="0" fontId="14" fillId="0" borderId="0" xfId="0" applyFont="1"/>
    <xf numFmtId="4" fontId="175" fillId="30" borderId="1" xfId="2" applyNumberFormat="1" applyFont="1" applyFill="1" applyBorder="1" applyAlignment="1">
      <alignment horizontal="right" vertical="center"/>
    </xf>
    <xf numFmtId="0" fontId="175" fillId="0" borderId="0" xfId="2" applyFont="1" applyBorder="1" applyAlignment="1">
      <alignment horizontal="right" vertical="center"/>
    </xf>
    <xf numFmtId="2" fontId="3" fillId="0" borderId="1" xfId="0" applyNumberFormat="1" applyFont="1" applyBorder="1"/>
    <xf numFmtId="0" fontId="3" fillId="0" borderId="1" xfId="3" applyFont="1" applyBorder="1" applyAlignment="1">
      <alignment vertical="center"/>
    </xf>
    <xf numFmtId="0" fontId="3" fillId="0" borderId="1" xfId="3" applyFont="1" applyBorder="1" applyAlignment="1">
      <alignment vertical="center" wrapText="1"/>
    </xf>
    <xf numFmtId="0" fontId="3" fillId="2" borderId="1" xfId="3" applyFont="1" applyFill="1" applyBorder="1" applyAlignment="1">
      <alignment horizontal="center" vertical="center"/>
    </xf>
    <xf numFmtId="4" fontId="175" fillId="29" borderId="1" xfId="2" applyNumberFormat="1" applyFont="1" applyFill="1" applyBorder="1" applyAlignment="1">
      <alignment horizontal="right" vertical="center"/>
    </xf>
    <xf numFmtId="0" fontId="176" fillId="0" borderId="1" xfId="2" applyFont="1" applyBorder="1" applyAlignment="1">
      <alignment horizontal="right" vertical="center"/>
    </xf>
    <xf numFmtId="4" fontId="176" fillId="30" borderId="1" xfId="2" applyNumberFormat="1" applyFont="1" applyFill="1" applyBorder="1" applyAlignment="1">
      <alignment horizontal="right" vertical="center"/>
    </xf>
    <xf numFmtId="0" fontId="5" fillId="0" borderId="0" xfId="0" applyFont="1"/>
    <xf numFmtId="2" fontId="175" fillId="29" borderId="1" xfId="2" applyNumberFormat="1" applyFont="1" applyFill="1" applyBorder="1" applyAlignment="1">
      <alignment horizontal="right" vertical="center"/>
    </xf>
    <xf numFmtId="2" fontId="11" fillId="29" borderId="1" xfId="0" applyNumberFormat="1" applyFont="1" applyFill="1" applyBorder="1" applyAlignment="1">
      <alignment horizontal="center" vertical="center"/>
    </xf>
    <xf numFmtId="0" fontId="11" fillId="29" borderId="1" xfId="0" applyFont="1" applyFill="1" applyBorder="1" applyAlignment="1">
      <alignment horizontal="center" vertical="center"/>
    </xf>
    <xf numFmtId="0" fontId="7" fillId="29" borderId="1" xfId="0" applyFont="1" applyFill="1" applyBorder="1" applyAlignment="1">
      <alignment vertical="center"/>
    </xf>
    <xf numFmtId="0" fontId="11" fillId="29" borderId="1" xfId="0" applyFont="1" applyFill="1" applyBorder="1" applyAlignment="1">
      <alignment vertical="center"/>
    </xf>
    <xf numFmtId="1" fontId="11" fillId="29" borderId="1" xfId="0" applyNumberFormat="1" applyFont="1" applyFill="1" applyBorder="1" applyAlignment="1">
      <alignment horizontal="center" vertical="center" wrapText="1"/>
    </xf>
    <xf numFmtId="0" fontId="7" fillId="29" borderId="0" xfId="0" applyFont="1" applyFill="1" applyBorder="1" applyAlignment="1">
      <alignment horizontal="center" vertical="center"/>
    </xf>
    <xf numFmtId="3" fontId="8" fillId="29" borderId="1" xfId="0" applyNumberFormat="1" applyFont="1" applyFill="1" applyBorder="1" applyAlignment="1">
      <alignment horizontal="center" vertical="center" wrapText="1"/>
    </xf>
    <xf numFmtId="0" fontId="8" fillId="29" borderId="1" xfId="0" applyFont="1" applyFill="1" applyBorder="1" applyAlignment="1">
      <alignment wrapText="1"/>
    </xf>
    <xf numFmtId="2" fontId="7" fillId="29" borderId="0" xfId="0" applyNumberFormat="1" applyFont="1" applyFill="1" applyAlignment="1">
      <alignment vertical="center"/>
    </xf>
    <xf numFmtId="4" fontId="175" fillId="0" borderId="1" xfId="2" applyNumberFormat="1" applyFont="1" applyBorder="1" applyAlignment="1">
      <alignment horizontal="center" vertical="center" wrapText="1"/>
    </xf>
    <xf numFmtId="4" fontId="175" fillId="0" borderId="1" xfId="2" applyNumberFormat="1" applyFont="1" applyBorder="1" applyAlignment="1">
      <alignment vertical="center"/>
    </xf>
    <xf numFmtId="4" fontId="3" fillId="0" borderId="1" xfId="0" applyNumberFormat="1" applyFont="1" applyBorder="1" applyAlignment="1">
      <alignment vertical="center"/>
    </xf>
    <xf numFmtId="0" fontId="3" fillId="2" borderId="1" xfId="3" applyFont="1" applyFill="1" applyBorder="1" applyAlignment="1">
      <alignment vertical="center" wrapText="1"/>
    </xf>
    <xf numFmtId="0" fontId="3" fillId="0" borderId="1" xfId="0" applyFont="1" applyBorder="1" applyAlignment="1">
      <alignment vertical="center"/>
    </xf>
    <xf numFmtId="0" fontId="7" fillId="29" borderId="25" xfId="0" applyFont="1" applyFill="1" applyBorder="1" applyAlignment="1">
      <alignment horizontal="center" vertical="center" wrapText="1"/>
    </xf>
    <xf numFmtId="0" fontId="7" fillId="29" borderId="26" xfId="0" applyFont="1" applyFill="1" applyBorder="1" applyAlignment="1">
      <alignment horizontal="center" vertical="center" wrapText="1"/>
    </xf>
    <xf numFmtId="0" fontId="7" fillId="29" borderId="8" xfId="0" applyFont="1" applyFill="1" applyBorder="1" applyAlignment="1">
      <alignment horizontal="center" vertical="center" wrapText="1"/>
    </xf>
    <xf numFmtId="0" fontId="7" fillId="29" borderId="1" xfId="0" applyFont="1" applyFill="1" applyBorder="1" applyAlignment="1">
      <alignment horizontal="center" vertical="center" wrapText="1"/>
    </xf>
    <xf numFmtId="0" fontId="7" fillId="29" borderId="1" xfId="0" applyFont="1" applyFill="1" applyBorder="1" applyAlignment="1">
      <alignment horizontal="center" vertical="center"/>
    </xf>
    <xf numFmtId="0" fontId="5" fillId="29" borderId="1" xfId="0" applyFont="1" applyFill="1" applyBorder="1"/>
    <xf numFmtId="0" fontId="7" fillId="29" borderId="0" xfId="0" applyFont="1" applyFill="1" applyAlignment="1">
      <alignment horizontal="left" vertical="center"/>
    </xf>
    <xf numFmtId="2" fontId="7" fillId="29" borderId="1" xfId="0" applyNumberFormat="1" applyFont="1" applyFill="1" applyBorder="1" applyAlignment="1">
      <alignment horizontal="center" vertical="center"/>
    </xf>
    <xf numFmtId="0" fontId="8" fillId="29" borderId="1" xfId="0" applyFont="1" applyFill="1" applyBorder="1" applyAlignment="1">
      <alignment horizontal="center" vertical="center"/>
    </xf>
    <xf numFmtId="0" fontId="8" fillId="29" borderId="1" xfId="0" applyFont="1" applyFill="1" applyBorder="1" applyAlignment="1">
      <alignment vertical="center" wrapText="1"/>
    </xf>
    <xf numFmtId="0" fontId="8" fillId="29" borderId="1" xfId="0" applyFont="1" applyFill="1" applyBorder="1" applyAlignment="1">
      <alignment horizontal="center" vertical="center" wrapText="1"/>
    </xf>
    <xf numFmtId="0" fontId="8" fillId="29" borderId="1" xfId="0" applyNumberFormat="1" applyFont="1" applyFill="1" applyBorder="1" applyAlignment="1">
      <alignment vertical="center" wrapText="1"/>
    </xf>
    <xf numFmtId="0" fontId="8" fillId="29" borderId="1" xfId="520" applyFont="1" applyFill="1" applyBorder="1" applyAlignment="1">
      <alignment horizontal="center" vertical="center"/>
    </xf>
    <xf numFmtId="1" fontId="8" fillId="29" borderId="1" xfId="0" applyNumberFormat="1" applyFont="1" applyFill="1" applyBorder="1" applyAlignment="1">
      <alignment horizontal="center" vertical="center" wrapText="1"/>
    </xf>
    <xf numFmtId="0" fontId="8" fillId="29" borderId="25" xfId="0" applyFont="1" applyFill="1" applyBorder="1" applyAlignment="1">
      <alignment horizontal="center" vertical="center"/>
    </xf>
    <xf numFmtId="0" fontId="8" fillId="29" borderId="25" xfId="0" applyNumberFormat="1" applyFont="1" applyFill="1" applyBorder="1" applyAlignment="1">
      <alignment vertical="center" wrapText="1"/>
    </xf>
    <xf numFmtId="0" fontId="8" fillId="29" borderId="26" xfId="0" applyNumberFormat="1" applyFont="1" applyFill="1" applyBorder="1" applyAlignment="1">
      <alignment vertical="center" wrapText="1"/>
    </xf>
    <xf numFmtId="0" fontId="8" fillId="29" borderId="8" xfId="0" applyNumberFormat="1" applyFont="1" applyFill="1" applyBorder="1" applyAlignment="1">
      <alignment vertical="center" wrapText="1"/>
    </xf>
    <xf numFmtId="0" fontId="8" fillId="29" borderId="25" xfId="0" applyFont="1" applyFill="1" applyBorder="1" applyAlignment="1">
      <alignment horizontal="center" vertical="center" wrapText="1"/>
    </xf>
    <xf numFmtId="0" fontId="8" fillId="29" borderId="8" xfId="0" applyFont="1" applyFill="1" applyBorder="1" applyAlignment="1">
      <alignment horizontal="center" vertical="center" wrapText="1"/>
    </xf>
    <xf numFmtId="0" fontId="8" fillId="29" borderId="25" xfId="0" applyFont="1" applyFill="1" applyBorder="1" applyAlignment="1">
      <alignment vertical="center" wrapText="1"/>
    </xf>
    <xf numFmtId="0" fontId="8" fillId="29" borderId="8" xfId="0" applyFont="1" applyFill="1" applyBorder="1" applyAlignment="1">
      <alignment vertical="center" wrapText="1"/>
    </xf>
    <xf numFmtId="0" fontId="8" fillId="29" borderId="26" xfId="0" applyFont="1" applyFill="1" applyBorder="1" applyAlignment="1">
      <alignment vertical="center" wrapText="1"/>
    </xf>
    <xf numFmtId="1" fontId="8" fillId="29" borderId="8" xfId="0" applyNumberFormat="1" applyFont="1" applyFill="1" applyBorder="1" applyAlignment="1">
      <alignment horizontal="center" vertical="center" wrapText="1"/>
    </xf>
    <xf numFmtId="2" fontId="16" fillId="0" borderId="0" xfId="0" applyNumberFormat="1" applyFont="1"/>
    <xf numFmtId="0" fontId="11" fillId="29" borderId="1" xfId="0" applyFont="1" applyFill="1" applyBorder="1" applyAlignment="1">
      <alignment horizontal="left" vertical="center" wrapText="1"/>
    </xf>
    <xf numFmtId="2" fontId="11" fillId="29" borderId="1" xfId="0" applyNumberFormat="1" applyFont="1" applyFill="1" applyBorder="1" applyAlignment="1">
      <alignment horizontal="left" vertical="center" wrapText="1"/>
    </xf>
    <xf numFmtId="0" fontId="11" fillId="29" borderId="54" xfId="0" applyFont="1" applyFill="1" applyBorder="1" applyAlignment="1">
      <alignment horizontal="center" vertical="center" wrapText="1"/>
    </xf>
    <xf numFmtId="0" fontId="7" fillId="29" borderId="25" xfId="0" applyFont="1" applyFill="1" applyBorder="1" applyAlignment="1">
      <alignment horizontal="center" vertical="center" wrapText="1"/>
    </xf>
    <xf numFmtId="0" fontId="7" fillId="29" borderId="26" xfId="0" applyFont="1" applyFill="1" applyBorder="1" applyAlignment="1">
      <alignment horizontal="center" vertical="center" wrapText="1"/>
    </xf>
    <xf numFmtId="0" fontId="7" fillId="29" borderId="8" xfId="0" applyFont="1" applyFill="1" applyBorder="1" applyAlignment="1">
      <alignment horizontal="center" vertical="center" wrapText="1"/>
    </xf>
    <xf numFmtId="0" fontId="7" fillId="29" borderId="1" xfId="0" applyFont="1" applyFill="1" applyBorder="1" applyAlignment="1">
      <alignment horizontal="center" vertical="center" wrapText="1"/>
    </xf>
    <xf numFmtId="0" fontId="7" fillId="29" borderId="1" xfId="0" applyFont="1" applyFill="1" applyBorder="1" applyAlignment="1">
      <alignment horizontal="center" vertical="center"/>
    </xf>
    <xf numFmtId="0" fontId="7" fillId="29" borderId="0" xfId="0" applyFont="1" applyFill="1" applyAlignment="1">
      <alignment horizontal="left" vertical="center"/>
    </xf>
    <xf numFmtId="2" fontId="7" fillId="29" borderId="1" xfId="0" applyNumberFormat="1" applyFont="1" applyFill="1" applyBorder="1" applyAlignment="1">
      <alignment horizontal="center" vertical="center"/>
    </xf>
    <xf numFmtId="2" fontId="7" fillId="29" borderId="1" xfId="0" applyNumberFormat="1" applyFont="1" applyFill="1" applyBorder="1" applyAlignment="1">
      <alignment vertical="center" wrapText="1"/>
    </xf>
    <xf numFmtId="0" fontId="8" fillId="29" borderId="1" xfId="0" applyFont="1" applyFill="1" applyBorder="1" applyAlignment="1">
      <alignment horizontal="center" vertical="center" wrapText="1"/>
    </xf>
    <xf numFmtId="0" fontId="8" fillId="29" borderId="1" xfId="0" applyFont="1" applyFill="1" applyBorder="1" applyAlignment="1">
      <alignment vertical="center" wrapText="1"/>
    </xf>
    <xf numFmtId="1" fontId="8" fillId="29" borderId="1" xfId="0" applyNumberFormat="1" applyFont="1" applyFill="1" applyBorder="1" applyAlignment="1">
      <alignment horizontal="center" vertical="center" wrapText="1"/>
    </xf>
    <xf numFmtId="0" fontId="11" fillId="29" borderId="1" xfId="0" applyFont="1" applyFill="1" applyBorder="1" applyAlignment="1">
      <alignment horizontal="left" vertical="center" wrapText="1"/>
    </xf>
    <xf numFmtId="0" fontId="8" fillId="29" borderId="25" xfId="0" applyNumberFormat="1" applyFont="1" applyFill="1" applyBorder="1" applyAlignment="1">
      <alignment vertical="center" wrapText="1"/>
    </xf>
    <xf numFmtId="0" fontId="8" fillId="29" borderId="8" xfId="0" applyNumberFormat="1" applyFont="1" applyFill="1" applyBorder="1" applyAlignment="1">
      <alignment vertical="center" wrapText="1"/>
    </xf>
    <xf numFmtId="0" fontId="8" fillId="29" borderId="1" xfId="520" applyFont="1" applyFill="1" applyBorder="1" applyAlignment="1">
      <alignment horizontal="center" vertical="center"/>
    </xf>
    <xf numFmtId="0" fontId="8" fillId="29" borderId="1" xfId="0" applyFont="1" applyFill="1" applyBorder="1" applyAlignment="1">
      <alignment horizontal="center" vertical="center"/>
    </xf>
    <xf numFmtId="0" fontId="8" fillId="29" borderId="1" xfId="0" applyNumberFormat="1" applyFont="1" applyFill="1" applyBorder="1" applyAlignment="1">
      <alignment vertical="center" wrapText="1"/>
    </xf>
    <xf numFmtId="0" fontId="8" fillId="29" borderId="25" xfId="0" applyFont="1" applyFill="1" applyBorder="1" applyAlignment="1">
      <alignment horizontal="center" vertical="center"/>
    </xf>
    <xf numFmtId="0" fontId="8" fillId="29" borderId="26" xfId="0" applyNumberFormat="1" applyFont="1" applyFill="1" applyBorder="1" applyAlignment="1">
      <alignment vertical="center" wrapText="1"/>
    </xf>
    <xf numFmtId="0" fontId="8" fillId="29" borderId="25" xfId="0" applyFont="1" applyFill="1" applyBorder="1" applyAlignment="1">
      <alignment vertical="center" wrapText="1"/>
    </xf>
    <xf numFmtId="0" fontId="8" fillId="29" borderId="8" xfId="0" applyFont="1" applyFill="1" applyBorder="1" applyAlignment="1">
      <alignment vertical="center" wrapText="1"/>
    </xf>
    <xf numFmtId="0" fontId="8" fillId="29" borderId="25" xfId="0" applyFont="1" applyFill="1" applyBorder="1" applyAlignment="1">
      <alignment horizontal="center" vertical="center" wrapText="1"/>
    </xf>
    <xf numFmtId="0" fontId="8" fillId="29" borderId="8" xfId="0" applyFont="1" applyFill="1" applyBorder="1" applyAlignment="1">
      <alignment horizontal="center" vertical="center" wrapText="1"/>
    </xf>
    <xf numFmtId="0" fontId="8" fillId="29" borderId="26" xfId="0" applyFont="1" applyFill="1" applyBorder="1" applyAlignment="1">
      <alignment vertical="center" wrapText="1"/>
    </xf>
    <xf numFmtId="1" fontId="8" fillId="29" borderId="8" xfId="0" applyNumberFormat="1" applyFont="1" applyFill="1" applyBorder="1" applyAlignment="1">
      <alignment horizontal="center" vertical="center" wrapText="1"/>
    </xf>
    <xf numFmtId="0" fontId="10" fillId="29" borderId="1" xfId="2" applyFont="1" applyFill="1" applyBorder="1" applyAlignment="1">
      <alignment horizontal="center" vertical="center"/>
    </xf>
    <xf numFmtId="0" fontId="10" fillId="29" borderId="1" xfId="2" applyFont="1" applyFill="1" applyBorder="1" applyAlignment="1">
      <alignment vertical="center"/>
    </xf>
    <xf numFmtId="0" fontId="130" fillId="29" borderId="0" xfId="0" applyFont="1" applyFill="1" applyAlignment="1">
      <alignment horizontal="right"/>
    </xf>
    <xf numFmtId="4" fontId="4" fillId="29" borderId="0" xfId="0" applyNumberFormat="1" applyFont="1" applyFill="1" applyAlignment="1">
      <alignment vertical="center"/>
    </xf>
    <xf numFmtId="0" fontId="176" fillId="0" borderId="1" xfId="2" applyFont="1" applyBorder="1" applyAlignment="1">
      <alignment horizontal="center" vertical="center"/>
    </xf>
    <xf numFmtId="0" fontId="176" fillId="0" borderId="1" xfId="2" applyFont="1" applyBorder="1" applyAlignment="1">
      <alignment horizontal="center" vertical="center" wrapText="1"/>
    </xf>
    <xf numFmtId="0" fontId="8" fillId="0" borderId="25" xfId="1" applyFont="1" applyFill="1" applyBorder="1" applyAlignment="1">
      <alignment horizontal="left" vertical="center" wrapText="1"/>
    </xf>
    <xf numFmtId="0" fontId="8" fillId="0" borderId="1" xfId="1" applyFont="1" applyFill="1" applyBorder="1" applyAlignment="1">
      <alignment horizontal="center" vertical="center" wrapText="1"/>
    </xf>
    <xf numFmtId="0" fontId="8" fillId="29" borderId="1" xfId="0" applyFont="1" applyFill="1" applyBorder="1" applyAlignment="1">
      <alignment horizontal="center" vertical="center" wrapText="1"/>
    </xf>
    <xf numFmtId="2" fontId="8" fillId="0" borderId="1" xfId="0" applyNumberFormat="1" applyFont="1" applyFill="1" applyBorder="1" applyAlignment="1">
      <alignment vertical="center" wrapText="1"/>
    </xf>
    <xf numFmtId="0" fontId="7" fillId="30" borderId="1" xfId="520" applyFont="1" applyFill="1" applyBorder="1" applyAlignment="1">
      <alignment horizontal="center" vertical="center"/>
    </xf>
    <xf numFmtId="0" fontId="8" fillId="30" borderId="25" xfId="1" applyFont="1" applyFill="1" applyBorder="1" applyAlignment="1">
      <alignment horizontal="left" vertical="center" wrapText="1"/>
    </xf>
    <xf numFmtId="2" fontId="8" fillId="30" borderId="1" xfId="0" applyNumberFormat="1" applyFont="1" applyFill="1" applyBorder="1" applyAlignment="1">
      <alignment vertical="center" wrapText="1"/>
    </xf>
    <xf numFmtId="0" fontId="8" fillId="30" borderId="1" xfId="0" applyFont="1" applyFill="1" applyBorder="1" applyAlignment="1">
      <alignment vertical="center" wrapText="1"/>
    </xf>
    <xf numFmtId="4" fontId="8" fillId="30" borderId="1" xfId="0" applyNumberFormat="1" applyFont="1" applyFill="1" applyBorder="1" applyAlignment="1">
      <alignment horizontal="center" vertical="center"/>
    </xf>
    <xf numFmtId="4" fontId="7" fillId="30" borderId="1" xfId="0" applyNumberFormat="1" applyFont="1" applyFill="1" applyBorder="1" applyAlignment="1">
      <alignment horizontal="center" vertical="center"/>
    </xf>
    <xf numFmtId="0" fontId="8" fillId="30" borderId="1" xfId="1" applyFont="1" applyFill="1" applyBorder="1" applyAlignment="1">
      <alignment horizontal="center" vertical="center" wrapText="1"/>
    </xf>
    <xf numFmtId="1" fontId="8" fillId="30" borderId="1" xfId="0" applyNumberFormat="1" applyFont="1" applyFill="1" applyBorder="1" applyAlignment="1">
      <alignment horizontal="center" vertical="center" wrapText="1"/>
    </xf>
    <xf numFmtId="0" fontId="8" fillId="30" borderId="1" xfId="0" applyNumberFormat="1" applyFont="1" applyFill="1" applyBorder="1" applyAlignment="1">
      <alignment vertical="center" wrapText="1"/>
    </xf>
    <xf numFmtId="4" fontId="8" fillId="30" borderId="1" xfId="0" applyNumberFormat="1" applyFont="1" applyFill="1" applyBorder="1" applyAlignment="1">
      <alignment horizontal="left" vertical="center"/>
    </xf>
    <xf numFmtId="4" fontId="8" fillId="30" borderId="0" xfId="0" applyNumberFormat="1" applyFont="1" applyFill="1" applyAlignment="1">
      <alignment vertical="center"/>
    </xf>
    <xf numFmtId="4" fontId="8" fillId="30" borderId="1" xfId="0" applyNumberFormat="1" applyFont="1" applyFill="1" applyBorder="1" applyAlignment="1">
      <alignment horizontal="center" vertical="center" wrapText="1"/>
    </xf>
    <xf numFmtId="0" fontId="8" fillId="30" borderId="0" xfId="0" applyFont="1" applyFill="1" applyAlignment="1">
      <alignment horizontal="center" vertical="center"/>
    </xf>
    <xf numFmtId="0" fontId="11" fillId="30" borderId="0" xfId="0" applyFont="1" applyFill="1" applyAlignment="1">
      <alignment vertical="center"/>
    </xf>
    <xf numFmtId="0" fontId="129" fillId="30" borderId="1" xfId="0" applyFont="1" applyFill="1" applyBorder="1" applyAlignment="1">
      <alignment vertical="center" wrapText="1"/>
    </xf>
    <xf numFmtId="0" fontId="8" fillId="30" borderId="0" xfId="0" applyFont="1" applyFill="1" applyAlignment="1">
      <alignment horizontal="center" vertical="center" wrapText="1"/>
    </xf>
    <xf numFmtId="2" fontId="129" fillId="30" borderId="1" xfId="0" applyNumberFormat="1" applyFont="1" applyFill="1" applyBorder="1" applyAlignment="1">
      <alignment vertical="center" wrapText="1"/>
    </xf>
    <xf numFmtId="4" fontId="129" fillId="30" borderId="1" xfId="0" applyNumberFormat="1" applyFont="1" applyFill="1" applyBorder="1" applyAlignment="1">
      <alignment horizontal="center" vertical="center"/>
    </xf>
    <xf numFmtId="0" fontId="129" fillId="30" borderId="0" xfId="0" applyFont="1" applyFill="1" applyAlignment="1">
      <alignment vertical="center"/>
    </xf>
    <xf numFmtId="0" fontId="129" fillId="0" borderId="0" xfId="0" applyFont="1" applyFill="1" applyAlignment="1">
      <alignment vertical="center"/>
    </xf>
    <xf numFmtId="4" fontId="7" fillId="29" borderId="1" xfId="0" applyNumberFormat="1" applyFont="1" applyFill="1" applyBorder="1" applyAlignment="1">
      <alignment horizontal="center" vertical="center" wrapText="1"/>
    </xf>
    <xf numFmtId="0" fontId="7" fillId="29" borderId="1" xfId="3" applyFont="1" applyFill="1" applyBorder="1" applyAlignment="1">
      <alignment horizontal="center" vertical="center" wrapText="1"/>
    </xf>
    <xf numFmtId="0" fontId="3" fillId="29" borderId="0" xfId="0" applyFont="1" applyFill="1"/>
    <xf numFmtId="0" fontId="3" fillId="29" borderId="1" xfId="0" applyFont="1" applyFill="1" applyBorder="1"/>
    <xf numFmtId="0" fontId="5" fillId="29" borderId="1" xfId="3" applyFont="1" applyFill="1" applyBorder="1" applyAlignment="1">
      <alignment horizontal="center" vertical="center" wrapText="1"/>
    </xf>
    <xf numFmtId="0" fontId="8" fillId="0" borderId="0" xfId="0" applyFont="1"/>
    <xf numFmtId="0" fontId="7" fillId="0" borderId="1" xfId="3"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29" borderId="8" xfId="0" applyFont="1" applyFill="1" applyBorder="1" applyAlignment="1">
      <alignment horizontal="center" vertical="center" wrapText="1"/>
    </xf>
    <xf numFmtId="0" fontId="8" fillId="29" borderId="25" xfId="0" applyFont="1" applyFill="1" applyBorder="1" applyAlignment="1">
      <alignment horizontal="center" vertical="center"/>
    </xf>
    <xf numFmtId="0" fontId="8" fillId="29" borderId="25" xfId="0" applyFont="1" applyFill="1" applyBorder="1" applyAlignment="1">
      <alignment vertical="center" wrapText="1"/>
    </xf>
    <xf numFmtId="0" fontId="8" fillId="29" borderId="26" xfId="0" applyFont="1" applyFill="1" applyBorder="1" applyAlignment="1">
      <alignment vertical="center" wrapText="1"/>
    </xf>
    <xf numFmtId="0" fontId="8" fillId="29" borderId="8" xfId="0" applyFont="1" applyFill="1" applyBorder="1" applyAlignment="1">
      <alignment vertical="center" wrapText="1"/>
    </xf>
    <xf numFmtId="0" fontId="8" fillId="29" borderId="25" xfId="0" applyNumberFormat="1" applyFont="1" applyFill="1" applyBorder="1" applyAlignment="1">
      <alignment vertical="center" wrapText="1"/>
    </xf>
    <xf numFmtId="0" fontId="8" fillId="29" borderId="8" xfId="0" applyNumberFormat="1" applyFont="1" applyFill="1" applyBorder="1" applyAlignment="1">
      <alignment vertical="center" wrapText="1"/>
    </xf>
    <xf numFmtId="1" fontId="8" fillId="29" borderId="8" xfId="0" applyNumberFormat="1" applyFont="1" applyFill="1" applyBorder="1" applyAlignment="1">
      <alignment horizontal="center" vertical="center" wrapText="1"/>
    </xf>
    <xf numFmtId="0" fontId="8" fillId="30" borderId="1" xfId="0" applyFont="1" applyFill="1" applyBorder="1" applyAlignment="1">
      <alignment horizontal="center" vertical="center" wrapText="1"/>
    </xf>
    <xf numFmtId="0" fontId="8" fillId="29" borderId="1" xfId="0" applyFont="1" applyFill="1" applyBorder="1" applyAlignment="1">
      <alignment horizontal="center" vertical="center"/>
    </xf>
    <xf numFmtId="0" fontId="8" fillId="29" borderId="1" xfId="0" applyFont="1" applyFill="1" applyBorder="1" applyAlignment="1">
      <alignment horizontal="center" vertical="center" wrapText="1"/>
    </xf>
    <xf numFmtId="0" fontId="8" fillId="29" borderId="1" xfId="0" applyFont="1" applyFill="1" applyBorder="1" applyAlignment="1">
      <alignment vertical="center" wrapText="1"/>
    </xf>
    <xf numFmtId="1" fontId="8" fillId="29" borderId="1" xfId="0" applyNumberFormat="1" applyFont="1" applyFill="1" applyBorder="1" applyAlignment="1">
      <alignment horizontal="center" vertical="center" wrapText="1"/>
    </xf>
    <xf numFmtId="0" fontId="8" fillId="29" borderId="1" xfId="520" applyFont="1" applyFill="1" applyBorder="1" applyAlignment="1">
      <alignment horizontal="center" vertical="center"/>
    </xf>
    <xf numFmtId="0" fontId="8" fillId="29" borderId="1" xfId="0" applyNumberFormat="1" applyFont="1" applyFill="1" applyBorder="1" applyAlignment="1">
      <alignment vertical="center" wrapText="1"/>
    </xf>
    <xf numFmtId="0" fontId="8" fillId="30" borderId="1" xfId="0" applyFont="1" applyFill="1" applyBorder="1" applyAlignment="1">
      <alignment horizontal="center" vertical="center"/>
    </xf>
    <xf numFmtId="0" fontId="8" fillId="29" borderId="26" xfId="0" applyNumberFormat="1" applyFont="1" applyFill="1" applyBorder="1" applyAlignment="1">
      <alignment vertical="center" wrapText="1"/>
    </xf>
    <xf numFmtId="0" fontId="7" fillId="29" borderId="1" xfId="0" applyFont="1" applyFill="1" applyBorder="1" applyAlignment="1">
      <alignment horizontal="center" vertical="center" wrapText="1"/>
    </xf>
    <xf numFmtId="0" fontId="11" fillId="29" borderId="1" xfId="0" applyFont="1" applyFill="1" applyBorder="1" applyAlignment="1">
      <alignment horizontal="left" vertical="center" wrapText="1"/>
    </xf>
    <xf numFmtId="0" fontId="7" fillId="29" borderId="0" xfId="0" applyFont="1" applyFill="1" applyAlignment="1">
      <alignment horizontal="left" vertical="center"/>
    </xf>
    <xf numFmtId="2" fontId="7" fillId="29" borderId="1" xfId="0" applyNumberFormat="1" applyFont="1" applyFill="1" applyBorder="1" applyAlignment="1">
      <alignment horizontal="center" vertical="center"/>
    </xf>
    <xf numFmtId="2" fontId="7" fillId="29" borderId="1" xfId="0" applyNumberFormat="1" applyFont="1" applyFill="1" applyBorder="1" applyAlignment="1">
      <alignment vertical="center" wrapText="1"/>
    </xf>
    <xf numFmtId="0" fontId="7" fillId="29" borderId="1" xfId="0" applyFont="1" applyFill="1" applyBorder="1" applyAlignment="1">
      <alignment horizontal="center" vertical="center"/>
    </xf>
    <xf numFmtId="0" fontId="176" fillId="0" borderId="8" xfId="2" applyFont="1" applyBorder="1" applyAlignment="1">
      <alignment horizontal="center" vertical="center"/>
    </xf>
    <xf numFmtId="0" fontId="7" fillId="29" borderId="25" xfId="0" applyFont="1" applyFill="1" applyBorder="1" applyAlignment="1">
      <alignment horizontal="center" vertical="center" wrapText="1"/>
    </xf>
    <xf numFmtId="0" fontId="7" fillId="29" borderId="8" xfId="0" applyFont="1" applyFill="1" applyBorder="1" applyAlignment="1">
      <alignment horizontal="center" vertical="center" wrapText="1"/>
    </xf>
    <xf numFmtId="0" fontId="8" fillId="29" borderId="0" xfId="0" applyFont="1" applyFill="1" applyAlignment="1">
      <alignment wrapText="1"/>
    </xf>
    <xf numFmtId="4" fontId="7" fillId="29" borderId="1" xfId="0" applyNumberFormat="1" applyFont="1" applyFill="1" applyBorder="1" applyAlignment="1">
      <alignment vertical="center"/>
    </xf>
    <xf numFmtId="4" fontId="11" fillId="29" borderId="1" xfId="0" applyNumberFormat="1" applyFont="1" applyFill="1" applyBorder="1" applyAlignment="1">
      <alignment horizontal="center" vertical="center"/>
    </xf>
    <xf numFmtId="4" fontId="11" fillId="29" borderId="1" xfId="0" applyNumberFormat="1" applyFont="1" applyFill="1" applyBorder="1" applyAlignment="1">
      <alignment horizontal="left" vertical="center" wrapText="1"/>
    </xf>
    <xf numFmtId="4" fontId="8" fillId="29" borderId="1" xfId="950" applyNumberFormat="1" applyFont="1" applyFill="1" applyBorder="1" applyAlignment="1">
      <alignment horizontal="center" vertical="center"/>
    </xf>
    <xf numFmtId="4" fontId="129" fillId="30" borderId="1" xfId="950" applyNumberFormat="1" applyFont="1" applyFill="1" applyBorder="1" applyAlignment="1">
      <alignment horizontal="center" vertical="center"/>
    </xf>
    <xf numFmtId="4" fontId="128" fillId="30" borderId="1" xfId="0" applyNumberFormat="1" applyFont="1" applyFill="1" applyBorder="1" applyAlignment="1">
      <alignment horizontal="center" vertical="center"/>
    </xf>
    <xf numFmtId="4" fontId="8" fillId="29" borderId="1" xfId="950" applyNumberFormat="1" applyFont="1" applyFill="1" applyBorder="1" applyAlignment="1">
      <alignment horizontal="center" vertical="center" wrapText="1"/>
    </xf>
    <xf numFmtId="4" fontId="8" fillId="29" borderId="1" xfId="950" applyNumberFormat="1" applyFont="1" applyFill="1" applyBorder="1" applyAlignment="1">
      <alignment vertical="center" wrapText="1"/>
    </xf>
    <xf numFmtId="4" fontId="8" fillId="29" borderId="1" xfId="950" applyNumberFormat="1" applyFont="1" applyFill="1" applyBorder="1" applyAlignment="1">
      <alignment vertical="center"/>
    </xf>
    <xf numFmtId="4" fontId="7" fillId="29" borderId="1" xfId="950" applyNumberFormat="1" applyFont="1" applyFill="1" applyBorder="1" applyAlignment="1">
      <alignment vertical="center"/>
    </xf>
    <xf numFmtId="4" fontId="8" fillId="29" borderId="0" xfId="0" applyNumberFormat="1" applyFont="1" applyFill="1"/>
    <xf numFmtId="0" fontId="172" fillId="29" borderId="0" xfId="0" applyFont="1" applyFill="1" applyBorder="1"/>
    <xf numFmtId="2" fontId="8" fillId="29" borderId="1" xfId="0" applyNumberFormat="1" applyFont="1" applyFill="1" applyBorder="1"/>
    <xf numFmtId="4" fontId="16" fillId="29" borderId="1" xfId="3" applyNumberFormat="1" applyFont="1" applyFill="1" applyBorder="1" applyAlignment="1">
      <alignment horizontal="center" vertical="center" wrapText="1"/>
    </xf>
    <xf numFmtId="0" fontId="16" fillId="29" borderId="1" xfId="0" applyFont="1" applyFill="1" applyBorder="1"/>
    <xf numFmtId="4" fontId="16" fillId="29" borderId="1" xfId="4" applyNumberFormat="1" applyFont="1" applyFill="1" applyBorder="1" applyAlignment="1">
      <alignment horizontal="right" vertical="center" wrapText="1"/>
    </xf>
    <xf numFmtId="4" fontId="16" fillId="29" borderId="1" xfId="0" applyNumberFormat="1" applyFont="1" applyFill="1" applyBorder="1"/>
    <xf numFmtId="0" fontId="16" fillId="29" borderId="0" xfId="0" applyFont="1" applyFill="1"/>
    <xf numFmtId="2" fontId="7" fillId="29" borderId="1" xfId="0" applyNumberFormat="1" applyFont="1" applyFill="1" applyBorder="1"/>
    <xf numFmtId="0" fontId="7" fillId="29" borderId="1" xfId="0" applyFont="1" applyFill="1" applyBorder="1" applyAlignment="1">
      <alignment horizontal="center"/>
    </xf>
    <xf numFmtId="0" fontId="8" fillId="29" borderId="1" xfId="0" applyFont="1" applyFill="1" applyBorder="1" applyAlignment="1">
      <alignment horizontal="center"/>
    </xf>
    <xf numFmtId="0" fontId="16" fillId="29" borderId="1" xfId="0" applyFont="1" applyFill="1" applyBorder="1" applyAlignment="1">
      <alignment horizontal="center"/>
    </xf>
    <xf numFmtId="0" fontId="8" fillId="29" borderId="0" xfId="0" applyFont="1" applyFill="1" applyAlignment="1">
      <alignment horizontal="center"/>
    </xf>
    <xf numFmtId="0" fontId="3" fillId="29" borderId="1" xfId="0" applyFont="1" applyFill="1" applyBorder="1" applyAlignment="1">
      <alignment horizontal="center" vertical="center" wrapText="1"/>
    </xf>
    <xf numFmtId="0" fontId="3" fillId="29" borderId="1" xfId="0" applyFont="1" applyFill="1" applyBorder="1" applyAlignment="1">
      <alignment horizontal="justify" vertical="center" wrapText="1"/>
    </xf>
    <xf numFmtId="0" fontId="5" fillId="29" borderId="1" xfId="3" applyFont="1" applyFill="1" applyBorder="1" applyAlignment="1">
      <alignment horizontal="left" vertical="center" wrapText="1"/>
    </xf>
    <xf numFmtId="4" fontId="5" fillId="29" borderId="1" xfId="3" applyNumberFormat="1" applyFont="1" applyFill="1" applyBorder="1" applyAlignment="1">
      <alignment vertical="center" wrapText="1"/>
    </xf>
    <xf numFmtId="4" fontId="5" fillId="29" borderId="27" xfId="3" applyNumberFormat="1" applyFont="1" applyFill="1" applyBorder="1" applyAlignment="1">
      <alignment vertical="center" wrapText="1"/>
    </xf>
    <xf numFmtId="4" fontId="3" fillId="29" borderId="1" xfId="4" applyNumberFormat="1" applyFont="1" applyFill="1" applyBorder="1" applyAlignment="1">
      <alignment vertical="center" wrapText="1"/>
    </xf>
    <xf numFmtId="4" fontId="3" fillId="29" borderId="27" xfId="4" applyNumberFormat="1" applyFont="1" applyFill="1" applyBorder="1" applyAlignment="1">
      <alignment vertical="center" wrapText="1"/>
    </xf>
    <xf numFmtId="4" fontId="3" fillId="29" borderId="1" xfId="3" applyNumberFormat="1" applyFont="1" applyFill="1" applyBorder="1" applyAlignment="1">
      <alignment vertical="center" wrapText="1"/>
    </xf>
    <xf numFmtId="4" fontId="14" fillId="29" borderId="27" xfId="4" applyNumberFormat="1" applyFont="1" applyFill="1" applyBorder="1" applyAlignment="1">
      <alignment vertical="center" wrapText="1"/>
    </xf>
    <xf numFmtId="4" fontId="14" fillId="29" borderId="1" xfId="4" applyNumberFormat="1" applyFont="1" applyFill="1" applyBorder="1" applyAlignment="1">
      <alignment vertical="center" wrapText="1"/>
    </xf>
    <xf numFmtId="4" fontId="5" fillId="29" borderId="1" xfId="4" applyNumberFormat="1" applyFont="1" applyFill="1" applyBorder="1" applyAlignment="1">
      <alignment vertical="center" wrapText="1"/>
    </xf>
    <xf numFmtId="4" fontId="5" fillId="29" borderId="27" xfId="4" applyNumberFormat="1" applyFont="1" applyFill="1" applyBorder="1" applyAlignment="1">
      <alignment vertical="center" wrapText="1"/>
    </xf>
    <xf numFmtId="4" fontId="3" fillId="29" borderId="1" xfId="3" quotePrefix="1" applyNumberFormat="1" applyFont="1" applyFill="1" applyBorder="1" applyAlignment="1">
      <alignment vertical="center"/>
    </xf>
    <xf numFmtId="4" fontId="3" fillId="29" borderId="27" xfId="3" quotePrefix="1" applyNumberFormat="1" applyFont="1" applyFill="1" applyBorder="1" applyAlignment="1">
      <alignment vertical="center"/>
    </xf>
    <xf numFmtId="4" fontId="3" fillId="29" borderId="27" xfId="3" applyNumberFormat="1" applyFont="1" applyFill="1" applyBorder="1" applyAlignment="1">
      <alignment vertical="center"/>
    </xf>
    <xf numFmtId="4" fontId="3" fillId="29" borderId="1" xfId="3" applyNumberFormat="1" applyFont="1" applyFill="1" applyBorder="1" applyAlignment="1">
      <alignment vertical="center"/>
    </xf>
    <xf numFmtId="4" fontId="3" fillId="29" borderId="6" xfId="0" applyNumberFormat="1" applyFont="1" applyFill="1" applyBorder="1" applyAlignment="1">
      <alignment vertical="center"/>
    </xf>
    <xf numFmtId="2" fontId="118" fillId="0" borderId="0" xfId="0" applyNumberFormat="1" applyFont="1"/>
    <xf numFmtId="0" fontId="118" fillId="0" borderId="0" xfId="0" applyFont="1"/>
    <xf numFmtId="0" fontId="126" fillId="0" borderId="0" xfId="0" applyFont="1"/>
    <xf numFmtId="0" fontId="119" fillId="0" borderId="1" xfId="3" applyFont="1" applyFill="1" applyBorder="1" applyAlignment="1">
      <alignment horizontal="center" vertical="center" wrapText="1"/>
    </xf>
    <xf numFmtId="0" fontId="119" fillId="0" borderId="1" xfId="3" applyFont="1" applyFill="1" applyBorder="1" applyAlignment="1">
      <alignment vertical="center" wrapText="1"/>
    </xf>
    <xf numFmtId="2" fontId="119" fillId="0" borderId="1" xfId="4" applyNumberFormat="1" applyFont="1" applyFill="1" applyBorder="1" applyAlignment="1">
      <alignment horizontal="center" vertical="center" wrapText="1"/>
    </xf>
    <xf numFmtId="2" fontId="119" fillId="0" borderId="0" xfId="0" applyNumberFormat="1" applyFont="1"/>
    <xf numFmtId="0" fontId="119" fillId="0" borderId="0" xfId="0" applyFont="1"/>
    <xf numFmtId="0" fontId="118" fillId="0" borderId="1" xfId="3" applyFont="1" applyFill="1" applyBorder="1" applyAlignment="1">
      <alignment horizontal="center" vertical="center" wrapText="1"/>
    </xf>
    <xf numFmtId="0" fontId="118" fillId="0" borderId="1" xfId="3" applyFont="1" applyFill="1" applyBorder="1" applyAlignment="1">
      <alignment vertical="center" wrapText="1"/>
    </xf>
    <xf numFmtId="2" fontId="174" fillId="0" borderId="1" xfId="4" applyNumberFormat="1" applyFont="1" applyFill="1" applyBorder="1" applyAlignment="1">
      <alignment horizontal="center" vertical="center" wrapText="1"/>
    </xf>
    <xf numFmtId="0" fontId="174" fillId="0" borderId="0" xfId="0" applyFont="1"/>
    <xf numFmtId="2" fontId="118" fillId="0" borderId="1" xfId="0" applyNumberFormat="1" applyFont="1" applyBorder="1"/>
    <xf numFmtId="0" fontId="8" fillId="29" borderId="25" xfId="1" applyFont="1" applyFill="1" applyBorder="1" applyAlignment="1">
      <alignment horizontal="left" vertical="center" wrapText="1"/>
    </xf>
    <xf numFmtId="0" fontId="8" fillId="29" borderId="1" xfId="1" applyFont="1" applyFill="1" applyBorder="1" applyAlignment="1">
      <alignment horizontal="center" vertical="center" wrapText="1"/>
    </xf>
    <xf numFmtId="2" fontId="8" fillId="29" borderId="25" xfId="0" applyNumberFormat="1" applyFont="1" applyFill="1" applyBorder="1" applyAlignment="1">
      <alignment horizontal="center" vertical="center"/>
    </xf>
    <xf numFmtId="4" fontId="5" fillId="2" borderId="1" xfId="3" applyNumberFormat="1" applyFont="1" applyFill="1" applyBorder="1" applyAlignment="1">
      <alignment vertical="center" wrapText="1"/>
    </xf>
    <xf numFmtId="4" fontId="176" fillId="0" borderId="1" xfId="2" applyNumberFormat="1" applyFont="1" applyBorder="1" applyAlignment="1">
      <alignment vertical="center" wrapText="1"/>
    </xf>
    <xf numFmtId="4" fontId="176" fillId="29" borderId="1" xfId="2" applyNumberFormat="1" applyFont="1" applyFill="1" applyBorder="1" applyAlignment="1">
      <alignment vertical="center" wrapText="1"/>
    </xf>
    <xf numFmtId="0" fontId="5" fillId="2" borderId="1" xfId="3" applyFont="1" applyFill="1" applyBorder="1" applyAlignment="1">
      <alignment horizontal="center" vertical="center" wrapText="1"/>
    </xf>
    <xf numFmtId="0" fontId="5" fillId="2" borderId="1" xfId="3" applyFont="1" applyFill="1" applyBorder="1" applyAlignment="1">
      <alignment vertical="center" wrapText="1"/>
    </xf>
    <xf numFmtId="0" fontId="14" fillId="2" borderId="1" xfId="3" applyFont="1" applyFill="1" applyBorder="1" applyAlignment="1">
      <alignment horizontal="center" vertical="center" wrapText="1"/>
    </xf>
    <xf numFmtId="0" fontId="14" fillId="2" borderId="1" xfId="3" applyFont="1" applyFill="1" applyBorder="1" applyAlignment="1">
      <alignment vertical="center" wrapText="1"/>
    </xf>
    <xf numFmtId="0" fontId="5" fillId="2" borderId="1" xfId="3" applyFont="1" applyFill="1" applyBorder="1" applyAlignment="1">
      <alignment horizontal="center" vertical="center"/>
    </xf>
    <xf numFmtId="0" fontId="5" fillId="2" borderId="1" xfId="3" applyFont="1" applyFill="1" applyBorder="1" applyAlignment="1">
      <alignment vertical="center"/>
    </xf>
    <xf numFmtId="0" fontId="7" fillId="29" borderId="1" xfId="0" applyFont="1" applyFill="1" applyBorder="1" applyAlignment="1">
      <alignment horizontal="center" vertical="center" wrapText="1"/>
    </xf>
    <xf numFmtId="0" fontId="7" fillId="29" borderId="1" xfId="0" applyFont="1" applyFill="1" applyBorder="1" applyAlignment="1">
      <alignment horizontal="center" vertical="center"/>
    </xf>
    <xf numFmtId="2" fontId="7" fillId="29" borderId="1" xfId="0" applyNumberFormat="1" applyFont="1" applyFill="1" applyBorder="1" applyAlignment="1">
      <alignment horizontal="center" vertical="center" wrapText="1"/>
    </xf>
    <xf numFmtId="2" fontId="144" fillId="0" borderId="1" xfId="0" applyNumberFormat="1" applyFont="1" applyBorder="1" applyAlignment="1">
      <alignment horizontal="center" vertical="center"/>
    </xf>
    <xf numFmtId="0" fontId="7" fillId="29" borderId="1" xfId="0" applyFont="1" applyFill="1" applyBorder="1" applyAlignment="1">
      <alignment horizontal="center" vertical="center"/>
    </xf>
    <xf numFmtId="0" fontId="5" fillId="29" borderId="1" xfId="0" applyFont="1" applyFill="1" applyBorder="1" applyAlignment="1">
      <alignment horizontal="center" vertical="center"/>
    </xf>
    <xf numFmtId="0" fontId="10" fillId="29" borderId="0" xfId="2" applyFont="1" applyFill="1" applyBorder="1" applyAlignment="1">
      <alignment horizontal="center" vertical="center" wrapText="1"/>
    </xf>
    <xf numFmtId="2" fontId="7" fillId="29" borderId="1" xfId="0" applyNumberFormat="1" applyFont="1" applyFill="1" applyBorder="1" applyAlignment="1">
      <alignment horizontal="center" vertical="center" wrapText="1"/>
    </xf>
    <xf numFmtId="4" fontId="7" fillId="29" borderId="1" xfId="0" applyNumberFormat="1" applyFont="1" applyFill="1" applyBorder="1" applyAlignment="1">
      <alignment horizontal="center" vertical="center"/>
    </xf>
    <xf numFmtId="4" fontId="176" fillId="0" borderId="1" xfId="2" applyNumberFormat="1" applyFont="1" applyBorder="1" applyAlignment="1">
      <alignment horizontal="center" vertical="center"/>
    </xf>
    <xf numFmtId="2" fontId="16" fillId="29" borderId="1" xfId="0" applyNumberFormat="1" applyFont="1" applyFill="1" applyBorder="1"/>
    <xf numFmtId="2" fontId="119" fillId="0" borderId="1" xfId="0" applyNumberFormat="1" applyFont="1" applyBorder="1" applyAlignment="1">
      <alignment horizontal="center" vertical="center"/>
    </xf>
    <xf numFmtId="2" fontId="7" fillId="0" borderId="1" xfId="0" applyNumberFormat="1" applyFont="1" applyBorder="1" applyAlignment="1">
      <alignment vertical="center"/>
    </xf>
    <xf numFmtId="2" fontId="16" fillId="0" borderId="1" xfId="0" applyNumberFormat="1" applyFont="1" applyBorder="1" applyAlignment="1">
      <alignment vertical="center"/>
    </xf>
    <xf numFmtId="4" fontId="176" fillId="0" borderId="1" xfId="2" applyNumberFormat="1" applyFont="1" applyBorder="1" applyAlignment="1">
      <alignment vertical="center"/>
    </xf>
    <xf numFmtId="4" fontId="176" fillId="29" borderId="1" xfId="2" applyNumberFormat="1" applyFont="1" applyFill="1" applyBorder="1" applyAlignment="1">
      <alignment vertical="center"/>
    </xf>
    <xf numFmtId="4" fontId="5" fillId="0" borderId="1" xfId="0" applyNumberFormat="1" applyFont="1" applyBorder="1" applyAlignment="1">
      <alignment vertical="center"/>
    </xf>
    <xf numFmtId="4" fontId="175" fillId="29" borderId="1" xfId="2" applyNumberFormat="1" applyFont="1" applyFill="1" applyBorder="1" applyAlignment="1">
      <alignment vertical="center"/>
    </xf>
    <xf numFmtId="4" fontId="3" fillId="29" borderId="1" xfId="0" applyNumberFormat="1" applyFont="1" applyFill="1" applyBorder="1" applyAlignment="1">
      <alignment vertical="center"/>
    </xf>
    <xf numFmtId="4" fontId="4" fillId="0" borderId="1" xfId="0" applyNumberFormat="1" applyFont="1" applyBorder="1" applyAlignment="1">
      <alignment vertical="center"/>
    </xf>
    <xf numFmtId="4" fontId="177" fillId="0" borderId="1" xfId="2" applyNumberFormat="1" applyFont="1" applyBorder="1" applyAlignment="1">
      <alignment vertical="center"/>
    </xf>
    <xf numFmtId="4" fontId="177" fillId="29" borderId="1" xfId="2" applyNumberFormat="1" applyFont="1" applyFill="1" applyBorder="1" applyAlignment="1">
      <alignment vertical="center"/>
    </xf>
    <xf numFmtId="4" fontId="14" fillId="0" borderId="1" xfId="0" applyNumberFormat="1" applyFont="1" applyBorder="1" applyAlignment="1">
      <alignment vertical="center"/>
    </xf>
    <xf numFmtId="0" fontId="14" fillId="2" borderId="1" xfId="3" applyFont="1" applyFill="1" applyBorder="1" applyAlignment="1">
      <alignment horizontal="center" vertical="center"/>
    </xf>
    <xf numFmtId="4" fontId="16" fillId="29" borderId="1" xfId="0" applyNumberFormat="1" applyFont="1" applyFill="1" applyBorder="1" applyAlignment="1">
      <alignment horizontal="right" vertical="center"/>
    </xf>
    <xf numFmtId="0" fontId="147" fillId="29" borderId="0" xfId="0" applyFont="1" applyFill="1"/>
    <xf numFmtId="0" fontId="16" fillId="29" borderId="1" xfId="3" applyFont="1" applyFill="1" applyBorder="1" applyAlignment="1">
      <alignment horizontal="center" vertical="center"/>
    </xf>
    <xf numFmtId="4" fontId="5" fillId="29" borderId="1" xfId="0" applyNumberFormat="1" applyFont="1" applyFill="1" applyBorder="1" applyAlignment="1">
      <alignment vertical="center"/>
    </xf>
    <xf numFmtId="2" fontId="3" fillId="0" borderId="0" xfId="0" applyNumberFormat="1" applyFont="1" applyAlignment="1">
      <alignment vertical="center"/>
    </xf>
    <xf numFmtId="2" fontId="3" fillId="0" borderId="1" xfId="0" applyNumberFormat="1" applyFont="1" applyBorder="1" applyAlignment="1">
      <alignment vertical="center"/>
    </xf>
    <xf numFmtId="2" fontId="3" fillId="0" borderId="0" xfId="0" applyNumberFormat="1" applyFont="1" applyAlignment="1">
      <alignment horizontal="right" vertical="center"/>
    </xf>
    <xf numFmtId="4" fontId="14" fillId="29" borderId="1" xfId="3" applyNumberFormat="1" applyFont="1" applyFill="1" applyBorder="1" applyAlignment="1">
      <alignment vertical="center" wrapText="1"/>
    </xf>
    <xf numFmtId="0" fontId="14" fillId="29" borderId="0" xfId="0" applyFont="1" applyFill="1"/>
    <xf numFmtId="4" fontId="14" fillId="29" borderId="0" xfId="0" applyNumberFormat="1" applyFont="1" applyFill="1" applyAlignment="1">
      <alignment vertical="center"/>
    </xf>
    <xf numFmtId="4" fontId="14" fillId="29" borderId="1" xfId="0" applyNumberFormat="1" applyFont="1" applyFill="1" applyBorder="1" applyAlignment="1">
      <alignment vertical="center"/>
    </xf>
    <xf numFmtId="0" fontId="14" fillId="29" borderId="1" xfId="0" applyNumberFormat="1" applyFont="1" applyFill="1" applyBorder="1" applyAlignment="1">
      <alignment horizontal="center" vertical="center" wrapText="1"/>
    </xf>
    <xf numFmtId="0" fontId="14" fillId="29" borderId="1" xfId="0" applyFont="1" applyFill="1" applyBorder="1" applyAlignment="1">
      <alignment horizontal="center" vertical="center" wrapText="1"/>
    </xf>
    <xf numFmtId="0" fontId="3" fillId="0" borderId="0" xfId="0" applyFont="1" applyAlignment="1">
      <alignment vertical="center"/>
    </xf>
    <xf numFmtId="0" fontId="7" fillId="29" borderId="0" xfId="0" applyFont="1" applyFill="1" applyAlignment="1">
      <alignment horizontal="center" vertical="center"/>
    </xf>
    <xf numFmtId="2" fontId="8" fillId="29" borderId="1" xfId="0" applyNumberFormat="1" applyFont="1" applyFill="1" applyBorder="1" applyAlignment="1">
      <alignment horizontal="center" vertical="center" wrapText="1"/>
    </xf>
    <xf numFmtId="2" fontId="11" fillId="29" borderId="1" xfId="0" applyNumberFormat="1" applyFont="1" applyFill="1" applyBorder="1" applyAlignment="1">
      <alignment horizontal="center" vertical="center" wrapText="1"/>
    </xf>
    <xf numFmtId="2" fontId="8" fillId="29" borderId="25" xfId="0" applyNumberFormat="1" applyFont="1" applyFill="1" applyBorder="1" applyAlignment="1">
      <alignment horizontal="center" vertical="center" wrapText="1"/>
    </xf>
    <xf numFmtId="0" fontId="8" fillId="29" borderId="0" xfId="0" applyNumberFormat="1" applyFont="1" applyFill="1" applyAlignment="1">
      <alignment horizontal="center" vertical="center" wrapText="1"/>
    </xf>
    <xf numFmtId="4" fontId="3" fillId="29" borderId="0" xfId="0" applyNumberFormat="1" applyFont="1" applyFill="1" applyAlignment="1">
      <alignment vertical="center"/>
    </xf>
    <xf numFmtId="4" fontId="5" fillId="29" borderId="27" xfId="0" applyNumberFormat="1" applyFont="1" applyFill="1" applyBorder="1" applyAlignment="1">
      <alignment vertical="center"/>
    </xf>
    <xf numFmtId="0" fontId="14" fillId="29" borderId="1" xfId="3" applyFont="1" applyFill="1" applyBorder="1" applyAlignment="1">
      <alignment horizontal="center" vertical="center"/>
    </xf>
    <xf numFmtId="4" fontId="14" fillId="29" borderId="27" xfId="0" applyNumberFormat="1" applyFont="1" applyFill="1" applyBorder="1" applyAlignment="1">
      <alignment vertical="center"/>
    </xf>
    <xf numFmtId="0" fontId="4" fillId="2" borderId="0" xfId="2" applyFont="1" applyFill="1" applyBorder="1"/>
    <xf numFmtId="0" fontId="10" fillId="2" borderId="0" xfId="2" applyFont="1" applyFill="1" applyBorder="1" applyAlignment="1">
      <alignment horizontal="center" vertical="justify" wrapText="1"/>
    </xf>
    <xf numFmtId="0" fontId="15" fillId="2" borderId="0" xfId="2" applyFont="1" applyFill="1" applyBorder="1" applyAlignment="1">
      <alignment horizontal="right" vertical="center" wrapText="1"/>
    </xf>
    <xf numFmtId="0" fontId="10" fillId="2" borderId="1" xfId="6" applyFont="1" applyFill="1" applyBorder="1" applyAlignment="1" applyProtection="1">
      <alignment horizontal="center" vertical="center"/>
    </xf>
    <xf numFmtId="0" fontId="7" fillId="2" borderId="1" xfId="3"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30" borderId="1" xfId="0" applyFont="1" applyFill="1" applyBorder="1" applyAlignment="1">
      <alignment horizontal="center" vertical="center" wrapText="1"/>
    </xf>
    <xf numFmtId="0" fontId="144" fillId="0" borderId="1" xfId="0" applyFont="1" applyBorder="1" applyAlignment="1">
      <alignment horizontal="center" vertical="center"/>
    </xf>
    <xf numFmtId="0" fontId="144" fillId="0" borderId="1" xfId="0" applyFont="1" applyBorder="1" applyAlignment="1">
      <alignment horizontal="center" vertical="center" wrapText="1"/>
    </xf>
    <xf numFmtId="2" fontId="144" fillId="0" borderId="25" xfId="0" applyNumberFormat="1" applyFont="1" applyBorder="1" applyAlignment="1">
      <alignment horizontal="center" vertical="center"/>
    </xf>
    <xf numFmtId="2" fontId="144" fillId="0" borderId="8" xfId="0" applyNumberFormat="1" applyFont="1" applyBorder="1" applyAlignment="1">
      <alignment horizontal="center" vertical="center"/>
    </xf>
    <xf numFmtId="0" fontId="144" fillId="0" borderId="25" xfId="0" applyFont="1" applyBorder="1" applyAlignment="1">
      <alignment horizontal="center" vertical="center" wrapText="1"/>
    </xf>
    <xf numFmtId="0" fontId="144" fillId="0" borderId="8" xfId="0" applyFont="1" applyBorder="1" applyAlignment="1">
      <alignment horizontal="center" vertical="center" wrapText="1"/>
    </xf>
    <xf numFmtId="0" fontId="144" fillId="0" borderId="23" xfId="0" applyFont="1" applyBorder="1" applyAlignment="1">
      <alignment horizontal="center" vertical="center"/>
    </xf>
    <xf numFmtId="0" fontId="144" fillId="0" borderId="13" xfId="0" applyFont="1" applyBorder="1" applyAlignment="1">
      <alignment horizontal="center" vertical="center"/>
    </xf>
    <xf numFmtId="0" fontId="144" fillId="0" borderId="27" xfId="0" applyFont="1" applyBorder="1" applyAlignment="1">
      <alignment horizontal="center" vertical="center"/>
    </xf>
    <xf numFmtId="0" fontId="144" fillId="0" borderId="26" xfId="0" applyFont="1" applyBorder="1" applyAlignment="1">
      <alignment horizontal="center" vertical="center" wrapText="1"/>
    </xf>
    <xf numFmtId="2" fontId="144" fillId="0" borderId="1" xfId="0" applyNumberFormat="1" applyFont="1" applyBorder="1" applyAlignment="1">
      <alignment horizontal="center" vertical="center" wrapText="1"/>
    </xf>
    <xf numFmtId="2" fontId="144" fillId="0" borderId="25" xfId="0" applyNumberFormat="1" applyFont="1" applyBorder="1" applyAlignment="1">
      <alignment horizontal="center" vertical="center" wrapText="1"/>
    </xf>
    <xf numFmtId="2" fontId="144" fillId="0" borderId="26" xfId="0" applyNumberFormat="1" applyFont="1" applyBorder="1" applyAlignment="1">
      <alignment horizontal="center" vertical="center" wrapText="1"/>
    </xf>
    <xf numFmtId="2" fontId="144" fillId="0" borderId="8" xfId="0" applyNumberFormat="1" applyFont="1" applyBorder="1" applyAlignment="1">
      <alignment horizontal="center" vertical="center" wrapText="1"/>
    </xf>
    <xf numFmtId="0" fontId="144" fillId="0" borderId="35" xfId="0" applyFont="1" applyBorder="1" applyAlignment="1">
      <alignment horizontal="center" vertical="center" wrapText="1"/>
    </xf>
    <xf numFmtId="0" fontId="144" fillId="0" borderId="36"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37" xfId="0" applyFont="1" applyBorder="1" applyAlignment="1">
      <alignment horizontal="center" vertical="center" wrapText="1"/>
    </xf>
    <xf numFmtId="0" fontId="144" fillId="0" borderId="3"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23" xfId="0" applyFont="1" applyBorder="1" applyAlignment="1">
      <alignment horizontal="center" vertical="center" wrapText="1"/>
    </xf>
    <xf numFmtId="0" fontId="144" fillId="0" borderId="13" xfId="0" applyFont="1" applyBorder="1" applyAlignment="1">
      <alignment horizontal="center" vertical="center" wrapText="1"/>
    </xf>
    <xf numFmtId="0" fontId="144" fillId="0" borderId="27" xfId="0" applyFont="1" applyBorder="1" applyAlignment="1">
      <alignment horizontal="center" vertical="center" wrapText="1"/>
    </xf>
    <xf numFmtId="0" fontId="144" fillId="0" borderId="0" xfId="0" applyFont="1" applyAlignment="1">
      <alignment horizontal="center" wrapText="1"/>
    </xf>
    <xf numFmtId="0" fontId="144" fillId="0" borderId="25" xfId="0" applyFont="1" applyBorder="1" applyAlignment="1">
      <alignment horizontal="center" vertical="center"/>
    </xf>
    <xf numFmtId="0" fontId="144" fillId="0" borderId="26" xfId="0" applyFont="1" applyBorder="1" applyAlignment="1">
      <alignment horizontal="center" vertical="center"/>
    </xf>
    <xf numFmtId="0" fontId="144" fillId="0" borderId="8" xfId="0" applyFont="1" applyBorder="1" applyAlignment="1">
      <alignment horizontal="center" vertical="center"/>
    </xf>
    <xf numFmtId="2" fontId="144" fillId="0" borderId="1" xfId="0" applyNumberFormat="1" applyFont="1" applyBorder="1" applyAlignment="1">
      <alignment horizontal="center" vertical="center"/>
    </xf>
    <xf numFmtId="0" fontId="8" fillId="0" borderId="25" xfId="0" applyNumberFormat="1" applyFont="1" applyFill="1" applyBorder="1" applyAlignment="1">
      <alignment horizontal="center" vertical="center" wrapText="1"/>
    </xf>
    <xf numFmtId="0" fontId="8" fillId="0" borderId="26"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25" xfId="0" applyFont="1" applyFill="1" applyBorder="1" applyAlignment="1">
      <alignment horizontal="left" vertical="center" wrapText="1"/>
    </xf>
    <xf numFmtId="0" fontId="8" fillId="0" borderId="8" xfId="0" applyFont="1" applyFill="1" applyBorder="1" applyAlignment="1">
      <alignment horizontal="left" vertical="center" wrapText="1"/>
    </xf>
    <xf numFmtId="0" fontId="8" fillId="0" borderId="25"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5" xfId="0" applyNumberFormat="1" applyFont="1" applyFill="1" applyBorder="1" applyAlignment="1">
      <alignment horizontal="left" vertical="center" wrapText="1"/>
    </xf>
    <xf numFmtId="0" fontId="8" fillId="0" borderId="8" xfId="0" applyNumberFormat="1" applyFont="1" applyFill="1" applyBorder="1" applyAlignment="1">
      <alignment horizontal="left" vertical="center" wrapText="1"/>
    </xf>
    <xf numFmtId="0" fontId="7" fillId="0" borderId="0" xfId="0" applyFont="1" applyFill="1" applyAlignment="1">
      <alignment horizontal="left" vertical="center"/>
    </xf>
    <xf numFmtId="0" fontId="117" fillId="0" borderId="3" xfId="0" applyFont="1" applyFill="1" applyBorder="1" applyAlignment="1">
      <alignment horizontal="center" vertical="center"/>
    </xf>
    <xf numFmtId="0" fontId="117" fillId="0" borderId="0" xfId="0" applyFont="1" applyFill="1" applyBorder="1" applyAlignment="1">
      <alignment horizontal="center" vertical="center"/>
    </xf>
    <xf numFmtId="2" fontId="7" fillId="0" borderId="25" xfId="0" applyNumberFormat="1" applyFont="1" applyFill="1" applyBorder="1" applyAlignment="1">
      <alignment horizontal="center" vertical="center"/>
    </xf>
    <xf numFmtId="2" fontId="7" fillId="0" borderId="8" xfId="0" applyNumberFormat="1" applyFont="1" applyFill="1" applyBorder="1" applyAlignment="1">
      <alignment horizontal="center" vertical="center"/>
    </xf>
    <xf numFmtId="2" fontId="7" fillId="0" borderId="1" xfId="0" applyNumberFormat="1"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5" xfId="520" applyFont="1" applyFill="1" applyBorder="1" applyAlignment="1">
      <alignment horizontal="center" vertical="center"/>
    </xf>
    <xf numFmtId="0" fontId="7" fillId="0" borderId="8" xfId="520" applyFont="1" applyFill="1" applyBorder="1" applyAlignment="1">
      <alignment horizontal="center" vertical="center"/>
    </xf>
    <xf numFmtId="0" fontId="7" fillId="29" borderId="0" xfId="0" applyFont="1" applyFill="1" applyAlignment="1">
      <alignment horizontal="left"/>
    </xf>
    <xf numFmtId="0" fontId="10" fillId="29" borderId="0" xfId="2" applyFont="1" applyFill="1" applyBorder="1" applyAlignment="1">
      <alignment horizontal="center" vertical="center" wrapText="1"/>
    </xf>
    <xf numFmtId="0" fontId="130" fillId="29" borderId="0" xfId="2" applyFont="1" applyFill="1" applyBorder="1"/>
    <xf numFmtId="0" fontId="10" fillId="29" borderId="1" xfId="6" applyFont="1" applyFill="1" applyBorder="1" applyAlignment="1" applyProtection="1">
      <alignment horizontal="center" vertical="center"/>
    </xf>
    <xf numFmtId="0" fontId="7" fillId="29" borderId="1" xfId="3" applyFont="1" applyFill="1" applyBorder="1" applyAlignment="1">
      <alignment horizontal="center" vertical="center" wrapText="1"/>
    </xf>
    <xf numFmtId="0" fontId="15" fillId="29" borderId="0" xfId="2" applyFont="1" applyFill="1" applyBorder="1" applyAlignment="1">
      <alignment horizontal="center" vertical="center" wrapText="1"/>
    </xf>
    <xf numFmtId="0" fontId="7" fillId="29" borderId="0" xfId="3" applyFont="1" applyFill="1" applyBorder="1" applyAlignment="1">
      <alignment horizontal="left" vertical="center" wrapText="1"/>
    </xf>
    <xf numFmtId="0" fontId="10" fillId="29" borderId="3" xfId="2" applyFont="1" applyFill="1" applyBorder="1" applyAlignment="1">
      <alignment horizontal="center" vertical="center" wrapText="1"/>
    </xf>
    <xf numFmtId="0" fontId="7" fillId="29" borderId="25" xfId="0" applyFont="1" applyFill="1" applyBorder="1" applyAlignment="1">
      <alignment horizontal="center" vertical="center"/>
    </xf>
    <xf numFmtId="0" fontId="7" fillId="29" borderId="26" xfId="0" applyFont="1" applyFill="1" applyBorder="1" applyAlignment="1">
      <alignment horizontal="center" vertical="center"/>
    </xf>
    <xf numFmtId="0" fontId="7" fillId="29" borderId="8" xfId="0" applyFont="1" applyFill="1" applyBorder="1" applyAlignment="1">
      <alignment horizontal="center" vertical="center"/>
    </xf>
    <xf numFmtId="4" fontId="7" fillId="29" borderId="25" xfId="3" applyNumberFormat="1" applyFont="1" applyFill="1" applyBorder="1" applyAlignment="1">
      <alignment horizontal="center" vertical="center" wrapText="1"/>
    </xf>
    <xf numFmtId="4" fontId="7" fillId="29" borderId="26" xfId="3" applyNumberFormat="1" applyFont="1" applyFill="1" applyBorder="1" applyAlignment="1">
      <alignment horizontal="center" vertical="center" wrapText="1"/>
    </xf>
    <xf numFmtId="4" fontId="7" fillId="29" borderId="8" xfId="3" applyNumberFormat="1" applyFont="1" applyFill="1" applyBorder="1" applyAlignment="1">
      <alignment horizontal="center" vertical="center" wrapText="1"/>
    </xf>
    <xf numFmtId="0" fontId="7" fillId="29" borderId="25" xfId="0" applyFont="1" applyFill="1" applyBorder="1" applyAlignment="1">
      <alignment horizontal="center" vertical="center" wrapText="1"/>
    </xf>
    <xf numFmtId="0" fontId="7" fillId="29" borderId="26" xfId="0" applyFont="1" applyFill="1" applyBorder="1" applyAlignment="1">
      <alignment horizontal="center" vertical="center" wrapText="1"/>
    </xf>
    <xf numFmtId="0" fontId="7" fillId="29" borderId="8" xfId="0" applyFont="1" applyFill="1" applyBorder="1" applyAlignment="1">
      <alignment horizontal="center" vertical="center" wrapText="1"/>
    </xf>
    <xf numFmtId="0" fontId="10" fillId="29" borderId="23" xfId="2" applyFont="1" applyFill="1" applyBorder="1" applyAlignment="1">
      <alignment horizontal="center" vertical="center"/>
    </xf>
    <xf numFmtId="0" fontId="10" fillId="29" borderId="13" xfId="2" applyFont="1" applyFill="1" applyBorder="1" applyAlignment="1">
      <alignment horizontal="center" vertical="center"/>
    </xf>
    <xf numFmtId="0" fontId="10" fillId="29" borderId="27" xfId="2" applyFont="1" applyFill="1" applyBorder="1" applyAlignment="1">
      <alignment horizontal="center" vertical="center"/>
    </xf>
    <xf numFmtId="0" fontId="7" fillId="29" borderId="1" xfId="0" applyFont="1" applyFill="1" applyBorder="1" applyAlignment="1">
      <alignment horizontal="center" vertical="center" wrapText="1"/>
    </xf>
    <xf numFmtId="0" fontId="7" fillId="29" borderId="1" xfId="0" applyFont="1" applyFill="1" applyBorder="1" applyAlignment="1">
      <alignment horizontal="center" vertical="center"/>
    </xf>
    <xf numFmtId="0" fontId="5" fillId="29" borderId="0" xfId="0" applyFont="1" applyFill="1"/>
    <xf numFmtId="0" fontId="5" fillId="29" borderId="1" xfId="0" applyFont="1" applyFill="1" applyBorder="1" applyAlignment="1">
      <alignment horizontal="center" vertical="center"/>
    </xf>
    <xf numFmtId="0" fontId="5" fillId="29" borderId="0" xfId="0" applyFont="1" applyFill="1" applyAlignment="1">
      <alignment horizontal="center" vertical="center" wrapText="1"/>
    </xf>
    <xf numFmtId="0" fontId="3" fillId="29" borderId="0" xfId="0" applyFont="1" applyFill="1" applyAlignment="1">
      <alignment horizontal="center" vertical="center"/>
    </xf>
    <xf numFmtId="4" fontId="5" fillId="29" borderId="23" xfId="3" applyNumberFormat="1" applyFont="1" applyFill="1" applyBorder="1" applyAlignment="1">
      <alignment horizontal="center" vertical="center" wrapText="1"/>
    </xf>
    <xf numFmtId="4" fontId="5" fillId="29" borderId="13" xfId="3" applyNumberFormat="1" applyFont="1" applyFill="1" applyBorder="1" applyAlignment="1">
      <alignment horizontal="center" vertical="center" wrapText="1"/>
    </xf>
    <xf numFmtId="4" fontId="5" fillId="29" borderId="27" xfId="3" applyNumberFormat="1" applyFont="1" applyFill="1" applyBorder="1" applyAlignment="1">
      <alignment horizontal="center" vertical="center" wrapText="1"/>
    </xf>
    <xf numFmtId="4" fontId="5" fillId="29" borderId="25" xfId="0" applyNumberFormat="1" applyFont="1" applyFill="1" applyBorder="1" applyAlignment="1">
      <alignment horizontal="center" vertical="center" wrapText="1"/>
    </xf>
    <xf numFmtId="4" fontId="5" fillId="29" borderId="8" xfId="0" applyNumberFormat="1" applyFont="1" applyFill="1" applyBorder="1" applyAlignment="1">
      <alignment horizontal="center" vertical="center" wrapText="1"/>
    </xf>
    <xf numFmtId="0" fontId="14" fillId="29" borderId="3" xfId="0" applyFont="1" applyFill="1" applyBorder="1" applyAlignment="1">
      <alignment horizontal="right"/>
    </xf>
    <xf numFmtId="0" fontId="4" fillId="0" borderId="0" xfId="0" applyFont="1"/>
    <xf numFmtId="0" fontId="119" fillId="0" borderId="0" xfId="3" applyFont="1" applyFill="1" applyBorder="1" applyAlignment="1">
      <alignment horizontal="left" vertical="center" wrapText="1"/>
    </xf>
    <xf numFmtId="0" fontId="179" fillId="0" borderId="0" xfId="2" applyFont="1" applyAlignment="1">
      <alignment horizontal="center" vertical="center" wrapText="1"/>
    </xf>
    <xf numFmtId="0" fontId="179" fillId="0" borderId="29" xfId="6" applyFont="1" applyBorder="1" applyAlignment="1" applyProtection="1">
      <alignment horizontal="center" vertical="center"/>
    </xf>
    <xf numFmtId="0" fontId="179" fillId="0" borderId="28" xfId="6" applyFont="1" applyBorder="1" applyAlignment="1" applyProtection="1">
      <alignment horizontal="center" vertical="center"/>
    </xf>
    <xf numFmtId="0" fontId="119" fillId="0" borderId="25" xfId="3" applyFont="1" applyFill="1" applyBorder="1" applyAlignment="1">
      <alignment horizontal="center" vertical="center" wrapText="1"/>
    </xf>
    <xf numFmtId="0" fontId="119" fillId="0" borderId="8" xfId="3" applyFont="1" applyFill="1" applyBorder="1" applyAlignment="1">
      <alignment horizontal="center" vertical="center" wrapText="1"/>
    </xf>
    <xf numFmtId="2" fontId="119" fillId="0" borderId="1" xfId="3" applyNumberFormat="1" applyFont="1" applyFill="1" applyBorder="1" applyAlignment="1">
      <alignment horizontal="center" vertical="center" wrapText="1"/>
    </xf>
    <xf numFmtId="2" fontId="119" fillId="0" borderId="23" xfId="3" applyNumberFormat="1" applyFont="1" applyFill="1" applyBorder="1" applyAlignment="1">
      <alignment horizontal="center" vertical="center" wrapText="1"/>
    </xf>
    <xf numFmtId="2" fontId="119" fillId="0" borderId="13" xfId="3" applyNumberFormat="1" applyFont="1" applyFill="1" applyBorder="1" applyAlignment="1">
      <alignment horizontal="center" vertical="center" wrapText="1"/>
    </xf>
    <xf numFmtId="2" fontId="119" fillId="0" borderId="27" xfId="3" applyNumberFormat="1" applyFont="1" applyFill="1" applyBorder="1" applyAlignment="1">
      <alignment horizontal="center" vertical="center" wrapText="1"/>
    </xf>
    <xf numFmtId="0" fontId="174" fillId="0" borderId="3" xfId="3" applyFont="1" applyFill="1" applyBorder="1" applyAlignment="1">
      <alignment horizontal="right" vertical="center" wrapText="1"/>
    </xf>
    <xf numFmtId="0" fontId="7" fillId="0" borderId="0" xfId="3" applyFont="1" applyFill="1" applyBorder="1" applyAlignment="1">
      <alignment horizontal="left" vertical="center" wrapText="1"/>
    </xf>
    <xf numFmtId="0" fontId="7" fillId="0" borderId="0" xfId="0" applyFont="1" applyAlignment="1">
      <alignment horizontal="center" vertical="center"/>
    </xf>
    <xf numFmtId="0" fontId="16" fillId="0" borderId="0" xfId="3" applyFont="1" applyFill="1" applyBorder="1" applyAlignment="1">
      <alignment horizontal="right" vertical="center" wrapText="1"/>
    </xf>
    <xf numFmtId="0" fontId="7" fillId="0" borderId="1" xfId="0" applyFont="1" applyBorder="1" applyAlignment="1">
      <alignment horizontal="center" vertical="center"/>
    </xf>
    <xf numFmtId="0" fontId="7" fillId="0" borderId="1" xfId="3" applyFont="1" applyFill="1" applyBorder="1" applyAlignment="1">
      <alignment horizontal="center" vertical="center" wrapText="1"/>
    </xf>
    <xf numFmtId="4" fontId="7" fillId="0" borderId="1" xfId="3" applyNumberFormat="1" applyFont="1" applyFill="1" applyBorder="1" applyAlignment="1">
      <alignment horizontal="center" vertical="center" wrapText="1"/>
    </xf>
    <xf numFmtId="0" fontId="8" fillId="29" borderId="25" xfId="0" applyFont="1" applyFill="1" applyBorder="1" applyAlignment="1">
      <alignment horizontal="center" vertical="center" wrapText="1"/>
    </xf>
    <xf numFmtId="0" fontId="8" fillId="29" borderId="26" xfId="0" applyFont="1" applyFill="1" applyBorder="1" applyAlignment="1">
      <alignment horizontal="center" vertical="center" wrapText="1"/>
    </xf>
    <xf numFmtId="0" fontId="8" fillId="29" borderId="8" xfId="0" applyFont="1" applyFill="1" applyBorder="1" applyAlignment="1">
      <alignment horizontal="center" vertical="center" wrapText="1"/>
    </xf>
    <xf numFmtId="0" fontId="8" fillId="29" borderId="25" xfId="0" applyFont="1" applyFill="1" applyBorder="1" applyAlignment="1">
      <alignment horizontal="center" vertical="center"/>
    </xf>
    <xf numFmtId="0" fontId="8" fillId="29" borderId="26" xfId="0" applyFont="1" applyFill="1" applyBorder="1" applyAlignment="1">
      <alignment horizontal="center" vertical="center"/>
    </xf>
    <xf numFmtId="0" fontId="8" fillId="29" borderId="8" xfId="0" applyFont="1" applyFill="1" applyBorder="1" applyAlignment="1">
      <alignment horizontal="center" vertical="center"/>
    </xf>
    <xf numFmtId="0" fontId="8" fillId="29" borderId="25" xfId="0" applyFont="1" applyFill="1" applyBorder="1" applyAlignment="1">
      <alignment vertical="center" wrapText="1"/>
    </xf>
    <xf numFmtId="0" fontId="8" fillId="29" borderId="26" xfId="0" applyFont="1" applyFill="1" applyBorder="1" applyAlignment="1">
      <alignment vertical="center" wrapText="1"/>
    </xf>
    <xf numFmtId="0" fontId="8" fillId="29" borderId="8" xfId="0" applyFont="1" applyFill="1" applyBorder="1" applyAlignment="1">
      <alignment vertical="center" wrapText="1"/>
    </xf>
    <xf numFmtId="0" fontId="8" fillId="29" borderId="25" xfId="0" applyNumberFormat="1" applyFont="1" applyFill="1" applyBorder="1" applyAlignment="1">
      <alignment vertical="center" wrapText="1"/>
    </xf>
    <xf numFmtId="0" fontId="8" fillId="29" borderId="8" xfId="0" applyNumberFormat="1" applyFont="1" applyFill="1" applyBorder="1" applyAlignment="1">
      <alignment vertical="center" wrapText="1"/>
    </xf>
    <xf numFmtId="1" fontId="8" fillId="29" borderId="25" xfId="0" applyNumberFormat="1" applyFont="1" applyFill="1" applyBorder="1" applyAlignment="1">
      <alignment horizontal="center" vertical="center" wrapText="1"/>
    </xf>
    <xf numFmtId="1" fontId="8" fillId="29" borderId="8" xfId="0" applyNumberFormat="1" applyFont="1" applyFill="1" applyBorder="1" applyAlignment="1">
      <alignment horizontal="center" vertical="center" wrapText="1"/>
    </xf>
    <xf numFmtId="0" fontId="11" fillId="29" borderId="1" xfId="0" applyFont="1" applyFill="1" applyBorder="1" applyAlignment="1">
      <alignment horizontal="left" vertical="center" wrapText="1"/>
    </xf>
    <xf numFmtId="0" fontId="8" fillId="29" borderId="1" xfId="0" applyFont="1" applyFill="1" applyBorder="1" applyAlignment="1">
      <alignment horizontal="center" vertical="center" wrapText="1"/>
    </xf>
    <xf numFmtId="0" fontId="8" fillId="29" borderId="1" xfId="0" applyFont="1" applyFill="1" applyBorder="1" applyAlignment="1">
      <alignment horizontal="center" vertical="center"/>
    </xf>
    <xf numFmtId="0" fontId="8" fillId="29" borderId="25" xfId="0" applyFont="1" applyFill="1" applyBorder="1" applyAlignment="1">
      <alignment horizontal="left" vertical="center" wrapText="1"/>
    </xf>
    <xf numFmtId="0" fontId="8" fillId="29" borderId="8" xfId="0" applyFont="1" applyFill="1" applyBorder="1" applyAlignment="1">
      <alignment horizontal="left" vertical="center" wrapText="1"/>
    </xf>
    <xf numFmtId="0" fontId="8" fillId="29" borderId="1" xfId="0" applyFont="1" applyFill="1" applyBorder="1" applyAlignment="1">
      <alignment vertical="center" wrapText="1"/>
    </xf>
    <xf numFmtId="1" fontId="8" fillId="29" borderId="1" xfId="0" applyNumberFormat="1" applyFont="1" applyFill="1" applyBorder="1" applyAlignment="1">
      <alignment horizontal="center" vertical="center" wrapText="1"/>
    </xf>
    <xf numFmtId="0" fontId="8" fillId="29" borderId="1" xfId="520" applyFont="1" applyFill="1" applyBorder="1" applyAlignment="1">
      <alignment horizontal="center" vertical="center"/>
    </xf>
    <xf numFmtId="0" fontId="8" fillId="29" borderId="1" xfId="0" applyNumberFormat="1" applyFont="1" applyFill="1" applyBorder="1" applyAlignment="1">
      <alignment vertical="center" wrapText="1"/>
    </xf>
    <xf numFmtId="0" fontId="8" fillId="29" borderId="26" xfId="0" applyNumberFormat="1" applyFont="1" applyFill="1" applyBorder="1" applyAlignment="1">
      <alignment vertical="center" wrapText="1"/>
    </xf>
    <xf numFmtId="0" fontId="7" fillId="29" borderId="23" xfId="0" applyFont="1" applyFill="1" applyBorder="1" applyAlignment="1">
      <alignment horizontal="left" vertical="center" wrapText="1"/>
    </xf>
    <xf numFmtId="0" fontId="7" fillId="29" borderId="13" xfId="0" applyFont="1" applyFill="1" applyBorder="1" applyAlignment="1">
      <alignment horizontal="left" vertical="center" wrapText="1"/>
    </xf>
    <xf numFmtId="0" fontId="7" fillId="29" borderId="27" xfId="0" applyFont="1" applyFill="1" applyBorder="1" applyAlignment="1">
      <alignment horizontal="left" vertical="center" wrapText="1"/>
    </xf>
    <xf numFmtId="0" fontId="7" fillId="29" borderId="1" xfId="0" applyFont="1" applyFill="1" applyBorder="1" applyAlignment="1">
      <alignment horizontal="left" vertical="center" wrapText="1"/>
    </xf>
    <xf numFmtId="0" fontId="178" fillId="29" borderId="36" xfId="0" applyNumberFormat="1" applyFont="1" applyFill="1" applyBorder="1" applyAlignment="1">
      <alignment horizontal="center" vertical="center" wrapText="1"/>
    </xf>
    <xf numFmtId="0" fontId="178" fillId="29" borderId="0" xfId="0" applyNumberFormat="1" applyFont="1" applyFill="1" applyAlignment="1">
      <alignment horizontal="center" vertical="center" wrapText="1"/>
    </xf>
    <xf numFmtId="4" fontId="178" fillId="29" borderId="0" xfId="520" applyNumberFormat="1" applyFont="1" applyFill="1" applyBorder="1" applyAlignment="1">
      <alignment horizontal="center" vertical="center" wrapText="1"/>
    </xf>
    <xf numFmtId="0" fontId="7" fillId="29" borderId="0" xfId="0" applyFont="1" applyFill="1" applyAlignment="1">
      <alignment horizontal="left" vertical="center"/>
    </xf>
    <xf numFmtId="0" fontId="117" fillId="29" borderId="3" xfId="0" applyFont="1" applyFill="1" applyBorder="1" applyAlignment="1">
      <alignment horizontal="center" vertical="center"/>
    </xf>
    <xf numFmtId="0" fontId="117" fillId="29" borderId="0" xfId="0" applyFont="1" applyFill="1" applyBorder="1" applyAlignment="1">
      <alignment horizontal="center" vertical="center"/>
    </xf>
    <xf numFmtId="2" fontId="7" fillId="29" borderId="1" xfId="0" applyNumberFormat="1" applyFont="1" applyFill="1" applyBorder="1" applyAlignment="1">
      <alignment horizontal="center" vertical="center"/>
    </xf>
    <xf numFmtId="2" fontId="7" fillId="29" borderId="1" xfId="0" applyNumberFormat="1" applyFont="1" applyFill="1" applyBorder="1" applyAlignment="1">
      <alignment vertical="center" wrapText="1"/>
    </xf>
    <xf numFmtId="2" fontId="7" fillId="29" borderId="1" xfId="0" applyNumberFormat="1" applyFont="1" applyFill="1" applyBorder="1" applyAlignment="1">
      <alignment horizontal="center" vertical="center" wrapText="1"/>
    </xf>
    <xf numFmtId="0" fontId="11" fillId="29" borderId="55" xfId="0" applyFont="1" applyFill="1" applyBorder="1" applyAlignment="1">
      <alignment horizontal="left" vertical="center" wrapText="1"/>
    </xf>
    <xf numFmtId="0" fontId="11" fillId="29" borderId="3" xfId="0" applyFont="1" applyFill="1" applyBorder="1" applyAlignment="1">
      <alignment horizontal="left" vertical="center" wrapText="1"/>
    </xf>
    <xf numFmtId="0" fontId="11" fillId="29" borderId="28" xfId="0" applyFont="1" applyFill="1" applyBorder="1" applyAlignment="1">
      <alignment horizontal="left" vertical="center" wrapText="1"/>
    </xf>
    <xf numFmtId="0" fontId="8" fillId="30" borderId="1" xfId="0" applyFont="1" applyFill="1" applyBorder="1" applyAlignment="1">
      <alignment horizontal="center" vertical="center"/>
    </xf>
    <xf numFmtId="0" fontId="8" fillId="30" borderId="1" xfId="0" applyFont="1" applyFill="1" applyBorder="1" applyAlignment="1">
      <alignment horizontal="center" vertical="center" wrapText="1"/>
    </xf>
    <xf numFmtId="4" fontId="7" fillId="29" borderId="1" xfId="0" applyNumberFormat="1" applyFont="1" applyFill="1" applyBorder="1" applyAlignment="1">
      <alignment horizontal="center" vertical="center"/>
    </xf>
    <xf numFmtId="0" fontId="176" fillId="0" borderId="3" xfId="2" applyFont="1" applyBorder="1" applyAlignment="1">
      <alignment horizontal="center" vertical="center" wrapText="1"/>
    </xf>
    <xf numFmtId="4"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176" fillId="0" borderId="0" xfId="2" applyFont="1" applyAlignment="1">
      <alignment horizontal="left" vertical="top"/>
    </xf>
    <xf numFmtId="0" fontId="176" fillId="0" borderId="25" xfId="2" applyFont="1" applyBorder="1" applyAlignment="1">
      <alignment horizontal="center" vertical="center"/>
    </xf>
    <xf numFmtId="0" fontId="176" fillId="0" borderId="8" xfId="2" applyFont="1" applyBorder="1" applyAlignment="1">
      <alignment horizontal="center" vertical="center"/>
    </xf>
    <xf numFmtId="4" fontId="176" fillId="0" borderId="1" xfId="2" applyNumberFormat="1" applyFont="1" applyBorder="1" applyAlignment="1">
      <alignment horizontal="center" vertical="center" wrapText="1"/>
    </xf>
    <xf numFmtId="4" fontId="176" fillId="0" borderId="1" xfId="2" applyNumberFormat="1" applyFont="1" applyBorder="1" applyAlignment="1">
      <alignment horizontal="center" vertical="center"/>
    </xf>
    <xf numFmtId="4" fontId="176" fillId="29" borderId="1" xfId="2" applyNumberFormat="1" applyFont="1" applyFill="1" applyBorder="1" applyAlignment="1">
      <alignment horizontal="center" vertical="center"/>
    </xf>
    <xf numFmtId="4" fontId="176" fillId="29" borderId="23" xfId="2" applyNumberFormat="1" applyFont="1" applyFill="1" applyBorder="1" applyAlignment="1">
      <alignment horizontal="center" vertical="center" wrapText="1"/>
    </xf>
    <xf numFmtId="4" fontId="176" fillId="29" borderId="27" xfId="2" applyNumberFormat="1" applyFont="1" applyFill="1" applyBorder="1" applyAlignment="1">
      <alignment horizontal="center" vertical="center"/>
    </xf>
    <xf numFmtId="0" fontId="176" fillId="0" borderId="25" xfId="2" applyFont="1" applyBorder="1" applyAlignment="1">
      <alignment horizontal="center" vertical="center" wrapText="1"/>
    </xf>
    <xf numFmtId="0" fontId="176" fillId="0" borderId="8" xfId="2" applyFont="1" applyBorder="1" applyAlignment="1">
      <alignment horizontal="center" vertical="center" wrapText="1"/>
    </xf>
    <xf numFmtId="0" fontId="176" fillId="0" borderId="0" xfId="2" applyFont="1" applyAlignment="1">
      <alignment horizontal="left" vertical="center"/>
    </xf>
    <xf numFmtId="0" fontId="176" fillId="0" borderId="0" xfId="2" applyFont="1" applyAlignment="1">
      <alignment horizontal="center" vertical="center" wrapText="1"/>
    </xf>
    <xf numFmtId="0" fontId="176" fillId="0" borderId="0" xfId="2" applyFont="1" applyAlignment="1">
      <alignment horizontal="center" vertical="center"/>
    </xf>
    <xf numFmtId="0" fontId="175" fillId="0" borderId="23" xfId="2" applyFont="1" applyBorder="1" applyAlignment="1">
      <alignment horizontal="center" vertical="center"/>
    </xf>
    <xf numFmtId="0" fontId="175" fillId="0" borderId="13" xfId="2" applyFont="1" applyBorder="1" applyAlignment="1">
      <alignment horizontal="center" vertical="center"/>
    </xf>
    <xf numFmtId="0" fontId="175" fillId="0" borderId="27" xfId="2" applyFont="1" applyBorder="1" applyAlignment="1">
      <alignment horizontal="center" vertical="center"/>
    </xf>
    <xf numFmtId="2" fontId="175" fillId="0" borderId="25" xfId="2" applyNumberFormat="1" applyFont="1" applyBorder="1" applyAlignment="1">
      <alignment horizontal="center" vertical="center" wrapText="1"/>
    </xf>
    <xf numFmtId="2" fontId="175" fillId="0" borderId="8" xfId="2" applyNumberFormat="1" applyFont="1" applyBorder="1" applyAlignment="1">
      <alignment horizontal="center" vertical="center"/>
    </xf>
    <xf numFmtId="0" fontId="175" fillId="0" borderId="25" xfId="2" applyFont="1" applyBorder="1" applyAlignment="1">
      <alignment horizontal="center" vertical="center" wrapText="1"/>
    </xf>
    <xf numFmtId="0" fontId="175" fillId="0" borderId="8" xfId="2" applyFont="1" applyBorder="1" applyAlignment="1">
      <alignment horizontal="center" vertical="center"/>
    </xf>
    <xf numFmtId="0" fontId="177" fillId="0" borderId="3" xfId="2" applyFont="1" applyBorder="1" applyAlignment="1">
      <alignment horizontal="right" vertical="center"/>
    </xf>
    <xf numFmtId="0" fontId="168" fillId="33" borderId="26" xfId="0" applyFont="1" applyFill="1" applyBorder="1" applyAlignment="1">
      <alignment horizontal="center" vertical="center" wrapText="1"/>
    </xf>
    <xf numFmtId="0" fontId="168" fillId="33" borderId="8" xfId="0" applyFont="1" applyFill="1" applyBorder="1" applyAlignment="1">
      <alignment horizontal="center" vertical="center" wrapText="1"/>
    </xf>
    <xf numFmtId="0" fontId="88" fillId="33" borderId="26" xfId="0" applyFont="1" applyFill="1" applyBorder="1" applyAlignment="1">
      <alignment horizontal="center" vertical="center"/>
    </xf>
    <xf numFmtId="0" fontId="88" fillId="33" borderId="8" xfId="0" applyFont="1" applyFill="1" applyBorder="1" applyAlignment="1">
      <alignment horizontal="center" vertical="center"/>
    </xf>
    <xf numFmtId="0" fontId="168" fillId="33" borderId="25" xfId="0" applyFont="1" applyFill="1" applyBorder="1" applyAlignment="1">
      <alignment horizontal="center" vertical="center" wrapText="1"/>
    </xf>
    <xf numFmtId="0" fontId="88" fillId="33" borderId="25" xfId="0" applyNumberFormat="1" applyFont="1" applyFill="1" applyBorder="1" applyAlignment="1">
      <alignment horizontal="center" vertical="center" wrapText="1"/>
    </xf>
    <xf numFmtId="0" fontId="88" fillId="33" borderId="8" xfId="0" applyNumberFormat="1" applyFont="1" applyFill="1" applyBorder="1" applyAlignment="1">
      <alignment horizontal="center" vertical="center" wrapText="1"/>
    </xf>
    <xf numFmtId="0" fontId="117" fillId="33" borderId="25" xfId="520" applyFont="1" applyFill="1" applyBorder="1" applyAlignment="1">
      <alignment horizontal="center" vertical="center"/>
    </xf>
    <xf numFmtId="0" fontId="117" fillId="33" borderId="8" xfId="520" applyFont="1" applyFill="1" applyBorder="1" applyAlignment="1">
      <alignment horizontal="center" vertical="center"/>
    </xf>
    <xf numFmtId="0" fontId="88" fillId="0" borderId="25" xfId="0" applyFont="1" applyFill="1" applyBorder="1" applyAlignment="1">
      <alignment horizontal="center" vertical="center"/>
    </xf>
    <xf numFmtId="0" fontId="88" fillId="0" borderId="26" xfId="0" applyFont="1" applyFill="1" applyBorder="1" applyAlignment="1">
      <alignment horizontal="center" vertical="center"/>
    </xf>
    <xf numFmtId="0" fontId="88" fillId="0" borderId="8" xfId="0" applyFont="1" applyFill="1" applyBorder="1" applyAlignment="1">
      <alignment horizontal="center" vertical="center"/>
    </xf>
    <xf numFmtId="0" fontId="168" fillId="0" borderId="25" xfId="0" applyFont="1" applyFill="1" applyBorder="1" applyAlignment="1">
      <alignment horizontal="center" vertical="center"/>
    </xf>
    <xf numFmtId="0" fontId="168" fillId="0" borderId="26" xfId="0" applyFont="1" applyFill="1" applyBorder="1" applyAlignment="1">
      <alignment horizontal="center" vertical="center"/>
    </xf>
    <xf numFmtId="0" fontId="168" fillId="0" borderId="8" xfId="0" applyFont="1" applyFill="1" applyBorder="1" applyAlignment="1">
      <alignment horizontal="center" vertical="center"/>
    </xf>
    <xf numFmtId="0" fontId="168" fillId="29" borderId="25" xfId="0" applyFont="1" applyFill="1" applyBorder="1" applyAlignment="1">
      <alignment horizontal="center" vertical="center" wrapText="1"/>
    </xf>
    <xf numFmtId="0" fontId="168" fillId="29" borderId="8" xfId="0" applyFont="1" applyFill="1" applyBorder="1" applyAlignment="1">
      <alignment horizontal="center" vertical="center" wrapText="1"/>
    </xf>
    <xf numFmtId="0" fontId="168" fillId="29" borderId="25" xfId="0" applyFont="1" applyFill="1" applyBorder="1" applyAlignment="1">
      <alignment horizontal="center" vertical="center"/>
    </xf>
    <xf numFmtId="0" fontId="168" fillId="29" borderId="8" xfId="0" applyFont="1" applyFill="1" applyBorder="1" applyAlignment="1">
      <alignment horizontal="center" vertical="center"/>
    </xf>
    <xf numFmtId="0" fontId="168" fillId="29" borderId="25" xfId="0" applyFont="1" applyFill="1" applyBorder="1" applyAlignment="1">
      <alignment vertical="center"/>
    </xf>
    <xf numFmtId="0" fontId="168" fillId="29" borderId="8" xfId="0" applyFont="1" applyFill="1" applyBorder="1" applyAlignment="1">
      <alignment vertical="center"/>
    </xf>
    <xf numFmtId="0" fontId="117" fillId="29" borderId="0" xfId="0" applyFont="1" applyFill="1" applyAlignment="1">
      <alignment horizontal="left" vertical="center"/>
    </xf>
    <xf numFmtId="2" fontId="117" fillId="29" borderId="25" xfId="0" applyNumberFormat="1" applyFont="1" applyFill="1" applyBorder="1" applyAlignment="1">
      <alignment horizontal="center" vertical="center"/>
    </xf>
    <xf numFmtId="2" fontId="117" fillId="29" borderId="8" xfId="0" applyNumberFormat="1" applyFont="1" applyFill="1" applyBorder="1" applyAlignment="1">
      <alignment horizontal="center" vertical="center"/>
    </xf>
    <xf numFmtId="0" fontId="117" fillId="29" borderId="25" xfId="0" applyFont="1" applyFill="1" applyBorder="1" applyAlignment="1">
      <alignment horizontal="center" vertical="center" wrapText="1"/>
    </xf>
    <xf numFmtId="0" fontId="117" fillId="29" borderId="8" xfId="0" applyFont="1" applyFill="1" applyBorder="1" applyAlignment="1">
      <alignment horizontal="center" vertical="center" wrapText="1"/>
    </xf>
    <xf numFmtId="0" fontId="117" fillId="29" borderId="13" xfId="0" applyFont="1" applyFill="1" applyBorder="1" applyAlignment="1">
      <alignment horizontal="center" vertical="center"/>
    </xf>
    <xf numFmtId="0" fontId="117" fillId="29" borderId="27" xfId="0" applyFont="1" applyFill="1" applyBorder="1" applyAlignment="1">
      <alignment horizontal="center" vertical="center"/>
    </xf>
    <xf numFmtId="0" fontId="117" fillId="29" borderId="1" xfId="0" applyFont="1" applyFill="1" applyBorder="1" applyAlignment="1">
      <alignment horizontal="center" vertical="center"/>
    </xf>
    <xf numFmtId="2" fontId="117" fillId="29" borderId="25" xfId="0" applyNumberFormat="1" applyFont="1" applyFill="1" applyBorder="1" applyAlignment="1">
      <alignment horizontal="center" vertical="center" wrapText="1"/>
    </xf>
    <xf numFmtId="2" fontId="117" fillId="29" borderId="8" xfId="0" applyNumberFormat="1" applyFont="1" applyFill="1" applyBorder="1" applyAlignment="1">
      <alignment horizontal="center" vertical="center" wrapText="1"/>
    </xf>
    <xf numFmtId="2" fontId="117" fillId="29" borderId="1" xfId="0" applyNumberFormat="1" applyFont="1" applyFill="1" applyBorder="1" applyAlignment="1">
      <alignment horizontal="center" vertical="center" wrapText="1"/>
    </xf>
    <xf numFmtId="0" fontId="130" fillId="0" borderId="1" xfId="0" applyFont="1" applyFill="1" applyBorder="1" applyAlignment="1">
      <alignment horizontal="center" vertical="center"/>
    </xf>
    <xf numFmtId="0" fontId="130" fillId="0" borderId="1" xfId="0" applyFont="1" applyFill="1" applyBorder="1" applyAlignment="1">
      <alignment vertical="center" wrapText="1"/>
    </xf>
    <xf numFmtId="0" fontId="130" fillId="0" borderId="1" xfId="0" applyFont="1" applyFill="1" applyBorder="1" applyAlignment="1">
      <alignment horizontal="center" vertical="center" wrapText="1"/>
    </xf>
    <xf numFmtId="220" fontId="130" fillId="0" borderId="1" xfId="0" applyNumberFormat="1" applyFont="1" applyFill="1" applyBorder="1" applyAlignment="1">
      <alignment horizontal="center" vertical="center" wrapText="1"/>
    </xf>
    <xf numFmtId="0" fontId="132" fillId="0" borderId="0" xfId="0" applyFont="1" applyFill="1" applyBorder="1" applyAlignment="1">
      <alignment horizontal="center" vertical="center"/>
    </xf>
    <xf numFmtId="0" fontId="147" fillId="0" borderId="0" xfId="0" applyFont="1" applyFill="1" applyBorder="1" applyAlignment="1">
      <alignment horizontal="center" vertical="center"/>
    </xf>
    <xf numFmtId="0" fontId="130" fillId="0" borderId="0" xfId="0" applyFont="1" applyFill="1" applyBorder="1" applyAlignment="1">
      <alignment horizontal="right" vertical="center" wrapText="1"/>
    </xf>
    <xf numFmtId="0" fontId="132" fillId="0" borderId="1" xfId="0" applyFont="1" applyFill="1" applyBorder="1" applyAlignment="1">
      <alignment horizontal="center" vertical="center" wrapText="1"/>
    </xf>
    <xf numFmtId="0" fontId="132" fillId="0" borderId="1" xfId="0" applyFont="1" applyFill="1" applyBorder="1" applyAlignment="1">
      <alignment horizontal="center" vertical="center"/>
    </xf>
    <xf numFmtId="0" fontId="132" fillId="0" borderId="1" xfId="0" applyFont="1" applyFill="1" applyBorder="1" applyAlignment="1">
      <alignment horizontal="right" vertical="center" wrapText="1"/>
    </xf>
    <xf numFmtId="0" fontId="130" fillId="0" borderId="25" xfId="0" applyFont="1" applyFill="1" applyBorder="1" applyAlignment="1">
      <alignment horizontal="center" vertical="center" wrapText="1"/>
    </xf>
    <xf numFmtId="0" fontId="130" fillId="0" borderId="8" xfId="0" applyFont="1" applyFill="1" applyBorder="1" applyAlignment="1">
      <alignment horizontal="center" vertical="center" wrapText="1"/>
    </xf>
    <xf numFmtId="0" fontId="130" fillId="0" borderId="25" xfId="0" applyNumberFormat="1" applyFont="1" applyFill="1" applyBorder="1" applyAlignment="1">
      <alignment horizontal="center" vertical="center" wrapText="1"/>
    </xf>
    <xf numFmtId="0" fontId="130" fillId="0" borderId="8" xfId="0" applyNumberFormat="1" applyFont="1" applyFill="1" applyBorder="1" applyAlignment="1">
      <alignment horizontal="center" vertical="center" wrapText="1"/>
    </xf>
    <xf numFmtId="0" fontId="119" fillId="0" borderId="0" xfId="1398" applyFont="1" applyFill="1" applyAlignment="1">
      <alignment vertical="center" wrapText="1"/>
    </xf>
    <xf numFmtId="0" fontId="144" fillId="0" borderId="1" xfId="1379" applyNumberFormat="1" applyFont="1" applyFill="1" applyBorder="1" applyAlignment="1">
      <alignment vertical="center" wrapText="1"/>
    </xf>
    <xf numFmtId="0" fontId="144" fillId="0" borderId="1" xfId="1398" applyFont="1" applyFill="1" applyBorder="1" applyAlignment="1">
      <alignment horizontal="center" vertical="center" wrapText="1"/>
    </xf>
    <xf numFmtId="226" fontId="144" fillId="0" borderId="1" xfId="1398" applyNumberFormat="1" applyFont="1" applyFill="1" applyBorder="1" applyAlignment="1">
      <alignment horizontal="right" vertical="center" wrapText="1"/>
    </xf>
    <xf numFmtId="4" fontId="144" fillId="0" borderId="1" xfId="0" applyNumberFormat="1" applyFont="1" applyFill="1" applyBorder="1" applyAlignment="1">
      <alignment horizontal="center" vertical="center" wrapText="1"/>
    </xf>
    <xf numFmtId="0" fontId="144" fillId="0" borderId="1" xfId="0" applyFont="1" applyFill="1" applyBorder="1" applyAlignment="1">
      <alignment horizontal="center" vertical="center" wrapText="1"/>
    </xf>
    <xf numFmtId="0" fontId="165" fillId="0" borderId="0" xfId="1398" applyFont="1" applyFill="1" applyBorder="1" applyAlignment="1">
      <alignment horizontal="center" vertical="center" wrapText="1"/>
    </xf>
    <xf numFmtId="0" fontId="166" fillId="0" borderId="0" xfId="1398" applyFont="1" applyFill="1" applyBorder="1" applyAlignment="1">
      <alignment horizontal="center" vertical="center" wrapText="1"/>
    </xf>
    <xf numFmtId="0" fontId="167" fillId="0" borderId="0" xfId="1398" applyFont="1" applyFill="1" applyBorder="1" applyAlignment="1">
      <alignment horizontal="right" vertical="center" wrapText="1"/>
    </xf>
    <xf numFmtId="49" fontId="144" fillId="0" borderId="43" xfId="1398" applyNumberFormat="1" applyFont="1" applyFill="1" applyBorder="1" applyAlignment="1">
      <alignment horizontal="center" vertical="center" wrapText="1"/>
    </xf>
    <xf numFmtId="49" fontId="144" fillId="0" borderId="50" xfId="1398" applyNumberFormat="1" applyFont="1" applyFill="1" applyBorder="1" applyAlignment="1">
      <alignment horizontal="center" vertical="center" wrapText="1"/>
    </xf>
    <xf numFmtId="49" fontId="144" fillId="0" borderId="52" xfId="1398" applyNumberFormat="1" applyFont="1" applyFill="1" applyBorder="1" applyAlignment="1">
      <alignment horizontal="center" vertical="center" wrapText="1"/>
    </xf>
    <xf numFmtId="0" fontId="144" fillId="0" borderId="44" xfId="1398" applyFont="1" applyFill="1" applyBorder="1" applyAlignment="1">
      <alignment horizontal="center" vertical="center" wrapText="1"/>
    </xf>
    <xf numFmtId="0" fontId="144" fillId="0" borderId="26" xfId="1398" applyFont="1" applyFill="1" applyBorder="1" applyAlignment="1">
      <alignment horizontal="center" vertical="center" wrapText="1"/>
    </xf>
    <xf numFmtId="0" fontId="144" fillId="0" borderId="8" xfId="1398" applyFont="1" applyFill="1" applyBorder="1" applyAlignment="1">
      <alignment horizontal="center" vertical="center" wrapText="1"/>
    </xf>
    <xf numFmtId="0" fontId="144" fillId="0" borderId="45" xfId="1398" applyFont="1" applyFill="1" applyBorder="1" applyAlignment="1">
      <alignment horizontal="center" vertical="center" wrapText="1"/>
    </xf>
    <xf numFmtId="0" fontId="144" fillId="0" borderId="46" xfId="1398" applyFont="1" applyFill="1" applyBorder="1" applyAlignment="1">
      <alignment horizontal="center" vertical="center" wrapText="1"/>
    </xf>
    <xf numFmtId="0" fontId="144" fillId="0" borderId="47" xfId="1398" applyFont="1" applyFill="1" applyBorder="1" applyAlignment="1">
      <alignment horizontal="center" vertical="center" wrapText="1"/>
    </xf>
    <xf numFmtId="43" fontId="144" fillId="0" borderId="45" xfId="1398" applyNumberFormat="1" applyFont="1" applyFill="1" applyBorder="1" applyAlignment="1">
      <alignment vertical="center" wrapText="1"/>
    </xf>
    <xf numFmtId="43" fontId="144" fillId="0" borderId="1" xfId="1398" applyNumberFormat="1" applyFont="1" applyFill="1" applyBorder="1" applyAlignment="1">
      <alignment vertical="center" wrapText="1"/>
    </xf>
    <xf numFmtId="0" fontId="144" fillId="0" borderId="48" xfId="1398" applyFont="1" applyFill="1" applyBorder="1" applyAlignment="1">
      <alignment horizontal="center" vertical="center" wrapText="1"/>
    </xf>
    <xf numFmtId="0" fontId="144" fillId="0" borderId="49" xfId="652" applyFont="1" applyFill="1" applyBorder="1" applyAlignment="1">
      <alignment horizontal="right" vertical="center" wrapText="1"/>
    </xf>
    <xf numFmtId="0" fontId="144" fillId="0" borderId="51" xfId="652" applyFont="1" applyFill="1" applyBorder="1" applyAlignment="1">
      <alignment horizontal="right" vertical="center" wrapText="1"/>
    </xf>
    <xf numFmtId="0" fontId="144" fillId="0" borderId="53" xfId="652" applyFont="1" applyFill="1" applyBorder="1" applyAlignment="1">
      <alignment horizontal="right" vertical="center" wrapText="1"/>
    </xf>
    <xf numFmtId="0" fontId="140" fillId="0" borderId="1" xfId="0" applyFont="1" applyBorder="1" applyAlignment="1">
      <alignment horizontal="justify" vertical="center" wrapText="1"/>
    </xf>
    <xf numFmtId="0" fontId="140" fillId="0" borderId="1" xfId="0" applyFont="1" applyBorder="1" applyAlignment="1">
      <alignment vertical="center"/>
    </xf>
    <xf numFmtId="0" fontId="7" fillId="0" borderId="8"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0" xfId="0" applyFont="1" applyFill="1" applyAlignment="1">
      <alignment horizontal="center" vertical="center"/>
    </xf>
    <xf numFmtId="2" fontId="7" fillId="0" borderId="1" xfId="0" applyNumberFormat="1" applyFont="1" applyFill="1" applyBorder="1" applyAlignment="1">
      <alignment horizontal="center" vertical="center"/>
    </xf>
    <xf numFmtId="0" fontId="8" fillId="0" borderId="8" xfId="0" applyFont="1" applyFill="1" applyBorder="1" applyAlignment="1">
      <alignment horizontal="left" vertical="center"/>
    </xf>
    <xf numFmtId="0" fontId="8" fillId="0" borderId="26" xfId="0" applyFont="1" applyFill="1" applyBorder="1" applyAlignment="1">
      <alignment horizontal="left" vertical="center" wrapText="1"/>
    </xf>
    <xf numFmtId="0" fontId="7" fillId="0" borderId="3" xfId="0" applyFont="1" applyFill="1" applyBorder="1" applyAlignment="1">
      <alignment horizontal="center" vertical="center"/>
    </xf>
    <xf numFmtId="0" fontId="132" fillId="0" borderId="1" xfId="0" applyFont="1" applyFill="1" applyBorder="1" applyAlignment="1">
      <alignment horizontal="right" vertical="center"/>
    </xf>
    <xf numFmtId="3" fontId="132" fillId="0" borderId="1" xfId="0" applyNumberFormat="1" applyFont="1" applyFill="1" applyBorder="1" applyAlignment="1">
      <alignment horizontal="right" vertical="center"/>
    </xf>
    <xf numFmtId="0" fontId="132" fillId="0" borderId="23" xfId="0" applyFont="1" applyFill="1" applyBorder="1" applyAlignment="1">
      <alignment horizontal="left" vertical="center"/>
    </xf>
    <xf numFmtId="0" fontId="132" fillId="0" borderId="13" xfId="0" applyFont="1" applyFill="1" applyBorder="1" applyAlignment="1">
      <alignment horizontal="left" vertical="center"/>
    </xf>
    <xf numFmtId="0" fontId="132" fillId="0" borderId="27" xfId="0" applyFont="1" applyFill="1" applyBorder="1" applyAlignment="1">
      <alignment horizontal="left" vertical="center"/>
    </xf>
    <xf numFmtId="0" fontId="125" fillId="0" borderId="34" xfId="1" applyFont="1" applyFill="1" applyBorder="1" applyAlignment="1">
      <alignment horizontal="center" vertical="center"/>
    </xf>
    <xf numFmtId="0" fontId="125" fillId="0" borderId="31" xfId="1" applyFont="1" applyFill="1" applyBorder="1" applyAlignment="1">
      <alignment horizontal="center" vertical="center"/>
    </xf>
    <xf numFmtId="0" fontId="127" fillId="0" borderId="33" xfId="1" applyNumberFormat="1" applyFont="1" applyFill="1" applyBorder="1" applyAlignment="1">
      <alignment horizontal="center" vertical="center"/>
    </xf>
    <xf numFmtId="0" fontId="124" fillId="0" borderId="1" xfId="1" applyFont="1" applyFill="1" applyBorder="1" applyAlignment="1">
      <alignment horizontal="center" vertical="center"/>
    </xf>
    <xf numFmtId="0" fontId="126" fillId="0" borderId="32" xfId="1" applyNumberFormat="1" applyFont="1" applyFill="1" applyBorder="1" applyAlignment="1">
      <alignment horizontal="center" vertical="center"/>
    </xf>
    <xf numFmtId="0" fontId="123" fillId="0" borderId="8" xfId="1" applyFont="1" applyFill="1" applyBorder="1" applyAlignment="1">
      <alignment horizontal="center" vertical="center"/>
    </xf>
    <xf numFmtId="0" fontId="2" fillId="0" borderId="0" xfId="1"/>
    <xf numFmtId="0" fontId="157" fillId="0" borderId="41" xfId="0" applyFont="1" applyBorder="1" applyAlignment="1">
      <alignment horizontal="center" vertical="center" wrapText="1"/>
    </xf>
    <xf numFmtId="0" fontId="157" fillId="0" borderId="38" xfId="0" applyFont="1" applyBorder="1" applyAlignment="1">
      <alignment horizontal="center" vertical="center" wrapText="1"/>
    </xf>
    <xf numFmtId="0" fontId="154" fillId="0" borderId="1" xfId="0" applyFont="1" applyBorder="1" applyAlignment="1">
      <alignment horizontal="center" vertical="center"/>
    </xf>
    <xf numFmtId="0" fontId="154" fillId="0" borderId="1" xfId="0" applyFont="1" applyBorder="1" applyAlignment="1">
      <alignment vertical="center"/>
    </xf>
  </cellXfs>
  <cellStyles count="1571">
    <cellStyle name="          _x000d__x000a_shell=progman.exe_x000d__x000a_m" xfId="7"/>
    <cellStyle name="          _x000d__x000a_shell=progman.exe_x000d__x000a_m 2" xfId="8"/>
    <cellStyle name="%" xfId="9"/>
    <cellStyle name="??" xfId="10"/>
    <cellStyle name="?? [0.00]_ Att. 1- Cover" xfId="11"/>
    <cellStyle name="?? [0]" xfId="12"/>
    <cellStyle name="?? [0] 2" xfId="13"/>
    <cellStyle name="?? [0] 2 2" xfId="1328"/>
    <cellStyle name="?? [0] 2 3" xfId="1416"/>
    <cellStyle name="?? [0] 3" xfId="953"/>
    <cellStyle name="?? [0] 4" xfId="1415"/>
    <cellStyle name="?? 10" xfId="1325"/>
    <cellStyle name="?? 11" xfId="1327"/>
    <cellStyle name="?? 12" xfId="1407"/>
    <cellStyle name="?? 13" xfId="1410"/>
    <cellStyle name="?? 14" xfId="1543"/>
    <cellStyle name="?? 15" xfId="1547"/>
    <cellStyle name="?? 16" xfId="1549"/>
    <cellStyle name="?? 17" xfId="1552"/>
    <cellStyle name="?? 18" xfId="1548"/>
    <cellStyle name="?? 19" xfId="1546"/>
    <cellStyle name="?? 2" xfId="14"/>
    <cellStyle name="?? 2 2" xfId="1329"/>
    <cellStyle name="?? 2 3" xfId="1417"/>
    <cellStyle name="?? 20" xfId="1550"/>
    <cellStyle name="?? 21" xfId="1551"/>
    <cellStyle name="?? 22" xfId="1544"/>
    <cellStyle name="?? 23" xfId="1545"/>
    <cellStyle name="?? 24" xfId="1553"/>
    <cellStyle name="?? 25" xfId="1554"/>
    <cellStyle name="?? 26" xfId="1556"/>
    <cellStyle name="?? 27" xfId="1558"/>
    <cellStyle name="?? 28" xfId="1557"/>
    <cellStyle name="?? 29" xfId="1560"/>
    <cellStyle name="?? 3" xfId="15"/>
    <cellStyle name="?? 3 2" xfId="1330"/>
    <cellStyle name="?? 3 3" xfId="1418"/>
    <cellStyle name="?? 30" xfId="1412"/>
    <cellStyle name="?? 31" xfId="1414"/>
    <cellStyle name="?? 32" xfId="1532"/>
    <cellStyle name="?? 33" xfId="1533"/>
    <cellStyle name="?? 34" xfId="1413"/>
    <cellStyle name="?? 35" xfId="1567"/>
    <cellStyle name="?? 36" xfId="1568"/>
    <cellStyle name="?? 37" xfId="1565"/>
    <cellStyle name="?? 38" xfId="1566"/>
    <cellStyle name="?? 4" xfId="952"/>
    <cellStyle name="?? 5" xfId="1308"/>
    <cellStyle name="?? 6" xfId="1312"/>
    <cellStyle name="?? 7" xfId="1324"/>
    <cellStyle name="?? 8" xfId="1326"/>
    <cellStyle name="?? 9" xfId="1323"/>
    <cellStyle name="???? [0.00]_PRODUCT DETAIL Q1" xfId="16"/>
    <cellStyle name="????_PRODUCT DETAIL Q1" xfId="17"/>
    <cellStyle name="???[0]_?? DI" xfId="18"/>
    <cellStyle name="???_?? DI" xfId="19"/>
    <cellStyle name="??[0]_BRE" xfId="20"/>
    <cellStyle name="??_ Att. 1- Cover" xfId="21"/>
    <cellStyle name="•W€_STDFOR" xfId="22"/>
    <cellStyle name="W_STDFOR" xfId="23"/>
    <cellStyle name="1" xfId="24"/>
    <cellStyle name="¹éºÐÀ²_±âÅ¸" xfId="25"/>
    <cellStyle name="2" xfId="26"/>
    <cellStyle name="20% - Accent1 2" xfId="27"/>
    <cellStyle name="20% - Accent1 3" xfId="28"/>
    <cellStyle name="20% - Accent1 4" xfId="29"/>
    <cellStyle name="20% - Accent1 5" xfId="30"/>
    <cellStyle name="20% - Accent1 6" xfId="31"/>
    <cellStyle name="20% - Accent1 7" xfId="955"/>
    <cellStyle name="20% - Accent1 8" xfId="954"/>
    <cellStyle name="20% - Accent2 2" xfId="32"/>
    <cellStyle name="20% - Accent2 3" xfId="33"/>
    <cellStyle name="20% - Accent2 4" xfId="34"/>
    <cellStyle name="20% - Accent2 5" xfId="35"/>
    <cellStyle name="20% - Accent2 6" xfId="36"/>
    <cellStyle name="20% - Accent2 7" xfId="957"/>
    <cellStyle name="20% - Accent2 8" xfId="956"/>
    <cellStyle name="20% - Accent3 2" xfId="37"/>
    <cellStyle name="20% - Accent3 3" xfId="38"/>
    <cellStyle name="20% - Accent3 4" xfId="39"/>
    <cellStyle name="20% - Accent3 5" xfId="40"/>
    <cellStyle name="20% - Accent3 6" xfId="41"/>
    <cellStyle name="20% - Accent3 7" xfId="960"/>
    <cellStyle name="20% - Accent3 8" xfId="958"/>
    <cellStyle name="20% - Accent4 2" xfId="42"/>
    <cellStyle name="20% - Accent4 3" xfId="43"/>
    <cellStyle name="20% - Accent4 4" xfId="44"/>
    <cellStyle name="20% - Accent4 5" xfId="45"/>
    <cellStyle name="20% - Accent4 6" xfId="46"/>
    <cellStyle name="20% - Accent4 7" xfId="962"/>
    <cellStyle name="20% - Accent4 8" xfId="961"/>
    <cellStyle name="20% - Accent5 2" xfId="47"/>
    <cellStyle name="20% - Accent5 3" xfId="48"/>
    <cellStyle name="20% - Accent5 4" xfId="49"/>
    <cellStyle name="20% - Accent5 5" xfId="50"/>
    <cellStyle name="20% - Accent5 6" xfId="51"/>
    <cellStyle name="20% - Accent5 7" xfId="964"/>
    <cellStyle name="20% - Accent5 8" xfId="963"/>
    <cellStyle name="20% - Accent6 2" xfId="52"/>
    <cellStyle name="20% - Accent6 3" xfId="53"/>
    <cellStyle name="20% - Accent6 4" xfId="54"/>
    <cellStyle name="20% - Accent6 5" xfId="55"/>
    <cellStyle name="20% - Accent6 6" xfId="56"/>
    <cellStyle name="20% - Accent6 7" xfId="966"/>
    <cellStyle name="20% - Accent6 8" xfId="965"/>
    <cellStyle name="3" xfId="57"/>
    <cellStyle name="4" xfId="58"/>
    <cellStyle name="40% - Accent1 2" xfId="59"/>
    <cellStyle name="40% - Accent1 3" xfId="60"/>
    <cellStyle name="40% - Accent1 4" xfId="61"/>
    <cellStyle name="40% - Accent1 5" xfId="62"/>
    <cellStyle name="40% - Accent1 6" xfId="63"/>
    <cellStyle name="40% - Accent1 7" xfId="968"/>
    <cellStyle name="40% - Accent1 8" xfId="967"/>
    <cellStyle name="40% - Accent2 2" xfId="64"/>
    <cellStyle name="40% - Accent2 3" xfId="65"/>
    <cellStyle name="40% - Accent2 4" xfId="66"/>
    <cellStyle name="40% - Accent2 5" xfId="67"/>
    <cellStyle name="40% - Accent2 6" xfId="68"/>
    <cellStyle name="40% - Accent2 7" xfId="970"/>
    <cellStyle name="40% - Accent2 8" xfId="969"/>
    <cellStyle name="40% - Accent3 2" xfId="69"/>
    <cellStyle name="40% - Accent3 3" xfId="70"/>
    <cellStyle name="40% - Accent3 4" xfId="71"/>
    <cellStyle name="40% - Accent3 5" xfId="72"/>
    <cellStyle name="40% - Accent3 6" xfId="73"/>
    <cellStyle name="40% - Accent3 7" xfId="972"/>
    <cellStyle name="40% - Accent3 8" xfId="971"/>
    <cellStyle name="40% - Accent4 2" xfId="74"/>
    <cellStyle name="40% - Accent4 3" xfId="75"/>
    <cellStyle name="40% - Accent4 4" xfId="76"/>
    <cellStyle name="40% - Accent4 5" xfId="77"/>
    <cellStyle name="40% - Accent4 6" xfId="78"/>
    <cellStyle name="40% - Accent4 7" xfId="974"/>
    <cellStyle name="40% - Accent4 8" xfId="973"/>
    <cellStyle name="40% - Accent5 2" xfId="79"/>
    <cellStyle name="40% - Accent5 3" xfId="80"/>
    <cellStyle name="40% - Accent5 4" xfId="81"/>
    <cellStyle name="40% - Accent5 5" xfId="82"/>
    <cellStyle name="40% - Accent5 6" xfId="83"/>
    <cellStyle name="40% - Accent5 7" xfId="976"/>
    <cellStyle name="40% - Accent5 8" xfId="975"/>
    <cellStyle name="40% - Accent6 2" xfId="84"/>
    <cellStyle name="40% - Accent6 3" xfId="85"/>
    <cellStyle name="40% - Accent6 4" xfId="86"/>
    <cellStyle name="40% - Accent6 5" xfId="87"/>
    <cellStyle name="40% - Accent6 6" xfId="88"/>
    <cellStyle name="40% - Accent6 7" xfId="978"/>
    <cellStyle name="40% - Accent6 8" xfId="977"/>
    <cellStyle name="52" xfId="89"/>
    <cellStyle name="6" xfId="90"/>
    <cellStyle name="6 2" xfId="91"/>
    <cellStyle name="6_Bieu QH 2020" xfId="92"/>
    <cellStyle name="6_Bieu QH 2020 m" xfId="93"/>
    <cellStyle name="6_Bieu QH 2020 m_Bieu QH 2020" xfId="94"/>
    <cellStyle name="6_Bieu QH 2020 m_Danh muc Hoa Lu" xfId="95"/>
    <cellStyle name="6_Danh muc Hoa Lu" xfId="96"/>
    <cellStyle name="60% - Accent1 2" xfId="97"/>
    <cellStyle name="60% - Accent1 3" xfId="98"/>
    <cellStyle name="60% - Accent1 4" xfId="99"/>
    <cellStyle name="60% - Accent1 5" xfId="100"/>
    <cellStyle name="60% - Accent1 6" xfId="101"/>
    <cellStyle name="60% - Accent1 7" xfId="979"/>
    <cellStyle name="60% - Accent2 2" xfId="102"/>
    <cellStyle name="60% - Accent2 3" xfId="103"/>
    <cellStyle name="60% - Accent2 4" xfId="104"/>
    <cellStyle name="60% - Accent2 5" xfId="105"/>
    <cellStyle name="60% - Accent2 6" xfId="106"/>
    <cellStyle name="60% - Accent2 7" xfId="980"/>
    <cellStyle name="60% - Accent3 2" xfId="107"/>
    <cellStyle name="60% - Accent3 3" xfId="108"/>
    <cellStyle name="60% - Accent3 4" xfId="109"/>
    <cellStyle name="60% - Accent3 5" xfId="110"/>
    <cellStyle name="60% - Accent3 6" xfId="111"/>
    <cellStyle name="60% - Accent3 7" xfId="981"/>
    <cellStyle name="60% - Accent4 2" xfId="112"/>
    <cellStyle name="60% - Accent4 3" xfId="113"/>
    <cellStyle name="60% - Accent4 4" xfId="114"/>
    <cellStyle name="60% - Accent4 5" xfId="115"/>
    <cellStyle name="60% - Accent4 6" xfId="116"/>
    <cellStyle name="60% - Accent4 7" xfId="982"/>
    <cellStyle name="60% - Accent5 2" xfId="117"/>
    <cellStyle name="60% - Accent5 3" xfId="118"/>
    <cellStyle name="60% - Accent5 4" xfId="119"/>
    <cellStyle name="60% - Accent5 5" xfId="120"/>
    <cellStyle name="60% - Accent5 6" xfId="121"/>
    <cellStyle name="60% - Accent5 7" xfId="983"/>
    <cellStyle name="60% - Accent6 2" xfId="122"/>
    <cellStyle name="60% - Accent6 3" xfId="123"/>
    <cellStyle name="60% - Accent6 4" xfId="124"/>
    <cellStyle name="60% - Accent6 5" xfId="125"/>
    <cellStyle name="60% - Accent6 6" xfId="126"/>
    <cellStyle name="60% - Accent6 7" xfId="984"/>
    <cellStyle name="a" xfId="127"/>
    <cellStyle name="Accent1 2" xfId="128"/>
    <cellStyle name="Accent1 3" xfId="129"/>
    <cellStyle name="Accent1 4" xfId="130"/>
    <cellStyle name="Accent1 5" xfId="131"/>
    <cellStyle name="Accent1 6" xfId="132"/>
    <cellStyle name="Accent1 7" xfId="985"/>
    <cellStyle name="Accent2 2" xfId="133"/>
    <cellStyle name="Accent2 3" xfId="134"/>
    <cellStyle name="Accent2 4" xfId="135"/>
    <cellStyle name="Accent2 5" xfId="136"/>
    <cellStyle name="Accent2 6" xfId="137"/>
    <cellStyle name="Accent2 7" xfId="986"/>
    <cellStyle name="Accent3 2" xfId="138"/>
    <cellStyle name="Accent3 3" xfId="139"/>
    <cellStyle name="Accent3 4" xfId="140"/>
    <cellStyle name="Accent3 5" xfId="141"/>
    <cellStyle name="Accent3 6" xfId="142"/>
    <cellStyle name="Accent3 7" xfId="987"/>
    <cellStyle name="Accent4 2" xfId="143"/>
    <cellStyle name="Accent4 3" xfId="144"/>
    <cellStyle name="Accent4 4" xfId="145"/>
    <cellStyle name="Accent4 5" xfId="146"/>
    <cellStyle name="Accent4 6" xfId="147"/>
    <cellStyle name="Accent4 7" xfId="988"/>
    <cellStyle name="Accent5 2" xfId="148"/>
    <cellStyle name="Accent5 3" xfId="149"/>
    <cellStyle name="Accent5 4" xfId="150"/>
    <cellStyle name="Accent5 5" xfId="151"/>
    <cellStyle name="Accent5 6" xfId="152"/>
    <cellStyle name="Accent5 7" xfId="989"/>
    <cellStyle name="Accent6 2" xfId="153"/>
    <cellStyle name="Accent6 3" xfId="154"/>
    <cellStyle name="Accent6 4" xfId="155"/>
    <cellStyle name="Accent6 5" xfId="156"/>
    <cellStyle name="Accent6 6" xfId="157"/>
    <cellStyle name="Accent6 7" xfId="990"/>
    <cellStyle name="ÅëÈ­ [0]_¿ì¹°Åë" xfId="158"/>
    <cellStyle name="AeE­ [0]_INQUIRY ¿µ¾÷AßAø " xfId="159"/>
    <cellStyle name="ÅëÈ­ [0]_Sheet1" xfId="160"/>
    <cellStyle name="ÅëÈ­_¿ì¹°Åë" xfId="161"/>
    <cellStyle name="AeE­_INQUIRY ¿µ¾÷AßAø " xfId="162"/>
    <cellStyle name="ÅëÈ­_Sheet1" xfId="163"/>
    <cellStyle name="ÄÞ¸¶ [0]_¿ì¹°Åë" xfId="164"/>
    <cellStyle name="AÞ¸¶ [0]_INQUIRY ¿?¾÷AßAø " xfId="165"/>
    <cellStyle name="ÄÞ¸¶ [0]_L601CPT" xfId="166"/>
    <cellStyle name="ÄÞ¸¶_¿ì¹°Åë" xfId="167"/>
    <cellStyle name="AÞ¸¶_INQUIRY ¿?¾÷AßAø " xfId="168"/>
    <cellStyle name="ÄÞ¸¶_L601CPT" xfId="169"/>
    <cellStyle name="Bad 2" xfId="170"/>
    <cellStyle name="Bad 3" xfId="171"/>
    <cellStyle name="Bad 4" xfId="172"/>
    <cellStyle name="Bad 5" xfId="173"/>
    <cellStyle name="Bad 6" xfId="174"/>
    <cellStyle name="Bad 7" xfId="991"/>
    <cellStyle name="C?AØ_¿?¾÷CoE² " xfId="175"/>
    <cellStyle name="Ç¥ÁØ_#2(M17)_1" xfId="176"/>
    <cellStyle name="C￥AØ_¿μ¾÷CoE² " xfId="177"/>
    <cellStyle name="Ç¥ÁØ_±³°¢¼ö·®" xfId="178"/>
    <cellStyle name="Calc Currency (0)" xfId="179"/>
    <cellStyle name="Calculation 2" xfId="180"/>
    <cellStyle name="Calculation 3" xfId="181"/>
    <cellStyle name="Calculation 4" xfId="182"/>
    <cellStyle name="Calculation 5" xfId="183"/>
    <cellStyle name="Calculation 6" xfId="184"/>
    <cellStyle name="Calculation 7" xfId="992"/>
    <cellStyle name="category" xfId="185"/>
    <cellStyle name="CC1" xfId="186"/>
    <cellStyle name="CC2" xfId="187"/>
    <cellStyle name="chchuyen" xfId="188"/>
    <cellStyle name="Check Cell 2" xfId="189"/>
    <cellStyle name="Check Cell 3" xfId="190"/>
    <cellStyle name="Check Cell 4" xfId="191"/>
    <cellStyle name="Check Cell 5" xfId="192"/>
    <cellStyle name="Check Cell 6" xfId="193"/>
    <cellStyle name="Check Cell 7" xfId="993"/>
    <cellStyle name="chu" xfId="194"/>
    <cellStyle name="CHUONG" xfId="195"/>
    <cellStyle name="Comma" xfId="950" builtinId="3"/>
    <cellStyle name="Comma [0] 9" xfId="196"/>
    <cellStyle name="Comma 10" xfId="197"/>
    <cellStyle name="Comma 10 2" xfId="198"/>
    <cellStyle name="Comma 11" xfId="199"/>
    <cellStyle name="Comma 12" xfId="200"/>
    <cellStyle name="Comma 13" xfId="201"/>
    <cellStyle name="Comma 14" xfId="202"/>
    <cellStyle name="Comma 15" xfId="203"/>
    <cellStyle name="Comma 15 2" xfId="204"/>
    <cellStyle name="Comma 16" xfId="4"/>
    <cellStyle name="Comma 16 2" xfId="995"/>
    <cellStyle name="Comma 16 3" xfId="994"/>
    <cellStyle name="Comma 17" xfId="205"/>
    <cellStyle name="Comma 17 2" xfId="997"/>
    <cellStyle name="Comma 17 3" xfId="996"/>
    <cellStyle name="Comma 18" xfId="206"/>
    <cellStyle name="Comma 18 2" xfId="998"/>
    <cellStyle name="Comma 18 3" xfId="1419"/>
    <cellStyle name="Comma 19" xfId="207"/>
    <cellStyle name="Comma 19 2" xfId="999"/>
    <cellStyle name="Comma 19 3" xfId="1420"/>
    <cellStyle name="Comma 2" xfId="208"/>
    <cellStyle name="Comma 2 2" xfId="209"/>
    <cellStyle name="Comma 2 2 2" xfId="210"/>
    <cellStyle name="Comma 2 2 3" xfId="211"/>
    <cellStyle name="Comma 2 2 3 2" xfId="1001"/>
    <cellStyle name="Comma 2 2 3 3" xfId="1421"/>
    <cellStyle name="Comma 2 2 4" xfId="212"/>
    <cellStyle name="Comma 2 2 4 2" xfId="213"/>
    <cellStyle name="Comma 2 3" xfId="214"/>
    <cellStyle name="Comma 2 3 2" xfId="1003"/>
    <cellStyle name="Comma 2 3 3" xfId="1002"/>
    <cellStyle name="Comma 2 3 4" xfId="1422"/>
    <cellStyle name="Comma 2 4" xfId="215"/>
    <cellStyle name="Comma 2 4 2" xfId="1004"/>
    <cellStyle name="Comma 2 4 3" xfId="1423"/>
    <cellStyle name="Comma 2 5" xfId="216"/>
    <cellStyle name="Comma 2 6" xfId="1000"/>
    <cellStyle name="Comma 20" xfId="217"/>
    <cellStyle name="Comma 20 2" xfId="1005"/>
    <cellStyle name="Comma 20 3" xfId="1424"/>
    <cellStyle name="Comma 21" xfId="218"/>
    <cellStyle name="Comma 21 2" xfId="1006"/>
    <cellStyle name="Comma 21 3" xfId="1425"/>
    <cellStyle name="Comma 22" xfId="219"/>
    <cellStyle name="Comma 22 2" xfId="1007"/>
    <cellStyle name="Comma 22 3" xfId="1426"/>
    <cellStyle name="Comma 23" xfId="220"/>
    <cellStyle name="Comma 23 2" xfId="1008"/>
    <cellStyle name="Comma 23 3" xfId="1427"/>
    <cellStyle name="Comma 24" xfId="221"/>
    <cellStyle name="Comma 24 2" xfId="1009"/>
    <cellStyle name="Comma 24 3" xfId="1428"/>
    <cellStyle name="Comma 25" xfId="222"/>
    <cellStyle name="Comma 25 2" xfId="1010"/>
    <cellStyle name="Comma 25 3" xfId="1429"/>
    <cellStyle name="Comma 26" xfId="223"/>
    <cellStyle name="Comma 26 2" xfId="1012"/>
    <cellStyle name="Comma 26 3" xfId="1011"/>
    <cellStyle name="Comma 26 4" xfId="1430"/>
    <cellStyle name="Comma 27" xfId="224"/>
    <cellStyle name="Comma 27 2" xfId="1014"/>
    <cellStyle name="Comma 27 3" xfId="1013"/>
    <cellStyle name="Comma 27 4" xfId="1431"/>
    <cellStyle name="Comma 28" xfId="225"/>
    <cellStyle name="Comma 28 2" xfId="1015"/>
    <cellStyle name="Comma 28 3" xfId="1432"/>
    <cellStyle name="Comma 29" xfId="226"/>
    <cellStyle name="Comma 29 2" xfId="1331"/>
    <cellStyle name="Comma 29 3" xfId="1433"/>
    <cellStyle name="Comma 3" xfId="227"/>
    <cellStyle name="Comma 3 2" xfId="228"/>
    <cellStyle name="Comma 30" xfId="229"/>
    <cellStyle name="Comma 30 2" xfId="1016"/>
    <cellStyle name="Comma 30 3" xfId="1332"/>
    <cellStyle name="Comma 30 4" xfId="1434"/>
    <cellStyle name="Comma 31" xfId="230"/>
    <cellStyle name="Comma 31 2" xfId="1333"/>
    <cellStyle name="Comma 31 3" xfId="1435"/>
    <cellStyle name="Comma 32" xfId="231"/>
    <cellStyle name="Comma 32 2" xfId="1334"/>
    <cellStyle name="Comma 32 3" xfId="1436"/>
    <cellStyle name="Comma 33" xfId="232"/>
    <cellStyle name="Comma 33 2" xfId="1335"/>
    <cellStyle name="Comma 33 3" xfId="1437"/>
    <cellStyle name="Comma 34" xfId="233"/>
    <cellStyle name="Comma 34 2" xfId="1336"/>
    <cellStyle name="Comma 34 3" xfId="1438"/>
    <cellStyle name="Comma 35" xfId="234"/>
    <cellStyle name="Comma 35 2" xfId="1337"/>
    <cellStyle name="Comma 35 3" xfId="1439"/>
    <cellStyle name="Comma 36" xfId="235"/>
    <cellStyle name="Comma 37" xfId="236"/>
    <cellStyle name="Comma 37 2" xfId="1338"/>
    <cellStyle name="Comma 37 3" xfId="1440"/>
    <cellStyle name="Comma 38" xfId="237"/>
    <cellStyle name="Comma 38 2" xfId="1339"/>
    <cellStyle name="Comma 38 3" xfId="1441"/>
    <cellStyle name="Comma 39" xfId="238"/>
    <cellStyle name="Comma 39 2" xfId="1340"/>
    <cellStyle name="Comma 39 3" xfId="1442"/>
    <cellStyle name="Comma 4" xfId="239"/>
    <cellStyle name="Comma 4 10" xfId="1561"/>
    <cellStyle name="Comma 4 2" xfId="240"/>
    <cellStyle name="Comma 4 3" xfId="241"/>
    <cellStyle name="Comma 4 4" xfId="242"/>
    <cellStyle name="Comma 4 4 2" xfId="243"/>
    <cellStyle name="Comma 4 5" xfId="244"/>
    <cellStyle name="Comma 4 5 2" xfId="1018"/>
    <cellStyle name="Comma 4 5 3" xfId="1444"/>
    <cellStyle name="Comma 4 6" xfId="245"/>
    <cellStyle name="Comma 4 6 2" xfId="1019"/>
    <cellStyle name="Comma 4 6 3" xfId="1445"/>
    <cellStyle name="Comma 4 7" xfId="246"/>
    <cellStyle name="Comma 4 7 2" xfId="1341"/>
    <cellStyle name="Comma 4 7 3" xfId="1446"/>
    <cellStyle name="Comma 4 8" xfId="1017"/>
    <cellStyle name="Comma 4 9" xfId="1443"/>
    <cellStyle name="Comma 40" xfId="247"/>
    <cellStyle name="Comma 40 2" xfId="1342"/>
    <cellStyle name="Comma 40 3" xfId="1447"/>
    <cellStyle name="Comma 41" xfId="248"/>
    <cellStyle name="Comma 42" xfId="249"/>
    <cellStyle name="Comma 43" xfId="250"/>
    <cellStyle name="Comma 44" xfId="251"/>
    <cellStyle name="Comma 45" xfId="252"/>
    <cellStyle name="Comma 46" xfId="253"/>
    <cellStyle name="Comma 47" xfId="254"/>
    <cellStyle name="Comma 48" xfId="255"/>
    <cellStyle name="Comma 49" xfId="256"/>
    <cellStyle name="Comma 5" xfId="257"/>
    <cellStyle name="Comma 5 2" xfId="258"/>
    <cellStyle name="Comma 5 3" xfId="259"/>
    <cellStyle name="Comma 5 3 2" xfId="260"/>
    <cellStyle name="Comma 5 4" xfId="261"/>
    <cellStyle name="Comma 5 4 2" xfId="1021"/>
    <cellStyle name="Comma 5 4 3" xfId="1449"/>
    <cellStyle name="Comma 5 5" xfId="262"/>
    <cellStyle name="Comma 5 5 2" xfId="1022"/>
    <cellStyle name="Comma 5 5 3" xfId="1450"/>
    <cellStyle name="Comma 5 6" xfId="263"/>
    <cellStyle name="Comma 5 6 2" xfId="1343"/>
    <cellStyle name="Comma 5 6 3" xfId="1451"/>
    <cellStyle name="Comma 5 7" xfId="1020"/>
    <cellStyle name="Comma 5 8" xfId="1448"/>
    <cellStyle name="Comma 5 9" xfId="1562"/>
    <cellStyle name="Comma 50" xfId="264"/>
    <cellStyle name="Comma 51" xfId="265"/>
    <cellStyle name="Comma 52" xfId="266"/>
    <cellStyle name="Comma 53" xfId="267"/>
    <cellStyle name="Comma 54" xfId="268"/>
    <cellStyle name="Comma 6" xfId="269"/>
    <cellStyle name="Comma 62" xfId="1023"/>
    <cellStyle name="Comma 7" xfId="270"/>
    <cellStyle name="Comma 7 2" xfId="271"/>
    <cellStyle name="Comma 7 2 2" xfId="1344"/>
    <cellStyle name="Comma 7 2 3" xfId="1452"/>
    <cellStyle name="Comma 8" xfId="272"/>
    <cellStyle name="Comma 8 2" xfId="273"/>
    <cellStyle name="Comma 8 2 2" xfId="1345"/>
    <cellStyle name="Comma 8 2 3" xfId="1453"/>
    <cellStyle name="Comma 9" xfId="274"/>
    <cellStyle name="comma zerodec" xfId="275"/>
    <cellStyle name="Comma0" xfId="276"/>
    <cellStyle name="Comma0 2" xfId="277"/>
    <cellStyle name="Comma0 2 2" xfId="1346"/>
    <cellStyle name="Comma0 2 3" xfId="1455"/>
    <cellStyle name="Comma0 3" xfId="1024"/>
    <cellStyle name="Comma0 4" xfId="1454"/>
    <cellStyle name="CT1" xfId="278"/>
    <cellStyle name="CT2" xfId="279"/>
    <cellStyle name="CT4" xfId="280"/>
    <cellStyle name="CT5" xfId="281"/>
    <cellStyle name="ct7" xfId="282"/>
    <cellStyle name="ct8" xfId="283"/>
    <cellStyle name="cth1" xfId="284"/>
    <cellStyle name="Cthuc" xfId="285"/>
    <cellStyle name="Cthuc1" xfId="286"/>
    <cellStyle name="cuong" xfId="287"/>
    <cellStyle name="Currency0" xfId="288"/>
    <cellStyle name="Currency0 2" xfId="289"/>
    <cellStyle name="Currency0 2 2" xfId="1347"/>
    <cellStyle name="Currency0 2 3" xfId="1456"/>
    <cellStyle name="Currency0 3" xfId="1025"/>
    <cellStyle name="Currency1" xfId="290"/>
    <cellStyle name="d" xfId="291"/>
    <cellStyle name="d%" xfId="292"/>
    <cellStyle name="D1" xfId="293"/>
    <cellStyle name="D1 2" xfId="294"/>
    <cellStyle name="d1 3" xfId="295"/>
    <cellStyle name="d1 4" xfId="296"/>
    <cellStyle name="Date" xfId="297"/>
    <cellStyle name="Date 2" xfId="298"/>
    <cellStyle name="Date 2 2" xfId="1348"/>
    <cellStyle name="Date 2 3" xfId="1458"/>
    <cellStyle name="Date 3" xfId="1026"/>
    <cellStyle name="Date 4" xfId="1457"/>
    <cellStyle name="Dezimal [0]_UXO VII" xfId="299"/>
    <cellStyle name="Dezimal_UXO VII" xfId="300"/>
    <cellStyle name="Dollar (zero dec)" xfId="301"/>
    <cellStyle name="e" xfId="302"/>
    <cellStyle name="e 2" xfId="303"/>
    <cellStyle name="Euro" xfId="304"/>
    <cellStyle name="Euro 2" xfId="1349"/>
    <cellStyle name="Euro 3" xfId="1459"/>
    <cellStyle name="Explanatory Text 2" xfId="305"/>
    <cellStyle name="Explanatory Text 3" xfId="306"/>
    <cellStyle name="Explanatory Text 4" xfId="307"/>
    <cellStyle name="Explanatory Text 5" xfId="308"/>
    <cellStyle name="Explanatory Text 6" xfId="309"/>
    <cellStyle name="Explanatory Text 7" xfId="1027"/>
    <cellStyle name="f" xfId="310"/>
    <cellStyle name="f 2" xfId="311"/>
    <cellStyle name="Fixed" xfId="312"/>
    <cellStyle name="Fixed 2" xfId="313"/>
    <cellStyle name="Fixed 2 2" xfId="1350"/>
    <cellStyle name="Fixed 2 3" xfId="1461"/>
    <cellStyle name="Fixed 3" xfId="1028"/>
    <cellStyle name="Fixed 4" xfId="1460"/>
    <cellStyle name="Good 2" xfId="314"/>
    <cellStyle name="Good 3" xfId="315"/>
    <cellStyle name="Good 4" xfId="316"/>
    <cellStyle name="Good 5" xfId="317"/>
    <cellStyle name="Good 6" xfId="318"/>
    <cellStyle name="Good 7" xfId="1029"/>
    <cellStyle name="Grey" xfId="319"/>
    <cellStyle name="Grey 2" xfId="320"/>
    <cellStyle name="Grey 3" xfId="321"/>
    <cellStyle name="ha" xfId="322"/>
    <cellStyle name="hang" xfId="323"/>
    <cellStyle name="HEADER" xfId="324"/>
    <cellStyle name="Header1" xfId="325"/>
    <cellStyle name="Header2" xfId="326"/>
    <cellStyle name="Heading 1 10" xfId="1030"/>
    <cellStyle name="Heading 1 2" xfId="327"/>
    <cellStyle name="Heading 1 2 2" xfId="1031"/>
    <cellStyle name="Heading 1 3" xfId="328"/>
    <cellStyle name="Heading 1 3 2" xfId="1032"/>
    <cellStyle name="Heading 1 4" xfId="329"/>
    <cellStyle name="Heading 1 4 2" xfId="1033"/>
    <cellStyle name="Heading 1 5" xfId="330"/>
    <cellStyle name="Heading 1 5 2" xfId="1034"/>
    <cellStyle name="Heading 1 6" xfId="331"/>
    <cellStyle name="Heading 1 6 2" xfId="1035"/>
    <cellStyle name="Heading 1 7" xfId="1036"/>
    <cellStyle name="Heading 1 8" xfId="1037"/>
    <cellStyle name="Heading 1 9" xfId="1038"/>
    <cellStyle name="Heading 2 10" xfId="1039"/>
    <cellStyle name="Heading 2 2" xfId="332"/>
    <cellStyle name="Heading 2 2 2" xfId="1040"/>
    <cellStyle name="Heading 2 3" xfId="333"/>
    <cellStyle name="Heading 2 3 2" xfId="1041"/>
    <cellStyle name="Heading 2 4" xfId="334"/>
    <cellStyle name="Heading 2 4 2" xfId="1042"/>
    <cellStyle name="Heading 2 5" xfId="335"/>
    <cellStyle name="Heading 2 5 2" xfId="1043"/>
    <cellStyle name="Heading 2 6" xfId="336"/>
    <cellStyle name="Heading 2 6 2" xfId="1044"/>
    <cellStyle name="Heading 2 7" xfId="1045"/>
    <cellStyle name="Heading 2 8" xfId="1046"/>
    <cellStyle name="Heading 2 9" xfId="1047"/>
    <cellStyle name="Heading 3 2" xfId="337"/>
    <cellStyle name="Heading 3 3" xfId="338"/>
    <cellStyle name="Heading 3 4" xfId="339"/>
    <cellStyle name="Heading 3 5" xfId="340"/>
    <cellStyle name="Heading 3 6" xfId="341"/>
    <cellStyle name="Heading 3 7" xfId="1048"/>
    <cellStyle name="Heading 4 2" xfId="342"/>
    <cellStyle name="Heading 4 3" xfId="343"/>
    <cellStyle name="Heading 4 4" xfId="344"/>
    <cellStyle name="Heading 4 5" xfId="345"/>
    <cellStyle name="Heading 4 6" xfId="346"/>
    <cellStyle name="Heading 4 7" xfId="1049"/>
    <cellStyle name="Heading1" xfId="347"/>
    <cellStyle name="Heading1 2" xfId="348"/>
    <cellStyle name="HEADING1 3" xfId="349"/>
    <cellStyle name="HEADING1 4" xfId="350"/>
    <cellStyle name="Heading2" xfId="351"/>
    <cellStyle name="Heading2 2" xfId="352"/>
    <cellStyle name="HEADING2 3" xfId="353"/>
    <cellStyle name="HEADING2 4" xfId="354"/>
    <cellStyle name="Hyperlink 2" xfId="6"/>
    <cellStyle name="Hyperlink 2 2" xfId="355"/>
    <cellStyle name="Hyperlink 2 2 2" xfId="1050"/>
    <cellStyle name="Input [yellow]" xfId="356"/>
    <cellStyle name="Input [yellow] 2" xfId="357"/>
    <cellStyle name="Input [yellow] 3" xfId="358"/>
    <cellStyle name="Input 2" xfId="359"/>
    <cellStyle name="Input 3" xfId="360"/>
    <cellStyle name="Input 4" xfId="361"/>
    <cellStyle name="Input 5" xfId="362"/>
    <cellStyle name="Input 6" xfId="363"/>
    <cellStyle name="Input 7" xfId="364"/>
    <cellStyle name="Input 8" xfId="1408"/>
    <cellStyle name="Input 9" xfId="1409"/>
    <cellStyle name="Linked Cell 2" xfId="365"/>
    <cellStyle name="Linked Cell 3" xfId="366"/>
    <cellStyle name="Linked Cell 4" xfId="367"/>
    <cellStyle name="Linked Cell 5" xfId="368"/>
    <cellStyle name="Linked Cell 6" xfId="369"/>
    <cellStyle name="Linked Cell 7" xfId="1051"/>
    <cellStyle name="luc" xfId="370"/>
    <cellStyle name="luc2" xfId="371"/>
    <cellStyle name="Millares [0]_Well Timing" xfId="372"/>
    <cellStyle name="Millares_Well Timing" xfId="373"/>
    <cellStyle name="Model" xfId="374"/>
    <cellStyle name="moi" xfId="375"/>
    <cellStyle name="Moneda [0]_Well Timing" xfId="376"/>
    <cellStyle name="Moneda_Well Timing" xfId="377"/>
    <cellStyle name="Monétaire [0]_TARIFFS DB" xfId="378"/>
    <cellStyle name="Monétaire_TARIFFS DB" xfId="379"/>
    <cellStyle name="n" xfId="380"/>
    <cellStyle name="n1" xfId="381"/>
    <cellStyle name="Neutral 2" xfId="382"/>
    <cellStyle name="Neutral 3" xfId="383"/>
    <cellStyle name="Neutral 4" xfId="384"/>
    <cellStyle name="Neutral 5" xfId="385"/>
    <cellStyle name="Neutral 6" xfId="386"/>
    <cellStyle name="Neutral 7" xfId="1052"/>
    <cellStyle name="New Times Roman" xfId="387"/>
    <cellStyle name="No" xfId="388"/>
    <cellStyle name="no dec" xfId="389"/>
    <cellStyle name="ÑONVÒ" xfId="390"/>
    <cellStyle name="Normal" xfId="0" builtinId="0"/>
    <cellStyle name="Normal - Style1" xfId="391"/>
    <cellStyle name="Normal - Style1 2" xfId="392"/>
    <cellStyle name="Normal - Style1 3" xfId="393"/>
    <cellStyle name="Normal - Style1 4" xfId="1053"/>
    <cellStyle name="Normal 10" xfId="394"/>
    <cellStyle name="Normal 10 2" xfId="395"/>
    <cellStyle name="Normal 10 2 2" xfId="1404"/>
    <cellStyle name="Normal 100" xfId="396"/>
    <cellStyle name="Normal 101" xfId="397"/>
    <cellStyle name="Normal 101 2" xfId="1054"/>
    <cellStyle name="Normal 102" xfId="398"/>
    <cellStyle name="Normal 103" xfId="399"/>
    <cellStyle name="Normal 103 2" xfId="1055"/>
    <cellStyle name="Normal 104" xfId="400"/>
    <cellStyle name="Normal 104 2" xfId="951"/>
    <cellStyle name="Normal 104 2 2" xfId="1531"/>
    <cellStyle name="Normal 105" xfId="401"/>
    <cellStyle name="Normal 105 2" xfId="1309"/>
    <cellStyle name="Normal 105 2 2" xfId="1534"/>
    <cellStyle name="Normal 106" xfId="402"/>
    <cellStyle name="Normal 106 2" xfId="1310"/>
    <cellStyle name="Normal 106 2 2" xfId="1535"/>
    <cellStyle name="Normal 107" xfId="403"/>
    <cellStyle name="Normal 107 2" xfId="1056"/>
    <cellStyle name="Normal 108" xfId="404"/>
    <cellStyle name="Normal 109" xfId="405"/>
    <cellStyle name="Normal 11" xfId="406"/>
    <cellStyle name="Normal 11 2" xfId="407"/>
    <cellStyle name="Normal 11 2 2" xfId="408"/>
    <cellStyle name="Normal 11 2 2 2" xfId="1351"/>
    <cellStyle name="Normal 11 2 2 3" xfId="1462"/>
    <cellStyle name="Normal 11 2 3" xfId="1058"/>
    <cellStyle name="Normal 11 3" xfId="1059"/>
    <cellStyle name="Normal 11 4" xfId="1057"/>
    <cellStyle name="Normal 110" xfId="409"/>
    <cellStyle name="Normal 111" xfId="410"/>
    <cellStyle name="Normal 112" xfId="411"/>
    <cellStyle name="Normal 113" xfId="412"/>
    <cellStyle name="Normal 114" xfId="413"/>
    <cellStyle name="Normal 115" xfId="414"/>
    <cellStyle name="Normal 116" xfId="415"/>
    <cellStyle name="Normal 117" xfId="416"/>
    <cellStyle name="Normal 118" xfId="417"/>
    <cellStyle name="Normal 119" xfId="418"/>
    <cellStyle name="Normal 12" xfId="419"/>
    <cellStyle name="Normal 12 2" xfId="420"/>
    <cellStyle name="Normal 12 2 2" xfId="1061"/>
    <cellStyle name="Normal 12 3" xfId="1060"/>
    <cellStyle name="Normal 120" xfId="421"/>
    <cellStyle name="Normal 121" xfId="422"/>
    <cellStyle name="Normal 122" xfId="423"/>
    <cellStyle name="Normal 123" xfId="424"/>
    <cellStyle name="Normal 124" xfId="425"/>
    <cellStyle name="Normal 125" xfId="426"/>
    <cellStyle name="Normal 126" xfId="427"/>
    <cellStyle name="Normal 127" xfId="428"/>
    <cellStyle name="Normal 128" xfId="429"/>
    <cellStyle name="Normal 129" xfId="430"/>
    <cellStyle name="Normal 13" xfId="431"/>
    <cellStyle name="Normal 13 2" xfId="432"/>
    <cellStyle name="Normal 13 2 2" xfId="1063"/>
    <cellStyle name="Normal 13 3" xfId="433"/>
    <cellStyle name="Normal 13 3 2" xfId="1064"/>
    <cellStyle name="Normal 13 4" xfId="1062"/>
    <cellStyle name="Normal 13_Bo sung ke hoach 6-2017" xfId="434"/>
    <cellStyle name="Normal 130" xfId="435"/>
    <cellStyle name="Normal 131" xfId="436"/>
    <cellStyle name="Normal 132" xfId="437"/>
    <cellStyle name="Normal 133" xfId="438"/>
    <cellStyle name="Normal 134" xfId="439"/>
    <cellStyle name="Normal 135" xfId="440"/>
    <cellStyle name="Normal 136" xfId="441"/>
    <cellStyle name="Normal 137" xfId="442"/>
    <cellStyle name="Normal 138" xfId="443"/>
    <cellStyle name="Normal 139" xfId="444"/>
    <cellStyle name="Normal 14" xfId="445"/>
    <cellStyle name="Normal 14 2" xfId="446"/>
    <cellStyle name="Normal 14 2 2" xfId="1066"/>
    <cellStyle name="Normal 14 3" xfId="1065"/>
    <cellStyle name="Normal 14 3 2" xfId="1405"/>
    <cellStyle name="Normal 140" xfId="447"/>
    <cellStyle name="Normal 141" xfId="448"/>
    <cellStyle name="Normal 142" xfId="449"/>
    <cellStyle name="Normal 143" xfId="450"/>
    <cellStyle name="Normal 144" xfId="451"/>
    <cellStyle name="Normal 145" xfId="452"/>
    <cellStyle name="Normal 146" xfId="453"/>
    <cellStyle name="Normal 147" xfId="454"/>
    <cellStyle name="Normal 148" xfId="455"/>
    <cellStyle name="Normal 149" xfId="456"/>
    <cellStyle name="Normal 15" xfId="457"/>
    <cellStyle name="Normal 15 2" xfId="458"/>
    <cellStyle name="Normal 15 2 2" xfId="1068"/>
    <cellStyle name="Normal 15 3" xfId="1069"/>
    <cellStyle name="Normal 15 4" xfId="1067"/>
    <cellStyle name="Normal 150" xfId="459"/>
    <cellStyle name="Normal 151" xfId="460"/>
    <cellStyle name="Normal 152" xfId="461"/>
    <cellStyle name="Normal 153" xfId="462"/>
    <cellStyle name="Normal 154" xfId="463"/>
    <cellStyle name="Normal 155" xfId="464"/>
    <cellStyle name="Normal 156" xfId="465"/>
    <cellStyle name="Normal 157" xfId="466"/>
    <cellStyle name="Normal 158" xfId="467"/>
    <cellStyle name="Normal 159" xfId="468"/>
    <cellStyle name="Normal 16" xfId="469"/>
    <cellStyle name="Normal 16 2" xfId="470"/>
    <cellStyle name="Normal 16 2 2" xfId="1070"/>
    <cellStyle name="Normal 16 2 2 2" xfId="1402"/>
    <cellStyle name="Normal 16 3" xfId="471"/>
    <cellStyle name="Normal 16_Bo sung ke hoach 6-2017" xfId="472"/>
    <cellStyle name="Normal 160" xfId="473"/>
    <cellStyle name="Normal 161" xfId="474"/>
    <cellStyle name="Normal 162" xfId="475"/>
    <cellStyle name="Normal 163" xfId="476"/>
    <cellStyle name="Normal 164" xfId="477"/>
    <cellStyle name="Normal 165" xfId="478"/>
    <cellStyle name="Normal 166" xfId="479"/>
    <cellStyle name="Normal 167" xfId="480"/>
    <cellStyle name="Normal 168" xfId="481"/>
    <cellStyle name="Normal 169" xfId="482"/>
    <cellStyle name="Normal 17" xfId="483"/>
    <cellStyle name="Normal 17 2" xfId="484"/>
    <cellStyle name="Normal 17 2 2" xfId="1072"/>
    <cellStyle name="Normal 17 3" xfId="1073"/>
    <cellStyle name="Normal 17 4" xfId="1071"/>
    <cellStyle name="Normal 170" xfId="485"/>
    <cellStyle name="Normal 171" xfId="486"/>
    <cellStyle name="Normal 172" xfId="487"/>
    <cellStyle name="Normal 173" xfId="488"/>
    <cellStyle name="Normal 174" xfId="489"/>
    <cellStyle name="Normal 175" xfId="490"/>
    <cellStyle name="Normal 176" xfId="491"/>
    <cellStyle name="Normal 177" xfId="492"/>
    <cellStyle name="Normal 178" xfId="493"/>
    <cellStyle name="Normal 179" xfId="494"/>
    <cellStyle name="Normal 18" xfId="495"/>
    <cellStyle name="Normal 18 2" xfId="496"/>
    <cellStyle name="Normal 18 2 2" xfId="1075"/>
    <cellStyle name="Normal 18 3" xfId="1076"/>
    <cellStyle name="Normal 18 4" xfId="1074"/>
    <cellStyle name="Normal 18_DIEU CHINH QH 12-16-2016-2020" xfId="1077"/>
    <cellStyle name="Normal 180" xfId="497"/>
    <cellStyle name="Normal 181" xfId="498"/>
    <cellStyle name="Normal 182" xfId="499"/>
    <cellStyle name="Normal 183" xfId="500"/>
    <cellStyle name="Normal 184" xfId="501"/>
    <cellStyle name="Normal 185" xfId="502"/>
    <cellStyle name="Normal 186" xfId="503"/>
    <cellStyle name="Normal 187" xfId="504"/>
    <cellStyle name="Normal 188" xfId="505"/>
    <cellStyle name="Normal 189" xfId="506"/>
    <cellStyle name="Normal 19" xfId="507"/>
    <cellStyle name="Normal 19 2" xfId="508"/>
    <cellStyle name="Normal 19 2 2" xfId="1078"/>
    <cellStyle name="Normal 190" xfId="509"/>
    <cellStyle name="Normal 191" xfId="510"/>
    <cellStyle name="Normal 192" xfId="511"/>
    <cellStyle name="Normal 193" xfId="512"/>
    <cellStyle name="Normal 194" xfId="513"/>
    <cellStyle name="Normal 195" xfId="514"/>
    <cellStyle name="Normal 196" xfId="515"/>
    <cellStyle name="Normal 197" xfId="516"/>
    <cellStyle name="Normal 197 2" xfId="1352"/>
    <cellStyle name="Normal 197 3" xfId="1463"/>
    <cellStyle name="Normal 198" xfId="517"/>
    <cellStyle name="Normal 198 2" xfId="518"/>
    <cellStyle name="Normal 198 2 2" xfId="1354"/>
    <cellStyle name="Normal 198 2 3" xfId="1465"/>
    <cellStyle name="Normal 198 3" xfId="1353"/>
    <cellStyle name="Normal 198 4" xfId="1464"/>
    <cellStyle name="Normal 199" xfId="519"/>
    <cellStyle name="Normal 2" xfId="1"/>
    <cellStyle name="Normal 2 10" xfId="520"/>
    <cellStyle name="Normal 2 10 2" xfId="1080"/>
    <cellStyle name="Normal 2 10 3" xfId="1081"/>
    <cellStyle name="Normal 2 10_DIEU CHINH QH 12-16-2016-2020" xfId="1082"/>
    <cellStyle name="Normal 2 100" xfId="521"/>
    <cellStyle name="Normal 2 100 2" xfId="1355"/>
    <cellStyle name="Normal 2 100 3" xfId="1466"/>
    <cellStyle name="Normal 2 108" xfId="522"/>
    <cellStyle name="Normal 2 108 2" xfId="1356"/>
    <cellStyle name="Normal 2 108 3" xfId="1467"/>
    <cellStyle name="Normal 2 11" xfId="523"/>
    <cellStyle name="Normal 2 11 2" xfId="1083"/>
    <cellStyle name="Normal 2 12" xfId="524"/>
    <cellStyle name="Normal 2 12 2" xfId="1084"/>
    <cellStyle name="Normal 2 13" xfId="525"/>
    <cellStyle name="Normal 2 13 2" xfId="1085"/>
    <cellStyle name="Normal 2 134" xfId="526"/>
    <cellStyle name="Normal 2 134 2" xfId="1357"/>
    <cellStyle name="Normal 2 134 3" xfId="1468"/>
    <cellStyle name="Normal 2 14" xfId="527"/>
    <cellStyle name="Normal 2 14 2" xfId="1086"/>
    <cellStyle name="Normal 2 15" xfId="528"/>
    <cellStyle name="Normal 2 15 2" xfId="1087"/>
    <cellStyle name="Normal 2 16" xfId="529"/>
    <cellStyle name="Normal 2 16 2" xfId="1088"/>
    <cellStyle name="Normal 2 17" xfId="530"/>
    <cellStyle name="Normal 2 17 2" xfId="1089"/>
    <cellStyle name="Normal 2 18" xfId="531"/>
    <cellStyle name="Normal 2 18 2" xfId="1090"/>
    <cellStyle name="Normal 2 19" xfId="532"/>
    <cellStyle name="Normal 2 19 2" xfId="1091"/>
    <cellStyle name="Normal 2 2" xfId="533"/>
    <cellStyle name="Normal 2 2 10" xfId="534"/>
    <cellStyle name="Normal 2 2 11" xfId="535"/>
    <cellStyle name="Normal 2 2 12" xfId="536"/>
    <cellStyle name="Normal 2 2 13" xfId="537"/>
    <cellStyle name="Normal 2 2 14" xfId="538"/>
    <cellStyle name="Normal 2 2 15" xfId="539"/>
    <cellStyle name="Normal 2 2 16" xfId="540"/>
    <cellStyle name="Normal 2 2 17" xfId="541"/>
    <cellStyle name="Normal 2 2 18" xfId="542"/>
    <cellStyle name="Normal 2 2 19" xfId="543"/>
    <cellStyle name="Normal 2 2 2" xfId="544"/>
    <cellStyle name="Normal 2 2 2 2" xfId="545"/>
    <cellStyle name="Normal 2 2 2 3" xfId="546"/>
    <cellStyle name="Normal 2 2 2_Bo sung ke hoach 6-2017" xfId="547"/>
    <cellStyle name="Normal 2 2 20" xfId="548"/>
    <cellStyle name="Normal 2 2 21" xfId="549"/>
    <cellStyle name="Normal 2 2 22" xfId="550"/>
    <cellStyle name="Normal 2 2 23" xfId="551"/>
    <cellStyle name="Normal 2 2 24" xfId="552"/>
    <cellStyle name="Normal 2 2 25" xfId="553"/>
    <cellStyle name="Normal 2 2 26" xfId="554"/>
    <cellStyle name="Normal 2 2 27" xfId="555"/>
    <cellStyle name="Normal 2 2 28" xfId="556"/>
    <cellStyle name="Normal 2 2 29" xfId="557"/>
    <cellStyle name="Normal 2 2 29 2" xfId="1093"/>
    <cellStyle name="Normal 2 2 29 3" xfId="1469"/>
    <cellStyle name="Normal 2 2 3" xfId="558"/>
    <cellStyle name="Normal 2 2 30" xfId="559"/>
    <cellStyle name="Normal 2 2 30 2" xfId="560"/>
    <cellStyle name="Normal 2 2 31" xfId="561"/>
    <cellStyle name="Normal 2 2 31 2" xfId="1094"/>
    <cellStyle name="Normal 2 2 32" xfId="562"/>
    <cellStyle name="Normal 2 2 33" xfId="1092"/>
    <cellStyle name="Normal 2 2 34" xfId="1311"/>
    <cellStyle name="Normal 2 2 35" xfId="1321"/>
    <cellStyle name="Normal 2 2 36" xfId="1316"/>
    <cellStyle name="Normal 2 2 37" xfId="1318"/>
    <cellStyle name="Normal 2 2 38" xfId="1315"/>
    <cellStyle name="Normal 2 2 39" xfId="1319"/>
    <cellStyle name="Normal 2 2 4" xfId="563"/>
    <cellStyle name="Normal 2 2 5" xfId="564"/>
    <cellStyle name="Normal 2 2 6" xfId="565"/>
    <cellStyle name="Normal 2 2 7" xfId="566"/>
    <cellStyle name="Normal 2 2 8" xfId="567"/>
    <cellStyle name="Normal 2 2 9" xfId="568"/>
    <cellStyle name="Normal 2 2_CMD MOI" xfId="569"/>
    <cellStyle name="Normal 2 20" xfId="570"/>
    <cellStyle name="Normal 2 20 2" xfId="1095"/>
    <cellStyle name="Normal 2 21" xfId="571"/>
    <cellStyle name="Normal 2 21 2" xfId="1096"/>
    <cellStyle name="Normal 2 22" xfId="572"/>
    <cellStyle name="Normal 2 22 2" xfId="1097"/>
    <cellStyle name="Normal 2 23" xfId="573"/>
    <cellStyle name="Normal 2 23 2" xfId="1098"/>
    <cellStyle name="Normal 2 24" xfId="574"/>
    <cellStyle name="Normal 2 24 2" xfId="1099"/>
    <cellStyle name="Normal 2 25" xfId="575"/>
    <cellStyle name="Normal 2 25 2" xfId="1100"/>
    <cellStyle name="Normal 2 26" xfId="576"/>
    <cellStyle name="Normal 2 26 2" xfId="1101"/>
    <cellStyle name="Normal 2 27" xfId="577"/>
    <cellStyle name="Normal 2 27 2" xfId="1102"/>
    <cellStyle name="Normal 2 28" xfId="578"/>
    <cellStyle name="Normal 2 28 2" xfId="1103"/>
    <cellStyle name="Normal 2 29" xfId="579"/>
    <cellStyle name="Normal 2 3" xfId="580"/>
    <cellStyle name="Normal 2 3 2" xfId="581"/>
    <cellStyle name="Normal 2 3 2 2" xfId="582"/>
    <cellStyle name="Normal 2 3 2 3" xfId="1104"/>
    <cellStyle name="Normal 2 3 2 4" xfId="1470"/>
    <cellStyle name="Normal 2 3 3" xfId="583"/>
    <cellStyle name="Normal 2 3 4" xfId="584"/>
    <cellStyle name="Normal 2 3_Bo sung ke hoach 6-2017" xfId="585"/>
    <cellStyle name="Normal 2 30" xfId="586"/>
    <cellStyle name="Normal 2 31" xfId="587"/>
    <cellStyle name="Normal 2 32" xfId="588"/>
    <cellStyle name="Normal 2 32 2" xfId="589"/>
    <cellStyle name="Normal 2 32 2 2" xfId="1106"/>
    <cellStyle name="Normal 2 32 3" xfId="1105"/>
    <cellStyle name="Normal 2 33" xfId="5"/>
    <cellStyle name="Normal 2 33 2" xfId="1107"/>
    <cellStyle name="Normal 2 34" xfId="590"/>
    <cellStyle name="Normal 2 34 2" xfId="591"/>
    <cellStyle name="Normal 2 35" xfId="592"/>
    <cellStyle name="Normal 2 35 2" xfId="593"/>
    <cellStyle name="Normal 2 36" xfId="594"/>
    <cellStyle name="Normal 2 36 2" xfId="1108"/>
    <cellStyle name="Normal 2 37" xfId="595"/>
    <cellStyle name="Normal 2 37 2" xfId="1109"/>
    <cellStyle name="Normal 2 38" xfId="596"/>
    <cellStyle name="Normal 2 38 2" xfId="1110"/>
    <cellStyle name="Normal 2 39" xfId="597"/>
    <cellStyle name="Normal 2 4" xfId="598"/>
    <cellStyle name="Normal 2 4 2" xfId="599"/>
    <cellStyle name="Normal 2 4 2 2" xfId="600"/>
    <cellStyle name="Normal 2 4 2 3" xfId="601"/>
    <cellStyle name="Normal 2 4 2 4" xfId="1111"/>
    <cellStyle name="Normal 2 4 2 5" xfId="1471"/>
    <cellStyle name="Normal 2 4 3" xfId="602"/>
    <cellStyle name="Normal 2 4 4" xfId="603"/>
    <cellStyle name="Normal 2 4 4 2" xfId="604"/>
    <cellStyle name="Normal 2 4 5" xfId="605"/>
    <cellStyle name="Normal 2 40" xfId="606"/>
    <cellStyle name="Normal 2 41" xfId="607"/>
    <cellStyle name="Normal 2 42" xfId="608"/>
    <cellStyle name="Normal 2 43" xfId="609"/>
    <cellStyle name="Normal 2 44" xfId="610"/>
    <cellStyle name="Normal 2 45" xfId="611"/>
    <cellStyle name="Normal 2 46" xfId="612"/>
    <cellStyle name="Normal 2 46 2" xfId="1358"/>
    <cellStyle name="Normal 2 46 3" xfId="1472"/>
    <cellStyle name="Normal 2 47" xfId="613"/>
    <cellStyle name="Normal 2 47 2" xfId="1359"/>
    <cellStyle name="Normal 2 47 3" xfId="1473"/>
    <cellStyle name="Normal 2 48" xfId="614"/>
    <cellStyle name="Normal 2 48 2" xfId="1360"/>
    <cellStyle name="Normal 2 48 3" xfId="1474"/>
    <cellStyle name="Normal 2 49" xfId="615"/>
    <cellStyle name="Normal 2 49 2" xfId="1361"/>
    <cellStyle name="Normal 2 49 3" xfId="1475"/>
    <cellStyle name="Normal 2 5" xfId="616"/>
    <cellStyle name="Normal 2 5 2" xfId="617"/>
    <cellStyle name="Normal 2 5 2 2" xfId="1112"/>
    <cellStyle name="Normal 2 5 2 3" xfId="1476"/>
    <cellStyle name="Normal 2 50" xfId="618"/>
    <cellStyle name="Normal 2 50 2" xfId="1362"/>
    <cellStyle name="Normal 2 50 3" xfId="1477"/>
    <cellStyle name="Normal 2 51" xfId="619"/>
    <cellStyle name="Normal 2 51 2" xfId="1363"/>
    <cellStyle name="Normal 2 51 3" xfId="1478"/>
    <cellStyle name="Normal 2 52" xfId="620"/>
    <cellStyle name="Normal 2 52 2" xfId="1364"/>
    <cellStyle name="Normal 2 52 3" xfId="1479"/>
    <cellStyle name="Normal 2 53" xfId="621"/>
    <cellStyle name="Normal 2 53 2" xfId="1365"/>
    <cellStyle name="Normal 2 53 3" xfId="1480"/>
    <cellStyle name="Normal 2 54" xfId="622"/>
    <cellStyle name="Normal 2 54 2" xfId="1366"/>
    <cellStyle name="Normal 2 54 3" xfId="1481"/>
    <cellStyle name="Normal 2 55" xfId="623"/>
    <cellStyle name="Normal 2 55 2" xfId="1367"/>
    <cellStyle name="Normal 2 55 3" xfId="1482"/>
    <cellStyle name="Normal 2 56" xfId="624"/>
    <cellStyle name="Normal 2 56 2" xfId="1368"/>
    <cellStyle name="Normal 2 56 3" xfId="1483"/>
    <cellStyle name="Normal 2 57" xfId="625"/>
    <cellStyle name="Normal 2 57 2" xfId="1369"/>
    <cellStyle name="Normal 2 57 3" xfId="1484"/>
    <cellStyle name="Normal 2 58" xfId="626"/>
    <cellStyle name="Normal 2 58 2" xfId="1370"/>
    <cellStyle name="Normal 2 58 3" xfId="1485"/>
    <cellStyle name="Normal 2 59" xfId="627"/>
    <cellStyle name="Normal 2 59 2" xfId="1371"/>
    <cellStyle name="Normal 2 59 3" xfId="1486"/>
    <cellStyle name="Normal 2 6" xfId="628"/>
    <cellStyle name="Normal 2 6 2" xfId="629"/>
    <cellStyle name="Normal 2 6 2 2" xfId="1113"/>
    <cellStyle name="Normal 2 60" xfId="1079"/>
    <cellStyle name="Normal 2 61" xfId="959"/>
    <cellStyle name="Normal 2 62" xfId="1317"/>
    <cellStyle name="Normal 2 63" xfId="1320"/>
    <cellStyle name="Normal 2 64" xfId="1314"/>
    <cellStyle name="Normal 2 65" xfId="1322"/>
    <cellStyle name="Normal 2 66" xfId="1313"/>
    <cellStyle name="Normal 2 67" xfId="1563"/>
    <cellStyle name="Normal 2 7" xfId="630"/>
    <cellStyle name="Normal 2 7 2" xfId="1114"/>
    <cellStyle name="Normal 2 7 2 2" xfId="1115"/>
    <cellStyle name="Normal 2 8" xfId="631"/>
    <cellStyle name="Normal 2 8 2" xfId="1116"/>
    <cellStyle name="Normal 2 9" xfId="632"/>
    <cellStyle name="Normal 2 9 2" xfId="1117"/>
    <cellStyle name="Normal 20" xfId="3"/>
    <cellStyle name="Normal 20 2" xfId="633"/>
    <cellStyle name="Normal 20 2 2" xfId="1119"/>
    <cellStyle name="Normal 20 3" xfId="634"/>
    <cellStyle name="Normal 20 3 2" xfId="1120"/>
    <cellStyle name="Normal 20 4" xfId="1118"/>
    <cellStyle name="Normal 20_Bo sung ke hoach 6-2017" xfId="635"/>
    <cellStyle name="Normal 200" xfId="636"/>
    <cellStyle name="Normal 201" xfId="637"/>
    <cellStyle name="Normal 202" xfId="638"/>
    <cellStyle name="Normal 203" xfId="639"/>
    <cellStyle name="Normal 204" xfId="640"/>
    <cellStyle name="Normal 205" xfId="641"/>
    <cellStyle name="Normal 206" xfId="642"/>
    <cellStyle name="Normal 207" xfId="643"/>
    <cellStyle name="Normal 208" xfId="644"/>
    <cellStyle name="Normal 209" xfId="645"/>
    <cellStyle name="Normal 21" xfId="646"/>
    <cellStyle name="Normal 21 2" xfId="1121"/>
    <cellStyle name="Normal 210" xfId="647"/>
    <cellStyle name="Normal 211" xfId="648"/>
    <cellStyle name="Normal 212" xfId="649"/>
    <cellStyle name="Normal 213" xfId="650"/>
    <cellStyle name="Normal 213 2" xfId="1372"/>
    <cellStyle name="Normal 213 3" xfId="1487"/>
    <cellStyle name="Normal 214" xfId="1406"/>
    <cellStyle name="Normal 214 2" xfId="1536"/>
    <cellStyle name="Normal 214 3" xfId="1569"/>
    <cellStyle name="Normal 215" xfId="1411"/>
    <cellStyle name="Normal 215 2" xfId="1559"/>
    <cellStyle name="Normal 215 3" xfId="1570"/>
    <cellStyle name="Normal 22" xfId="651"/>
    <cellStyle name="Normal 22 2" xfId="1122"/>
    <cellStyle name="Normal 228" xfId="652"/>
    <cellStyle name="Normal 23" xfId="653"/>
    <cellStyle name="Normal 23 2" xfId="654"/>
    <cellStyle name="Normal 23 2 2" xfId="1123"/>
    <cellStyle name="Normal 23 3" xfId="1124"/>
    <cellStyle name="Normal 233" xfId="655"/>
    <cellStyle name="Normal 233 2" xfId="1373"/>
    <cellStyle name="Normal 233 3" xfId="1488"/>
    <cellStyle name="Normal 24" xfId="656"/>
    <cellStyle name="Normal 24 2" xfId="657"/>
    <cellStyle name="Normal 24 2 2" xfId="1126"/>
    <cellStyle name="Normal 24 3" xfId="1127"/>
    <cellStyle name="Normal 24 4" xfId="1125"/>
    <cellStyle name="Normal 24_DIEU CHINH QH 12-16-2016-2020" xfId="1128"/>
    <cellStyle name="Normal 245" xfId="1555"/>
    <cellStyle name="Normal 25" xfId="658"/>
    <cellStyle name="Normal 25 2" xfId="659"/>
    <cellStyle name="Normal 250" xfId="1399"/>
    <cellStyle name="Normal 251" xfId="1400"/>
    <cellStyle name="Normal 252" xfId="1537"/>
    <cellStyle name="Normal 253" xfId="1538"/>
    <cellStyle name="Normal 254" xfId="1539"/>
    <cellStyle name="Normal 256" xfId="1540"/>
    <cellStyle name="Normal 257" xfId="1541"/>
    <cellStyle name="Normal 258" xfId="1542"/>
    <cellStyle name="Normal 26" xfId="660"/>
    <cellStyle name="Normal 26 2" xfId="661"/>
    <cellStyle name="Normal 26 2 2" xfId="1130"/>
    <cellStyle name="Normal 26 3" xfId="662"/>
    <cellStyle name="Normal 26 3 2" xfId="1375"/>
    <cellStyle name="Normal 26 3 3" xfId="1490"/>
    <cellStyle name="Normal 26 4" xfId="1129"/>
    <cellStyle name="Normal 26 5" xfId="1374"/>
    <cellStyle name="Normal 26 6" xfId="1489"/>
    <cellStyle name="Normal 27" xfId="663"/>
    <cellStyle name="Normal 27 2" xfId="1132"/>
    <cellStyle name="Normal 27 3" xfId="1131"/>
    <cellStyle name="Normal 27 4" xfId="1376"/>
    <cellStyle name="Normal 27 5" xfId="1491"/>
    <cellStyle name="Normal 28" xfId="664"/>
    <cellStyle name="Normal 28 2" xfId="1134"/>
    <cellStyle name="Normal 28 3" xfId="1133"/>
    <cellStyle name="Normal 28 4" xfId="1377"/>
    <cellStyle name="Normal 28 5" xfId="1492"/>
    <cellStyle name="Normal 29" xfId="665"/>
    <cellStyle name="Normal 29 2" xfId="1136"/>
    <cellStyle name="Normal 29 2 2" xfId="1137"/>
    <cellStyle name="Normal 29 3" xfId="1135"/>
    <cellStyle name="Normal 29 4" xfId="1378"/>
    <cellStyle name="Normal 29 5" xfId="1493"/>
    <cellStyle name="Normal 29_DIEU CHINH QH 12-16-2016-2020" xfId="1138"/>
    <cellStyle name="Normal 293" xfId="1139"/>
    <cellStyle name="Normal 296" xfId="1140"/>
    <cellStyle name="Normal 3" xfId="666"/>
    <cellStyle name="Normal 3 10" xfId="667"/>
    <cellStyle name="Normal 3 10 2" xfId="1379"/>
    <cellStyle name="Normal 3 10 3" xfId="1494"/>
    <cellStyle name="Normal 3 11" xfId="1141"/>
    <cellStyle name="Normal 3 2" xfId="668"/>
    <cellStyle name="Normal 3 2 2" xfId="669"/>
    <cellStyle name="Normal 3 2 3" xfId="670"/>
    <cellStyle name="Normal 3 2 4" xfId="671"/>
    <cellStyle name="Normal 3 2 5" xfId="672"/>
    <cellStyle name="Normal 3 2 5 2" xfId="1380"/>
    <cellStyle name="Normal 3 2 5 3" xfId="1495"/>
    <cellStyle name="Normal 3 3" xfId="673"/>
    <cellStyle name="Normal 3 3 2" xfId="674"/>
    <cellStyle name="Normal 3 3 2 2" xfId="1403"/>
    <cellStyle name="Normal 3 3 3" xfId="1142"/>
    <cellStyle name="Normal 3 3_Bo sung ke hoach 6-2017" xfId="675"/>
    <cellStyle name="Normal 3 3_Xl0000029" xfId="1398"/>
    <cellStyle name="Normal 3 4" xfId="676"/>
    <cellStyle name="Normal 3 4 2" xfId="1143"/>
    <cellStyle name="Normal 3 5" xfId="677"/>
    <cellStyle name="Normal 3 5 2" xfId="1381"/>
    <cellStyle name="Normal 3 5 3" xfId="1496"/>
    <cellStyle name="Normal 3 6" xfId="678"/>
    <cellStyle name="Normal 3 6 2" xfId="1382"/>
    <cellStyle name="Normal 3 6 3" xfId="1497"/>
    <cellStyle name="Normal 3 7" xfId="679"/>
    <cellStyle name="Normal 3 7 2" xfId="1383"/>
    <cellStyle name="Normal 3 7 3" xfId="1498"/>
    <cellStyle name="Normal 3 8" xfId="680"/>
    <cellStyle name="Normal 3 8 2" xfId="1384"/>
    <cellStyle name="Normal 3 8 3" xfId="1499"/>
    <cellStyle name="Normal 3 9" xfId="681"/>
    <cellStyle name="Normal 3 9 2" xfId="1385"/>
    <cellStyle name="Normal 3 9 3" xfId="1500"/>
    <cellStyle name="Normal 3_Book1" xfId="682"/>
    <cellStyle name="Normal 30" xfId="683"/>
    <cellStyle name="Normal 30 2" xfId="1145"/>
    <cellStyle name="Normal 30 3" xfId="1144"/>
    <cellStyle name="Normal 30 4" xfId="1386"/>
    <cellStyle name="Normal 30 5" xfId="1501"/>
    <cellStyle name="Normal 309" xfId="1146"/>
    <cellStyle name="Normal 31" xfId="684"/>
    <cellStyle name="Normal 31 2" xfId="1148"/>
    <cellStyle name="Normal 31 3" xfId="1147"/>
    <cellStyle name="Normal 31 4" xfId="1387"/>
    <cellStyle name="Normal 31 5" xfId="1502"/>
    <cellStyle name="Normal 312" xfId="1149"/>
    <cellStyle name="Normal 317" xfId="1150"/>
    <cellStyle name="Normal 32" xfId="685"/>
    <cellStyle name="Normal 32 2" xfId="1152"/>
    <cellStyle name="Normal 32 3" xfId="1151"/>
    <cellStyle name="Normal 32 4" xfId="1388"/>
    <cellStyle name="Normal 32 5" xfId="1503"/>
    <cellStyle name="Normal 32_DIEU CHINH QH 12-16-2016-2020" xfId="1153"/>
    <cellStyle name="Normal 324" xfId="1154"/>
    <cellStyle name="Normal 325" xfId="1155"/>
    <cellStyle name="Normal 326" xfId="1156"/>
    <cellStyle name="Normal 327" xfId="1157"/>
    <cellStyle name="Normal 328" xfId="1158"/>
    <cellStyle name="Normal 33" xfId="686"/>
    <cellStyle name="Normal 33 2" xfId="1160"/>
    <cellStyle name="Normal 33 3" xfId="1161"/>
    <cellStyle name="Normal 33 4" xfId="1159"/>
    <cellStyle name="Normal 33 5" xfId="1389"/>
    <cellStyle name="Normal 33 6" xfId="1504"/>
    <cellStyle name="Normal 330" xfId="1162"/>
    <cellStyle name="Normal 331" xfId="1163"/>
    <cellStyle name="Normal 334" xfId="1164"/>
    <cellStyle name="Normal 337" xfId="1165"/>
    <cellStyle name="Normal 338" xfId="1166"/>
    <cellStyle name="Normal 34" xfId="687"/>
    <cellStyle name="Normal 34 2" xfId="1168"/>
    <cellStyle name="Normal 34 3" xfId="1167"/>
    <cellStyle name="Normal 34 4" xfId="1505"/>
    <cellStyle name="Normal 341" xfId="1169"/>
    <cellStyle name="Normal 342" xfId="1170"/>
    <cellStyle name="Normal 344" xfId="1171"/>
    <cellStyle name="Normal 345" xfId="1172"/>
    <cellStyle name="Normal 347" xfId="1173"/>
    <cellStyle name="Normal 348" xfId="1174"/>
    <cellStyle name="Normal 349" xfId="1175"/>
    <cellStyle name="Normal 35" xfId="688"/>
    <cellStyle name="Normal 35 2" xfId="1177"/>
    <cellStyle name="Normal 35 3" xfId="1176"/>
    <cellStyle name="Normal 35 4" xfId="1506"/>
    <cellStyle name="Normal 350" xfId="1178"/>
    <cellStyle name="Normal 352" xfId="1179"/>
    <cellStyle name="Normal 354" xfId="1180"/>
    <cellStyle name="Normal 355" xfId="1181"/>
    <cellStyle name="Normal 356" xfId="1182"/>
    <cellStyle name="Normal 358" xfId="1183"/>
    <cellStyle name="Normal 36" xfId="689"/>
    <cellStyle name="Normal 36 2" xfId="1185"/>
    <cellStyle name="Normal 36 3" xfId="1184"/>
    <cellStyle name="Normal 36 4" xfId="1507"/>
    <cellStyle name="Normal 360" xfId="1186"/>
    <cellStyle name="Normal 362" xfId="1187"/>
    <cellStyle name="Normal 363" xfId="1188"/>
    <cellStyle name="Normal 364" xfId="1189"/>
    <cellStyle name="Normal 366" xfId="1190"/>
    <cellStyle name="Normal 367" xfId="1191"/>
    <cellStyle name="Normal 369" xfId="1192"/>
    <cellStyle name="Normal 37" xfId="690"/>
    <cellStyle name="Normal 37 2" xfId="1194"/>
    <cellStyle name="Normal 37 3" xfId="1193"/>
    <cellStyle name="Normal 37 4" xfId="1508"/>
    <cellStyle name="Normal 370" xfId="1195"/>
    <cellStyle name="Normal 371" xfId="1196"/>
    <cellStyle name="Normal 372" xfId="1197"/>
    <cellStyle name="Normal 373" xfId="1198"/>
    <cellStyle name="Normal 374" xfId="1199"/>
    <cellStyle name="Normal 376" xfId="1200"/>
    <cellStyle name="Normal 377" xfId="1201"/>
    <cellStyle name="Normal 378" xfId="1202"/>
    <cellStyle name="Normal 38" xfId="691"/>
    <cellStyle name="Normal 38 2" xfId="1204"/>
    <cellStyle name="Normal 38 2 2" xfId="1205"/>
    <cellStyle name="Normal 38 3" xfId="1203"/>
    <cellStyle name="Normal 38 4" xfId="1509"/>
    <cellStyle name="Normal 383" xfId="1206"/>
    <cellStyle name="Normal 387" xfId="1207"/>
    <cellStyle name="Normal 388" xfId="1208"/>
    <cellStyle name="Normal 389" xfId="1209"/>
    <cellStyle name="Normal 39" xfId="692"/>
    <cellStyle name="Normal 39 2" xfId="1211"/>
    <cellStyle name="Normal 39 3" xfId="1210"/>
    <cellStyle name="Normal 39 4" xfId="1510"/>
    <cellStyle name="Normal 390" xfId="1212"/>
    <cellStyle name="Normal 391" xfId="1213"/>
    <cellStyle name="Normal 392" xfId="1214"/>
    <cellStyle name="Normal 393" xfId="1215"/>
    <cellStyle name="Normal 395" xfId="1216"/>
    <cellStyle name="Normal 397" xfId="1217"/>
    <cellStyle name="Normal 399" xfId="1218"/>
    <cellStyle name="Normal 4" xfId="693"/>
    <cellStyle name="Normal 4 2" xfId="694"/>
    <cellStyle name="Normal 4 2 2" xfId="695"/>
    <cellStyle name="Normal 4 2 3" xfId="1220"/>
    <cellStyle name="Normal 4 2 4" xfId="1511"/>
    <cellStyle name="Normal 4 3" xfId="696"/>
    <cellStyle name="Normal 4 3 2" xfId="697"/>
    <cellStyle name="Normal 4 3 2 2" xfId="1390"/>
    <cellStyle name="Normal 4 3 2 3" xfId="1512"/>
    <cellStyle name="Normal 4 3 3 2" xfId="1401"/>
    <cellStyle name="Normal 4 4" xfId="698"/>
    <cellStyle name="Normal 4 4 2" xfId="699"/>
    <cellStyle name="Normal 4 5" xfId="700"/>
    <cellStyle name="Normal 4 5 2" xfId="1221"/>
    <cellStyle name="Normal 4 6" xfId="1219"/>
    <cellStyle name="Normal 4_Bieu KH DC 2016 IN" xfId="701"/>
    <cellStyle name="Normal 40" xfId="702"/>
    <cellStyle name="Normal 40 2" xfId="1223"/>
    <cellStyle name="Normal 40 3" xfId="1222"/>
    <cellStyle name="Normal 40 4" xfId="1513"/>
    <cellStyle name="Normal 400" xfId="1224"/>
    <cellStyle name="Normal 405" xfId="1225"/>
    <cellStyle name="Normal 406" xfId="1226"/>
    <cellStyle name="Normal 41" xfId="703"/>
    <cellStyle name="Normal 41 2" xfId="1228"/>
    <cellStyle name="Normal 41 3" xfId="1227"/>
    <cellStyle name="Normal 41 4" xfId="1514"/>
    <cellStyle name="Normal 42" xfId="704"/>
    <cellStyle name="Normal 42 2" xfId="1230"/>
    <cellStyle name="Normal 42 3" xfId="1231"/>
    <cellStyle name="Normal 42 4" xfId="1229"/>
    <cellStyle name="Normal 42 5" xfId="1515"/>
    <cellStyle name="Normal 43" xfId="705"/>
    <cellStyle name="Normal 43 2" xfId="1233"/>
    <cellStyle name="Normal 43 3" xfId="1234"/>
    <cellStyle name="Normal 43 4" xfId="1232"/>
    <cellStyle name="Normal 43 5" xfId="1516"/>
    <cellStyle name="Normal 44" xfId="706"/>
    <cellStyle name="Normal 44 2" xfId="1235"/>
    <cellStyle name="Normal 45" xfId="707"/>
    <cellStyle name="Normal 45 2" xfId="1237"/>
    <cellStyle name="Normal 45 3" xfId="1236"/>
    <cellStyle name="Normal 46" xfId="708"/>
    <cellStyle name="Normal 46 2" xfId="1238"/>
    <cellStyle name="Normal 46 3" xfId="1517"/>
    <cellStyle name="Normal 47" xfId="709"/>
    <cellStyle name="Normal 47 2" xfId="1239"/>
    <cellStyle name="Normal 47 3" xfId="1518"/>
    <cellStyle name="Normal 48" xfId="710"/>
    <cellStyle name="Normal 48 2" xfId="1240"/>
    <cellStyle name="Normal 48 3" xfId="1519"/>
    <cellStyle name="Normal 49" xfId="711"/>
    <cellStyle name="Normal 49 2" xfId="1241"/>
    <cellStyle name="Normal 5" xfId="2"/>
    <cellStyle name="Normal 5 2" xfId="712"/>
    <cellStyle name="Normal 5 2 2" xfId="713"/>
    <cellStyle name="Normal 5 2 2 2" xfId="1243"/>
    <cellStyle name="Normal 5 3" xfId="714"/>
    <cellStyle name="Normal 5 3 2" xfId="1244"/>
    <cellStyle name="Normal 5 4" xfId="715"/>
    <cellStyle name="Normal 5 4 2" xfId="1245"/>
    <cellStyle name="Normal 5 4 3" xfId="1391"/>
    <cellStyle name="Normal 5 4 4" xfId="1520"/>
    <cellStyle name="Normal 5 5" xfId="716"/>
    <cellStyle name="Normal 5 5 2" xfId="1246"/>
    <cellStyle name="Normal 5 6" xfId="1242"/>
    <cellStyle name="Normal 50" xfId="717"/>
    <cellStyle name="Normal 50 2" xfId="1247"/>
    <cellStyle name="Normal 51" xfId="718"/>
    <cellStyle name="Normal 51 2" xfId="1248"/>
    <cellStyle name="Normal 52" xfId="719"/>
    <cellStyle name="Normal 52 2" xfId="1249"/>
    <cellStyle name="Normal 53" xfId="720"/>
    <cellStyle name="Normal 53 2" xfId="1250"/>
    <cellStyle name="Normal 54" xfId="721"/>
    <cellStyle name="Normal 54 2" xfId="1251"/>
    <cellStyle name="Normal 55" xfId="722"/>
    <cellStyle name="Normal 55 2" xfId="1252"/>
    <cellStyle name="Normal 56" xfId="723"/>
    <cellStyle name="Normal 56 2" xfId="1253"/>
    <cellStyle name="Normal 57" xfId="724"/>
    <cellStyle name="Normal 57 2" xfId="1254"/>
    <cellStyle name="Normal 58" xfId="725"/>
    <cellStyle name="Normal 58 2" xfId="1255"/>
    <cellStyle name="Normal 59" xfId="726"/>
    <cellStyle name="Normal 59 2" xfId="1256"/>
    <cellStyle name="Normal 6" xfId="727"/>
    <cellStyle name="Normal 6 2" xfId="728"/>
    <cellStyle name="Normal 6 2 2" xfId="1258"/>
    <cellStyle name="Normal 6 3" xfId="729"/>
    <cellStyle name="Normal 6 3 2" xfId="1259"/>
    <cellStyle name="Normal 6 4" xfId="1260"/>
    <cellStyle name="Normal 6 5" xfId="1257"/>
    <cellStyle name="Normal 60" xfId="730"/>
    <cellStyle name="Normal 60 2" xfId="1261"/>
    <cellStyle name="Normal 61" xfId="731"/>
    <cellStyle name="Normal 61 2" xfId="1262"/>
    <cellStyle name="Normal 62" xfId="732"/>
    <cellStyle name="Normal 62 2" xfId="1263"/>
    <cellStyle name="Normal 62 3" xfId="1392"/>
    <cellStyle name="Normal 62 4" xfId="1521"/>
    <cellStyle name="Normal 63" xfId="733"/>
    <cellStyle name="Normal 63 2" xfId="1265"/>
    <cellStyle name="Normal 63 3" xfId="1264"/>
    <cellStyle name="Normal 63 4" xfId="1522"/>
    <cellStyle name="Normal 64" xfId="734"/>
    <cellStyle name="Normal 64 2" xfId="1266"/>
    <cellStyle name="Normal 64 3" xfId="1523"/>
    <cellStyle name="Normal 65" xfId="735"/>
    <cellStyle name="Normal 65 2" xfId="1267"/>
    <cellStyle name="Normal 66" xfId="736"/>
    <cellStyle name="Normal 67" xfId="737"/>
    <cellStyle name="Normal 68" xfId="738"/>
    <cellStyle name="Normal 69" xfId="739"/>
    <cellStyle name="Normal 7" xfId="740"/>
    <cellStyle name="Normal 7 2" xfId="741"/>
    <cellStyle name="Normal 7 2 2" xfId="1269"/>
    <cellStyle name="Normal 7 3" xfId="1270"/>
    <cellStyle name="Normal 7 4" xfId="1268"/>
    <cellStyle name="Normal 70" xfId="742"/>
    <cellStyle name="Normal 71" xfId="743"/>
    <cellStyle name="Normal 72" xfId="744"/>
    <cellStyle name="Normal 72 2" xfId="1271"/>
    <cellStyle name="Normal 73" xfId="745"/>
    <cellStyle name="Normal 73 2" xfId="1272"/>
    <cellStyle name="Normal 74" xfId="746"/>
    <cellStyle name="Normal 75" xfId="747"/>
    <cellStyle name="Normal 76" xfId="748"/>
    <cellStyle name="Normal 77" xfId="749"/>
    <cellStyle name="Normal 78" xfId="750"/>
    <cellStyle name="Normal 79" xfId="751"/>
    <cellStyle name="Normal 8" xfId="752"/>
    <cellStyle name="Normal 8 2" xfId="753"/>
    <cellStyle name="Normal 8 2 2" xfId="1274"/>
    <cellStyle name="Normal 8 2 3" xfId="1393"/>
    <cellStyle name="Normal 8 2 4" xfId="1524"/>
    <cellStyle name="Normal 8 3" xfId="754"/>
    <cellStyle name="Normal 8 3 2" xfId="1275"/>
    <cellStyle name="Normal 8 4" xfId="1273"/>
    <cellStyle name="Normal 80" xfId="755"/>
    <cellStyle name="Normal 81" xfId="756"/>
    <cellStyle name="Normal 82" xfId="757"/>
    <cellStyle name="Normal 83" xfId="758"/>
    <cellStyle name="Normal 84" xfId="759"/>
    <cellStyle name="Normal 85" xfId="760"/>
    <cellStyle name="Normal 86" xfId="761"/>
    <cellStyle name="Normal 87" xfId="762"/>
    <cellStyle name="Normal 88" xfId="763"/>
    <cellStyle name="Normal 89" xfId="764"/>
    <cellStyle name="Normal 9" xfId="765"/>
    <cellStyle name="Normal 9 2" xfId="766"/>
    <cellStyle name="Normal 9 2 2" xfId="1276"/>
    <cellStyle name="Normal 9 3" xfId="767"/>
    <cellStyle name="Normal 9_Bo sung ke hoach 6-2017" xfId="768"/>
    <cellStyle name="Normal 90" xfId="769"/>
    <cellStyle name="Normal 91" xfId="770"/>
    <cellStyle name="Normal 92" xfId="771"/>
    <cellStyle name="Normal 93" xfId="772"/>
    <cellStyle name="Normal 94" xfId="773"/>
    <cellStyle name="Normal 95" xfId="774"/>
    <cellStyle name="Normal 96" xfId="775"/>
    <cellStyle name="Normal 97" xfId="776"/>
    <cellStyle name="Normal 98" xfId="777"/>
    <cellStyle name="Normal 99" xfId="778"/>
    <cellStyle name="Normal1" xfId="1277"/>
    <cellStyle name="Note 2" xfId="779"/>
    <cellStyle name="Note 2 2" xfId="780"/>
    <cellStyle name="Note 2 2 2" xfId="1279"/>
    <cellStyle name="Note 2 2 3" xfId="1525"/>
    <cellStyle name="Note 2 3" xfId="781"/>
    <cellStyle name="Note 2 3 2" xfId="782"/>
    <cellStyle name="Note 3" xfId="783"/>
    <cellStyle name="Note 4" xfId="784"/>
    <cellStyle name="Note 5" xfId="785"/>
    <cellStyle name="Note 5 2" xfId="786"/>
    <cellStyle name="Note 6" xfId="787"/>
    <cellStyle name="Note 6 2" xfId="1281"/>
    <cellStyle name="Note 6 3" xfId="1282"/>
    <cellStyle name="Note 6 4" xfId="1280"/>
    <cellStyle name="Note 7" xfId="788"/>
    <cellStyle name="Note 7 2" xfId="1283"/>
    <cellStyle name="Note 7 3" xfId="1526"/>
    <cellStyle name="Note 8" xfId="1278"/>
    <cellStyle name="Note 9" xfId="1564"/>
    <cellStyle name="Œ…‹æØ‚è [0.00]_laroux" xfId="789"/>
    <cellStyle name="Œ…‹æØ‚è_laroux" xfId="790"/>
    <cellStyle name="oft Excel]_x000d__x000a_Comment=The open=/f lines load custom functions into the Paste Function list._x000d__x000a_Maximized=2_x000d__x000a_Basics=1_x000d__x000a_A" xfId="791"/>
    <cellStyle name="oft Excel]_x000d__x000a_Comment=The open=/f lines load custom functions into the Paste Function list._x000d__x000a_Maximized=2_x000d__x000a_Basics=1_x000d__x000a_A 2" xfId="792"/>
    <cellStyle name="oft Excel]_x000d__x000a_Comment=The open=/f lines load custom functions into the Paste Function list._x000d__x000a_Maximized=3_x000d__x000a_Basics=1_x000d__x000a_A" xfId="793"/>
    <cellStyle name="oft Excel]_x000d__x000a_Comment=The open=/f lines load custom functions into the Paste Function list._x000d__x000a_Maximized=3_x000d__x000a_Basics=1_x000d__x000a_A 2" xfId="794"/>
    <cellStyle name="omma [0]_Mktg Prog" xfId="795"/>
    <cellStyle name="ormal_Sheet1_1" xfId="796"/>
    <cellStyle name="Output 2" xfId="797"/>
    <cellStyle name="Output 3" xfId="798"/>
    <cellStyle name="Output 4" xfId="799"/>
    <cellStyle name="Output 5" xfId="800"/>
    <cellStyle name="Output 6" xfId="801"/>
    <cellStyle name="Output 7" xfId="1284"/>
    <cellStyle name="Percent [2]" xfId="802"/>
    <cellStyle name="Percent [2] 2" xfId="803"/>
    <cellStyle name="Percent [2] 2 2" xfId="1395"/>
    <cellStyle name="Percent [2] 2 3" xfId="1528"/>
    <cellStyle name="Percent [2] 3" xfId="1394"/>
    <cellStyle name="Percent [2] 4" xfId="1527"/>
    <cellStyle name="s]_x000d__x000a_spooler=yes_x000d__x000a_load=_x000d__x000a_Beep=yes_x000d__x000a_NullPort=None_x000d__x000a_BorderWidth=3_x000d__x000a_CursorBlinkRate=1200_x000d__x000a_DoubleClickSpeed=452_x000d__x000a_Programs=co" xfId="804"/>
    <cellStyle name="s]_x000d__x000a_spooler=yes_x000d__x000a_load=_x000d__x000a_Beep=yes_x000d__x000a_NullPort=None_x000d__x000a_BorderWidth=3_x000d__x000a_CursorBlinkRate=1200_x000d__x000a_DoubleClickSpeed=452_x000d__x000a_Programs=co 2" xfId="805"/>
    <cellStyle name="Siêu n?i kê?t_ÿÿÿÿÿ" xfId="806"/>
    <cellStyle name="Siêu nối kết_Book1" xfId="807"/>
    <cellStyle name="Style 1" xfId="808"/>
    <cellStyle name="Style 1 2" xfId="809"/>
    <cellStyle name="style_1" xfId="810"/>
    <cellStyle name="subhead" xfId="811"/>
    <cellStyle name="T" xfId="812"/>
    <cellStyle name="T 2" xfId="813"/>
    <cellStyle name="T 2 2" xfId="1286"/>
    <cellStyle name="T 3" xfId="814"/>
    <cellStyle name="T 3 2" xfId="1287"/>
    <cellStyle name="T 4" xfId="1285"/>
    <cellStyle name="T_04KH" xfId="815"/>
    <cellStyle name="T_04KH_Bieu QH 2020" xfId="816"/>
    <cellStyle name="T_04KH_CC 2015" xfId="817"/>
    <cellStyle name="T_04KH_CC 2015_Bieu QH 2020" xfId="818"/>
    <cellStyle name="T_04KH_CC 2015_Danh muc Hoa Lu" xfId="819"/>
    <cellStyle name="T_04KH_Danh muc Hoa Lu" xfId="820"/>
    <cellStyle name="T_05QH_CC 2010" xfId="821"/>
    <cellStyle name="T_05QH_CC 2010_Bieu QH 2020" xfId="822"/>
    <cellStyle name="T_05QH_CC 2010_Danh muc Hoa Lu" xfId="823"/>
    <cellStyle name="T_10BDpnn" xfId="824"/>
    <cellStyle name="T_10KH " xfId="825"/>
    <cellStyle name="T_10KH _Bieu QH 2020" xfId="826"/>
    <cellStyle name="T_10KH _Danh muc Hoa Lu" xfId="827"/>
    <cellStyle name="T_12Bieu_KEHOACH" xfId="828"/>
    <cellStyle name="T_12KH" xfId="829"/>
    <cellStyle name="T_12KH_Bieu QH 2020" xfId="830"/>
    <cellStyle name="T_12KH_Danh muc Hoa Lu" xfId="831"/>
    <cellStyle name="T_13KH" xfId="832"/>
    <cellStyle name="T_13KH_Bieu QH 2020" xfId="833"/>
    <cellStyle name="T_13KH_Danh muc Hoa Lu" xfId="834"/>
    <cellStyle name="T_14KH" xfId="835"/>
    <cellStyle name="T_14KH_Bieu QH 2020" xfId="836"/>
    <cellStyle name="T_14KH_Danh muc Hoa Lu" xfId="837"/>
    <cellStyle name="T_BD00-05" xfId="838"/>
    <cellStyle name="T_bieu" xfId="839"/>
    <cellStyle name="T_Bieu QH" xfId="840"/>
    <cellStyle name="T_Bieu TH BTBo" xfId="841"/>
    <cellStyle name="T_bieu_Bieu QH 2020" xfId="842"/>
    <cellStyle name="T_bieu_Danh muc Hoa Lu" xfId="843"/>
    <cellStyle name="T_BieuQH Tay Nguyen " xfId="844"/>
    <cellStyle name="T_BieuQH Tay Nguyen (co DakNong)" xfId="845"/>
    <cellStyle name="T_BieuQH TDMN" xfId="846"/>
    <cellStyle name="T_BieuTayNguyen" xfId="847"/>
    <cellStyle name="T_Book1" xfId="848"/>
    <cellStyle name="T_Canuoc 20.3.06" xfId="849"/>
    <cellStyle name="T_Canuoc an lua20.3.06" xfId="850"/>
    <cellStyle name="T_Cao Quang" xfId="851"/>
    <cellStyle name="T_Cao Quang_Bieu QH 2020" xfId="852"/>
    <cellStyle name="T_Cao Quang_Danh muc Hoa Lu" xfId="853"/>
    <cellStyle name="T_CC cac tinh DBBB 5-6-06" xfId="854"/>
    <cellStyle name="T_CC-21-03-06 IN" xfId="855"/>
    <cellStyle name="T_Chau Hoa" xfId="856"/>
    <cellStyle name="T_Chau Hoa_Bieu QH 2020" xfId="857"/>
    <cellStyle name="T_Chau Hoa_Danh muc Hoa Lu" xfId="858"/>
    <cellStyle name="T_Chuchuyen2010" xfId="859"/>
    <cellStyle name="T_Chuchuyen2010_Bieu QH 2020" xfId="860"/>
    <cellStyle name="T_Chuchuyen2010_Danh muc Hoa Lu" xfId="861"/>
    <cellStyle name="T_dat dothi cn" xfId="862"/>
    <cellStyle name="T_dat nong thon cn" xfId="863"/>
    <cellStyle name="T_DBBB" xfId="864"/>
    <cellStyle name="T_DBBB10-3" xfId="865"/>
    <cellStyle name="T_DBSCL nop" xfId="866"/>
    <cellStyle name="T_DMCT_CacTinh_BTB4-06" xfId="867"/>
    <cellStyle name="T_Dong Hoa" xfId="868"/>
    <cellStyle name="T_Dong Hoa_Bieu QH 2020" xfId="869"/>
    <cellStyle name="T_Dong Hoa_Danh muc Hoa Lu" xfId="870"/>
    <cellStyle name="T_DongNambo" xfId="871"/>
    <cellStyle name="T_Duc Hoa" xfId="872"/>
    <cellStyle name="T_Duc Hoa_Bieu QH 2020" xfId="873"/>
    <cellStyle name="T_Duc Hoa_Danh muc Hoa Lu" xfId="874"/>
    <cellStyle name="T_g?i ??a ph??ng in 2.3.06" xfId="875"/>
    <cellStyle name="T_gủi địa phương in 2.3.06" xfId="876"/>
    <cellStyle name="T_Huong Hoa" xfId="877"/>
    <cellStyle name="T_Huong Hoa_Bieu QH 2020" xfId="878"/>
    <cellStyle name="T_Huong Hoa_Danh muc Hoa Lu" xfId="879"/>
    <cellStyle name="T_Kim Hoa" xfId="880"/>
    <cellStyle name="T_Kim Hoa_Bieu QH 2020" xfId="881"/>
    <cellStyle name="T_Kim Hoa_Danh muc Hoa Lu" xfId="882"/>
    <cellStyle name="T_Lam Hoa" xfId="883"/>
    <cellStyle name="T_Lam Hoa_Bieu QH 2020" xfId="884"/>
    <cellStyle name="T_Lam Hoa_Danh muc Hoa Lu" xfId="885"/>
    <cellStyle name="T_nn " xfId="886"/>
    <cellStyle name="T_sosanh gui tinh 21-2cuc" xfId="887"/>
    <cellStyle name="T_SosanhQH" xfId="888"/>
    <cellStyle name="T_tong cn" xfId="889"/>
    <cellStyle name="T_VungTDMN(02-03)" xfId="890"/>
    <cellStyle name="tde" xfId="891"/>
    <cellStyle name="th" xfId="892"/>
    <cellStyle name="th 2" xfId="893"/>
    <cellStyle name="th 2 2" xfId="1289"/>
    <cellStyle name="th 3" xfId="894"/>
    <cellStyle name="th 3 2" xfId="1290"/>
    <cellStyle name="th 4" xfId="1288"/>
    <cellStyle name="þ_x001d_ð·_x000c_æþ'_x000d_ßþU_x0001_Ø_x0005_ü_x0014__x0007__x0001__x0001_" xfId="895"/>
    <cellStyle name="þ_x001d_ð·_x000c_æþ'_x000d_ßþU_x0001_Ø_x0005_ü_x0014__x0007__x0001__x0001_ 2" xfId="896"/>
    <cellStyle name="þ_x001d_ðÇ%Uý—&amp;Hý9_x0008_Ÿ s_x000a__x0007__x0001__x0001_" xfId="897"/>
    <cellStyle name="þ_x001d_ðÇ%Uý—&amp;Hý9_x0008_Ÿ s_x000a__x0007__x0001__x0001_ 2" xfId="898"/>
    <cellStyle name="þ_x001d_ðÇ%Uý—&amp;Hý9_x0008_Ÿ s_x000a__x0007__x0001__x0001_ 2 2" xfId="1397"/>
    <cellStyle name="þ_x001d_ðÇ%Uý—&amp;Hý9_x0008_Ÿ s_x000a__x0007__x0001__x0001_ 2 3" xfId="1530"/>
    <cellStyle name="þ_x001d_ðÇ%Uý—&amp;Hý9_x0008_Ÿ s_x000a__x0007__x0001__x0001_ 3" xfId="1396"/>
    <cellStyle name="þ_x001d_ðÇ%Uý—&amp;Hý9_x0008_Ÿ s_x000a__x0007__x0001__x0001_ 4" xfId="1529"/>
    <cellStyle name="Title 2" xfId="899"/>
    <cellStyle name="Title 3" xfId="900"/>
    <cellStyle name="Title 4" xfId="901"/>
    <cellStyle name="Title 5" xfId="902"/>
    <cellStyle name="Title 6" xfId="903"/>
    <cellStyle name="Title 7" xfId="1291"/>
    <cellStyle name="Total 10" xfId="1292"/>
    <cellStyle name="Total 2" xfId="904"/>
    <cellStyle name="Total 2 2" xfId="1293"/>
    <cellStyle name="Total 3" xfId="905"/>
    <cellStyle name="Total 3 2" xfId="1294"/>
    <cellStyle name="Total 4" xfId="906"/>
    <cellStyle name="Total 4 2" xfId="1295"/>
    <cellStyle name="Total 5" xfId="907"/>
    <cellStyle name="Total 5 2" xfId="1296"/>
    <cellStyle name="Total 6" xfId="908"/>
    <cellStyle name="Total 6 2" xfId="1297"/>
    <cellStyle name="Total 7" xfId="1298"/>
    <cellStyle name="Total 8" xfId="1299"/>
    <cellStyle name="Total 9" xfId="1300"/>
    <cellStyle name="VANG1" xfId="909"/>
    <cellStyle name="viet" xfId="910"/>
    <cellStyle name="viet 2" xfId="911"/>
    <cellStyle name="viet 2 2" xfId="1302"/>
    <cellStyle name="viet 3" xfId="912"/>
    <cellStyle name="viet 3 2" xfId="1303"/>
    <cellStyle name="viet 4" xfId="1301"/>
    <cellStyle name="viet2" xfId="913"/>
    <cellStyle name="viet2 2" xfId="914"/>
    <cellStyle name="viet2 2 2" xfId="1305"/>
    <cellStyle name="viet2 3" xfId="915"/>
    <cellStyle name="viet2 3 2" xfId="1306"/>
    <cellStyle name="viet2 4" xfId="1304"/>
    <cellStyle name="vnhead1" xfId="916"/>
    <cellStyle name="vnhead3" xfId="917"/>
    <cellStyle name="vnhead3 2" xfId="918"/>
    <cellStyle name="vntxt1" xfId="919"/>
    <cellStyle name="vntxt1 2" xfId="920"/>
    <cellStyle name="vntxt2" xfId="921"/>
    <cellStyle name="Währung [0]_UXO VII" xfId="922"/>
    <cellStyle name="Währung_UXO VII" xfId="923"/>
    <cellStyle name="Warning Text 2" xfId="924"/>
    <cellStyle name="Warning Text 3" xfId="925"/>
    <cellStyle name="Warning Text 4" xfId="926"/>
    <cellStyle name="Warning Text 5" xfId="927"/>
    <cellStyle name="Warning Text 6" xfId="928"/>
    <cellStyle name="Warning Text 7" xfId="1307"/>
    <cellStyle name="xuan" xfId="929"/>
    <cellStyle name=" [0.00]_ Att. 1- Cover" xfId="930"/>
    <cellStyle name="_ Att. 1- Cover" xfId="931"/>
    <cellStyle name="?_ Att. 1- Cover" xfId="932"/>
    <cellStyle name="똿뗦먛귟 [0.00]_PRODUCT DETAIL Q1" xfId="933"/>
    <cellStyle name="똿뗦먛귟_PRODUCT DETAIL Q1" xfId="934"/>
    <cellStyle name="믅됞 [0.00]_PRODUCT DETAIL Q1" xfId="935"/>
    <cellStyle name="믅됞_PRODUCT DETAIL Q1" xfId="936"/>
    <cellStyle name="백분율_95" xfId="937"/>
    <cellStyle name="뷭?_BOOKSHIP" xfId="938"/>
    <cellStyle name="콤마 [0]_ 비목별 월별기술 " xfId="939"/>
    <cellStyle name="콤마_ 비목별 월별기술 " xfId="940"/>
    <cellStyle name="통화 [0]_1202" xfId="941"/>
    <cellStyle name="통화_1202" xfId="942"/>
    <cellStyle name="표준_(정보부문)월별인원계획" xfId="943"/>
    <cellStyle name="一般_00Q3902REV.1" xfId="944"/>
    <cellStyle name="千分位[0]_00Q3902REV.1" xfId="945"/>
    <cellStyle name="千分位_00Q3902REV.1" xfId="946"/>
    <cellStyle name="貨幣 [0]_00Q3902REV.1" xfId="947"/>
    <cellStyle name="貨幣[0]_BRE" xfId="948"/>
    <cellStyle name="貨幣_00Q3902REV.1" xfId="949"/>
  </cellStyles>
  <dxfs count="37">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dministrator\Downloads\b10%20ngay%2018.3.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Sheet13"/>
      <sheetName val="Sheet10"/>
      <sheetName val="b1(2015)"/>
      <sheetName val="nam2016"/>
      <sheetName val="b10(s)"/>
      <sheetName val="2011-2017"/>
      <sheetName val="b10"/>
      <sheetName val="b6"/>
      <sheetName val="b7"/>
      <sheetName val="b10(2017)"/>
      <sheetName val="b10danhmuc"/>
      <sheetName val="TH"/>
      <sheetName val="b13"/>
      <sheetName val="b9"/>
      <sheetName val="01HT"/>
      <sheetName val="cc2014"/>
      <sheetName val="06HT"/>
      <sheetName val="07HT"/>
      <sheetName val="08HT"/>
      <sheetName val="05QH 2016"/>
      <sheetName val="05QH2020"/>
      <sheetName val="tonghop"/>
      <sheetName val="b10(dm)"/>
      <sheetName val="2017"/>
      <sheetName val="dmin"/>
      <sheetName val="bieu tong hop"/>
      <sheetName val="hộ đáp"/>
      <sheetName val="sa lý"/>
      <sheetName val="cấm sơn"/>
      <sheetName val="tân quang"/>
      <sheetName val="đồng cốc"/>
      <sheetName val="tân lập"/>
      <sheetName val="danhmuc2016"/>
      <sheetName val="captinh, huyen"/>
      <sheetName val="THUCHIEN2018"/>
      <sheetName val="Sheet12"/>
      <sheetName val="doanthuong"/>
      <sheetName val="dongquang"/>
      <sheetName val="NINH GIANG"/>
      <sheetName val="NINH HOA"/>
      <sheetName val="gialuong"/>
      <sheetName val="NINH MY"/>
      <sheetName val="NINH KHANG"/>
      <sheetName val="TRUONG YEN"/>
      <sheetName val="NINH XUAN"/>
      <sheetName val="NINH AN"/>
      <sheetName val="NINH HAI"/>
      <sheetName val="hoangdieu"/>
      <sheetName val="NINH THANG"/>
      <sheetName val="phuonghung"/>
      <sheetName val="phamtran"/>
      <sheetName val="NINH VAN"/>
      <sheetName val="captinh"/>
      <sheetName val="thongnhat"/>
      <sheetName val="toanthang"/>
      <sheetName val="thongkenh"/>
      <sheetName val="nhap"/>
      <sheetName val="thị trấn gl"/>
      <sheetName val="tantien"/>
      <sheetName val="TT THIEN TON"/>
      <sheetName val="kim sơn"/>
      <sheetName val="13QH"/>
      <sheetName val="14QH"/>
      <sheetName val="15QH"/>
      <sheetName val="15 "/>
      <sheetName val="03KH"/>
      <sheetName val="04KH"/>
      <sheetName val="13KH"/>
      <sheetName val="14KH"/>
      <sheetName val="Sheet"/>
      <sheetName val="02"/>
      <sheetName val="00000000"/>
      <sheetName val="10000000"/>
      <sheetName val="yetkieu"/>
      <sheetName val="Sheet1"/>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row r="49">
          <cell r="D49">
            <v>44.57</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62"/>
  <sheetViews>
    <sheetView workbookViewId="0">
      <pane xSplit="4" ySplit="8" topLeftCell="E51" activePane="bottomRight" state="frozen"/>
      <selection pane="topRight" activeCell="F1" sqref="F1"/>
      <selection pane="bottomLeft" activeCell="A9" sqref="A9"/>
      <selection pane="bottomRight" activeCell="E55" sqref="E55"/>
    </sheetView>
  </sheetViews>
  <sheetFormatPr defaultColWidth="9.140625" defaultRowHeight="12.75"/>
  <cols>
    <col min="1" max="1" width="5.42578125" style="1" customWidth="1"/>
    <col min="2" max="2" width="43" style="1" customWidth="1"/>
    <col min="3" max="3" width="7.5703125" style="1" customWidth="1"/>
    <col min="4" max="4" width="10.5703125" style="3" customWidth="1"/>
    <col min="5" max="5" width="12.42578125" style="1" customWidth="1"/>
    <col min="6" max="6" width="12" style="2" customWidth="1"/>
    <col min="7" max="7" width="9.5703125" style="1" customWidth="1"/>
    <col min="8" max="8" width="9" style="2" bestFit="1" customWidth="1"/>
    <col min="9" max="9" width="11.42578125" style="2" bestFit="1" customWidth="1"/>
    <col min="10" max="11" width="10.85546875" style="2" customWidth="1"/>
    <col min="12" max="12" width="10" style="2" customWidth="1"/>
    <col min="13" max="13" width="12.85546875" style="2" customWidth="1"/>
    <col min="14" max="14" width="10.28515625" style="2" customWidth="1"/>
    <col min="15" max="15" width="10.7109375" style="1" customWidth="1"/>
    <col min="16" max="16" width="10.140625" style="1" bestFit="1" customWidth="1"/>
    <col min="17" max="16384" width="9.140625" style="1"/>
  </cols>
  <sheetData>
    <row r="2" spans="1:16" s="42" customFormat="1" ht="15.75">
      <c r="A2" s="43"/>
      <c r="B2" s="1250" t="s">
        <v>219</v>
      </c>
      <c r="C2" s="1250"/>
      <c r="D2" s="1250"/>
      <c r="E2" s="1250"/>
      <c r="F2" s="1250"/>
      <c r="G2" s="1250"/>
      <c r="H2" s="1250"/>
      <c r="I2" s="1250"/>
      <c r="J2" s="1250"/>
      <c r="K2" s="1250"/>
      <c r="L2" s="1250"/>
      <c r="M2" s="1250"/>
      <c r="N2" s="1250"/>
      <c r="O2" s="1250"/>
    </row>
    <row r="3" spans="1:16" ht="15.75">
      <c r="A3" s="41"/>
      <c r="B3" s="1251" t="s">
        <v>146</v>
      </c>
      <c r="C3" s="1251"/>
      <c r="D3" s="1251"/>
      <c r="E3" s="1251"/>
      <c r="F3" s="1251"/>
      <c r="G3" s="1251"/>
      <c r="H3" s="1251"/>
      <c r="I3" s="1251"/>
      <c r="J3" s="1251"/>
      <c r="K3" s="1251"/>
      <c r="L3" s="1251"/>
      <c r="M3" s="1251"/>
      <c r="N3" s="1251"/>
      <c r="O3" s="1251"/>
    </row>
    <row r="4" spans="1:16" s="38" customFormat="1">
      <c r="A4" s="40"/>
      <c r="B4" s="40"/>
      <c r="C4" s="40"/>
      <c r="D4" s="40"/>
      <c r="E4" s="99">
        <f>E8-E5</f>
        <v>2.1300000003066089E-3</v>
      </c>
      <c r="F4" s="99">
        <f t="shared" ref="F4:O4" si="0">F8-F5</f>
        <v>-3.3300000000053842E-3</v>
      </c>
      <c r="G4" s="99">
        <f t="shared" si="0"/>
        <v>2.8800000000046566E-3</v>
      </c>
      <c r="H4" s="99">
        <f t="shared" si="0"/>
        <v>-3.7999999999556167E-3</v>
      </c>
      <c r="I4" s="99">
        <f t="shared" si="0"/>
        <v>2.4999999999408828E-3</v>
      </c>
      <c r="J4" s="99">
        <f>J8-J5</f>
        <v>3.2600000001821172E-3</v>
      </c>
      <c r="K4" s="99">
        <f t="shared" si="0"/>
        <v>-5.4399999999077409E-3</v>
      </c>
      <c r="L4" s="99">
        <f t="shared" si="0"/>
        <v>-1.4380000000016935E-2</v>
      </c>
      <c r="M4" s="99">
        <f t="shared" si="0"/>
        <v>-3.8999999992483936E-4</v>
      </c>
      <c r="N4" s="99">
        <f t="shared" si="0"/>
        <v>8.2599999998365092E-3</v>
      </c>
      <c r="O4" s="99">
        <f t="shared" si="0"/>
        <v>2.7599999999949887E-3</v>
      </c>
    </row>
    <row r="5" spans="1:16" s="38" customFormat="1" ht="15.75">
      <c r="A5" s="39"/>
      <c r="B5" s="39"/>
      <c r="C5" s="39"/>
      <c r="D5" s="39"/>
      <c r="E5" s="6">
        <v>2140.0145699999998</v>
      </c>
      <c r="F5" s="13">
        <v>423.23089000000004</v>
      </c>
      <c r="G5" s="6">
        <v>549.71946999999989</v>
      </c>
      <c r="H5" s="13">
        <v>2189.94317</v>
      </c>
      <c r="I5" s="13">
        <v>739.01694999999995</v>
      </c>
      <c r="J5" s="13">
        <v>1256.8739499999997</v>
      </c>
      <c r="K5" s="13">
        <v>647.21193999999991</v>
      </c>
      <c r="L5" s="13">
        <v>405.90996000000001</v>
      </c>
      <c r="M5" s="13">
        <v>975.00595999999985</v>
      </c>
      <c r="N5" s="13">
        <v>803.15696000000014</v>
      </c>
      <c r="O5" s="6">
        <v>218.65977700000002</v>
      </c>
    </row>
    <row r="6" spans="1:16" ht="15.75">
      <c r="A6" s="1252" t="s">
        <v>145</v>
      </c>
      <c r="B6" s="1253" t="s">
        <v>144</v>
      </c>
      <c r="C6" s="1253" t="s">
        <v>143</v>
      </c>
      <c r="D6" s="1253" t="s">
        <v>142</v>
      </c>
      <c r="E6" s="1253" t="s">
        <v>141</v>
      </c>
      <c r="F6" s="1253"/>
      <c r="G6" s="1253"/>
      <c r="H6" s="1253"/>
      <c r="I6" s="1253"/>
      <c r="J6" s="1253"/>
      <c r="K6" s="1253"/>
      <c r="L6" s="1253"/>
      <c r="M6" s="1253"/>
      <c r="N6" s="1253"/>
      <c r="O6" s="1253"/>
    </row>
    <row r="7" spans="1:16" ht="31.5">
      <c r="A7" s="1252"/>
      <c r="B7" s="1253"/>
      <c r="C7" s="1253"/>
      <c r="D7" s="1253"/>
      <c r="E7" s="36" t="s">
        <v>140</v>
      </c>
      <c r="F7" s="36" t="s">
        <v>139</v>
      </c>
      <c r="G7" s="35" t="s">
        <v>138</v>
      </c>
      <c r="H7" s="44" t="s">
        <v>137</v>
      </c>
      <c r="I7" s="36" t="s">
        <v>136</v>
      </c>
      <c r="J7" s="36" t="s">
        <v>135</v>
      </c>
      <c r="K7" s="36" t="s">
        <v>134</v>
      </c>
      <c r="L7" s="36" t="s">
        <v>133</v>
      </c>
      <c r="M7" s="36" t="s">
        <v>132</v>
      </c>
      <c r="N7" s="36" t="s">
        <v>131</v>
      </c>
      <c r="O7" s="35" t="s">
        <v>130</v>
      </c>
    </row>
    <row r="8" spans="1:16" s="34" customFormat="1" ht="15.75">
      <c r="A8" s="37"/>
      <c r="B8" s="37" t="s">
        <v>129</v>
      </c>
      <c r="C8" s="37"/>
      <c r="D8" s="6">
        <f t="shared" ref="D8:O8" si="1">D9+D18+D54</f>
        <v>10348.738046999999</v>
      </c>
      <c r="E8" s="6">
        <f t="shared" si="1"/>
        <v>2140.0167000000001</v>
      </c>
      <c r="F8" s="6">
        <f t="shared" si="1"/>
        <v>423.22756000000004</v>
      </c>
      <c r="G8" s="6">
        <f t="shared" si="1"/>
        <v>549.72234999999989</v>
      </c>
      <c r="H8" s="6">
        <f t="shared" si="1"/>
        <v>2189.9393700000001</v>
      </c>
      <c r="I8" s="6">
        <f t="shared" si="1"/>
        <v>739.01944999999989</v>
      </c>
      <c r="J8" s="97">
        <f t="shared" si="1"/>
        <v>1256.8772099999999</v>
      </c>
      <c r="K8" s="6">
        <f t="shared" si="1"/>
        <v>647.20650000000001</v>
      </c>
      <c r="L8" s="6">
        <f t="shared" si="1"/>
        <v>405.89558</v>
      </c>
      <c r="M8" s="97">
        <f t="shared" si="1"/>
        <v>975.00556999999992</v>
      </c>
      <c r="N8" s="6">
        <f t="shared" si="1"/>
        <v>803.16521999999998</v>
      </c>
      <c r="O8" s="6">
        <f t="shared" si="1"/>
        <v>218.66253700000001</v>
      </c>
      <c r="P8" s="98"/>
    </row>
    <row r="9" spans="1:16" s="5" customFormat="1" ht="15.75">
      <c r="A9" s="95">
        <v>1</v>
      </c>
      <c r="B9" s="12" t="s">
        <v>128</v>
      </c>
      <c r="C9" s="95" t="s">
        <v>127</v>
      </c>
      <c r="D9" s="8">
        <f>SUM(E9:O9)</f>
        <v>6458.0003809999989</v>
      </c>
      <c r="E9" s="6">
        <f>E10+E12+E13+E14+E15+E16+E17</f>
        <v>1385.83</v>
      </c>
      <c r="F9" s="6">
        <f t="shared" ref="F9:O9" si="2">F10+F12+F13+F14+F15+F16+F17</f>
        <v>256.66000000000003</v>
      </c>
      <c r="G9" s="6">
        <f t="shared" si="2"/>
        <v>337.94749999999993</v>
      </c>
      <c r="H9" s="6">
        <f t="shared" si="2"/>
        <v>1621.6669999999999</v>
      </c>
      <c r="I9" s="6">
        <f t="shared" si="2"/>
        <v>430.13601999999997</v>
      </c>
      <c r="J9" s="6">
        <f t="shared" si="2"/>
        <v>601.73220000000003</v>
      </c>
      <c r="K9" s="6">
        <f t="shared" si="2"/>
        <v>331.80990000000003</v>
      </c>
      <c r="L9" s="6">
        <f t="shared" si="2"/>
        <v>243.07</v>
      </c>
      <c r="M9" s="6">
        <f t="shared" si="2"/>
        <v>607.37078999999994</v>
      </c>
      <c r="N9" s="6">
        <f t="shared" si="2"/>
        <v>581.89499999999998</v>
      </c>
      <c r="O9" s="6">
        <f t="shared" si="2"/>
        <v>59.881971000000007</v>
      </c>
    </row>
    <row r="10" spans="1:16" ht="15.75">
      <c r="A10" s="18" t="s">
        <v>126</v>
      </c>
      <c r="B10" s="21" t="s">
        <v>125</v>
      </c>
      <c r="C10" s="18" t="s">
        <v>124</v>
      </c>
      <c r="D10" s="17">
        <f>SUM(E10:O10)</f>
        <v>3124.3646000000003</v>
      </c>
      <c r="E10" s="7">
        <v>417.39</v>
      </c>
      <c r="F10" s="7">
        <v>238.08</v>
      </c>
      <c r="G10" s="7">
        <v>294.7749</v>
      </c>
      <c r="H10" s="7">
        <v>338.327</v>
      </c>
      <c r="I10" s="7">
        <v>361.2396</v>
      </c>
      <c r="J10" s="7">
        <v>355.15839999999997</v>
      </c>
      <c r="K10" s="7">
        <v>275.50650000000002</v>
      </c>
      <c r="L10" s="7">
        <v>217.92</v>
      </c>
      <c r="M10" s="7">
        <v>190.02</v>
      </c>
      <c r="N10" s="7">
        <v>395.25819999999999</v>
      </c>
      <c r="O10" s="7">
        <v>40.69</v>
      </c>
    </row>
    <row r="11" spans="1:16" s="23" customFormat="1" ht="15.75">
      <c r="A11" s="29"/>
      <c r="B11" s="33" t="s">
        <v>123</v>
      </c>
      <c r="C11" s="29" t="s">
        <v>122</v>
      </c>
      <c r="D11" s="26">
        <f t="shared" ref="D11:D17" si="3">SUM(E11:O11)</f>
        <v>2492.2905999999998</v>
      </c>
      <c r="E11" s="25">
        <v>268.26</v>
      </c>
      <c r="F11" s="25">
        <v>224.77</v>
      </c>
      <c r="G11" s="25">
        <v>292.31200000000001</v>
      </c>
      <c r="H11" s="25">
        <v>173.8639</v>
      </c>
      <c r="I11" s="25">
        <v>361.2396</v>
      </c>
      <c r="J11" s="25">
        <v>251.64570000000001</v>
      </c>
      <c r="K11" s="25">
        <v>249.0907</v>
      </c>
      <c r="L11" s="25">
        <v>181.72</v>
      </c>
      <c r="M11" s="25">
        <v>115.1</v>
      </c>
      <c r="N11" s="25">
        <v>334.38869999999997</v>
      </c>
      <c r="O11" s="25">
        <v>39.9</v>
      </c>
    </row>
    <row r="12" spans="1:16" ht="15.75">
      <c r="A12" s="18" t="s">
        <v>121</v>
      </c>
      <c r="B12" s="21" t="s">
        <v>120</v>
      </c>
      <c r="C12" s="18" t="s">
        <v>119</v>
      </c>
      <c r="D12" s="17">
        <f t="shared" si="3"/>
        <v>55.594000000000001</v>
      </c>
      <c r="E12" s="7">
        <v>0.42</v>
      </c>
      <c r="F12" s="7"/>
      <c r="G12" s="7">
        <v>1.2549999999999999</v>
      </c>
      <c r="H12" s="7">
        <v>1.07</v>
      </c>
      <c r="I12" s="7">
        <v>12.2806</v>
      </c>
      <c r="J12" s="7">
        <v>11.024699999999999</v>
      </c>
      <c r="K12" s="7">
        <v>20.8337</v>
      </c>
      <c r="L12" s="7">
        <v>6.97</v>
      </c>
      <c r="M12" s="7"/>
      <c r="N12" s="7"/>
      <c r="O12" s="7">
        <v>1.74</v>
      </c>
    </row>
    <row r="13" spans="1:16" ht="15.75">
      <c r="A13" s="18" t="s">
        <v>118</v>
      </c>
      <c r="B13" s="21" t="s">
        <v>117</v>
      </c>
      <c r="C13" s="18" t="s">
        <v>116</v>
      </c>
      <c r="D13" s="17">
        <f t="shared" si="3"/>
        <v>199.950131</v>
      </c>
      <c r="E13" s="7">
        <v>45.14</v>
      </c>
      <c r="F13" s="7">
        <v>6.79</v>
      </c>
      <c r="G13" s="7">
        <v>17.5243</v>
      </c>
      <c r="H13" s="7">
        <v>18.21</v>
      </c>
      <c r="I13" s="7">
        <v>21.370999999999999</v>
      </c>
      <c r="J13" s="7">
        <v>26.089300000000001</v>
      </c>
      <c r="K13" s="7">
        <v>14.0097</v>
      </c>
      <c r="L13" s="7">
        <v>11</v>
      </c>
      <c r="M13" s="7">
        <v>12.03</v>
      </c>
      <c r="N13" s="7">
        <v>22.843900000000001</v>
      </c>
      <c r="O13" s="20">
        <v>4.9419310000000003</v>
      </c>
    </row>
    <row r="14" spans="1:16" ht="15.75">
      <c r="A14" s="18" t="s">
        <v>115</v>
      </c>
      <c r="B14" s="21" t="s">
        <v>114</v>
      </c>
      <c r="C14" s="18" t="s">
        <v>113</v>
      </c>
      <c r="D14" s="17">
        <f t="shared" si="3"/>
        <v>1.3500399999999999</v>
      </c>
      <c r="E14" s="16"/>
      <c r="F14" s="7"/>
      <c r="G14" s="16"/>
      <c r="H14" s="7"/>
      <c r="I14" s="7"/>
      <c r="J14" s="7"/>
      <c r="K14" s="7"/>
      <c r="L14" s="7"/>
      <c r="M14" s="7"/>
      <c r="N14" s="7"/>
      <c r="O14" s="20">
        <v>1.3500399999999999</v>
      </c>
    </row>
    <row r="15" spans="1:16" ht="15.75">
      <c r="A15" s="18" t="s">
        <v>112</v>
      </c>
      <c r="B15" s="21" t="s">
        <v>111</v>
      </c>
      <c r="C15" s="18" t="s">
        <v>110</v>
      </c>
      <c r="D15" s="17">
        <f t="shared" si="3"/>
        <v>2829.7028899999996</v>
      </c>
      <c r="E15" s="7">
        <v>885.09</v>
      </c>
      <c r="F15" s="7"/>
      <c r="G15" s="16"/>
      <c r="H15" s="7">
        <v>1240.6099999999999</v>
      </c>
      <c r="I15" s="7"/>
      <c r="J15" s="7">
        <v>189.08410000000001</v>
      </c>
      <c r="K15" s="7"/>
      <c r="L15" s="7"/>
      <c r="M15" s="7">
        <v>389.89078999999998</v>
      </c>
      <c r="N15" s="7">
        <v>125.02800000000001</v>
      </c>
      <c r="O15" s="16"/>
    </row>
    <row r="16" spans="1:16" ht="15.75">
      <c r="A16" s="18" t="s">
        <v>109</v>
      </c>
      <c r="B16" s="21" t="s">
        <v>108</v>
      </c>
      <c r="C16" s="18" t="s">
        <v>107</v>
      </c>
      <c r="D16" s="17">
        <f t="shared" si="3"/>
        <v>239.62610000000004</v>
      </c>
      <c r="E16" s="7">
        <v>37.79</v>
      </c>
      <c r="F16" s="7">
        <v>9.3000000000000007</v>
      </c>
      <c r="G16" s="7">
        <v>24.183499999999999</v>
      </c>
      <c r="H16" s="7">
        <v>23.45</v>
      </c>
      <c r="I16" s="7">
        <v>31.441299999999998</v>
      </c>
      <c r="J16" s="7">
        <v>20.375699999999998</v>
      </c>
      <c r="K16" s="7">
        <v>21.46</v>
      </c>
      <c r="L16" s="7">
        <v>7.18</v>
      </c>
      <c r="M16" s="7">
        <v>15.43</v>
      </c>
      <c r="N16" s="7">
        <v>37.855600000000003</v>
      </c>
      <c r="O16" s="7">
        <v>11.16</v>
      </c>
    </row>
    <row r="17" spans="1:17" ht="15.75">
      <c r="A17" s="18" t="s">
        <v>106</v>
      </c>
      <c r="B17" s="21" t="s">
        <v>105</v>
      </c>
      <c r="C17" s="18" t="s">
        <v>104</v>
      </c>
      <c r="D17" s="17">
        <f t="shared" si="3"/>
        <v>7.4126200000000004</v>
      </c>
      <c r="E17" s="16"/>
      <c r="F17" s="7">
        <v>2.4900000000000002</v>
      </c>
      <c r="G17" s="20">
        <v>0.20979999999999999</v>
      </c>
      <c r="H17" s="7"/>
      <c r="I17" s="7">
        <v>3.8035199999999998</v>
      </c>
      <c r="J17" s="7"/>
      <c r="K17" s="7"/>
      <c r="L17" s="7"/>
      <c r="M17" s="7"/>
      <c r="N17" s="7">
        <v>0.9093</v>
      </c>
      <c r="O17" s="16"/>
    </row>
    <row r="18" spans="1:17" s="5" customFormat="1" ht="15.75">
      <c r="A18" s="37">
        <v>2</v>
      </c>
      <c r="B18" s="12" t="s">
        <v>103</v>
      </c>
      <c r="C18" s="37" t="s">
        <v>102</v>
      </c>
      <c r="D18" s="8">
        <f>SUM(E18:O18)</f>
        <v>3330.5023659999993</v>
      </c>
      <c r="E18" s="6">
        <f t="shared" ref="E18:O18" si="4">SUM(E19:E25)+SUM(E37:E53)</f>
        <v>621.23469999999998</v>
      </c>
      <c r="F18" s="6">
        <f t="shared" si="4"/>
        <v>132.91266000000002</v>
      </c>
      <c r="G18" s="6">
        <f t="shared" si="4"/>
        <v>192.85485</v>
      </c>
      <c r="H18" s="6">
        <f t="shared" si="4"/>
        <v>408.08236999999997</v>
      </c>
      <c r="I18" s="6">
        <f t="shared" si="4"/>
        <v>261.97343000000001</v>
      </c>
      <c r="J18" s="97">
        <f t="shared" si="4"/>
        <v>605.32501000000002</v>
      </c>
      <c r="K18" s="6">
        <f t="shared" si="4"/>
        <v>308.2466</v>
      </c>
      <c r="L18" s="6">
        <f t="shared" si="4"/>
        <v>147.37717999999998</v>
      </c>
      <c r="M18" s="97">
        <f t="shared" si="4"/>
        <v>316.71478000000002</v>
      </c>
      <c r="N18" s="6">
        <f t="shared" si="4"/>
        <v>185.40021999999999</v>
      </c>
      <c r="O18" s="6">
        <f t="shared" si="4"/>
        <v>150.38056599999999</v>
      </c>
      <c r="Q18" s="96"/>
    </row>
    <row r="19" spans="1:17" ht="15.75">
      <c r="A19" s="18" t="s">
        <v>101</v>
      </c>
      <c r="B19" s="21" t="s">
        <v>100</v>
      </c>
      <c r="C19" s="18" t="s">
        <v>99</v>
      </c>
      <c r="D19" s="17">
        <f>SUM(E19:O19)</f>
        <v>16.626010000000001</v>
      </c>
      <c r="E19" s="20">
        <v>0.56120000000000003</v>
      </c>
      <c r="F19" s="7"/>
      <c r="G19" s="16"/>
      <c r="H19" s="7"/>
      <c r="I19" s="7"/>
      <c r="J19" s="7">
        <v>0.1</v>
      </c>
      <c r="K19" s="7">
        <v>0.16</v>
      </c>
      <c r="L19" s="7">
        <v>4.4299999999999999E-2</v>
      </c>
      <c r="M19" s="7">
        <v>0.19051000000000001</v>
      </c>
      <c r="N19" s="7"/>
      <c r="O19" s="7">
        <v>15.57</v>
      </c>
    </row>
    <row r="20" spans="1:17" ht="15.75">
      <c r="A20" s="18" t="s">
        <v>98</v>
      </c>
      <c r="B20" s="21" t="s">
        <v>97</v>
      </c>
      <c r="C20" s="18" t="s">
        <v>96</v>
      </c>
      <c r="D20" s="17">
        <f t="shared" ref="D20:D54" si="5">SUM(E20:O20)</f>
        <v>242.6893</v>
      </c>
      <c r="E20" s="16"/>
      <c r="F20" s="7"/>
      <c r="G20" s="16"/>
      <c r="H20" s="7">
        <v>67.609899999999996</v>
      </c>
      <c r="I20" s="7"/>
      <c r="J20" s="7">
        <v>173.22</v>
      </c>
      <c r="K20" s="7"/>
      <c r="L20" s="7"/>
      <c r="M20" s="7"/>
      <c r="N20" s="7"/>
      <c r="O20" s="7">
        <v>1.8593999999999999</v>
      </c>
    </row>
    <row r="21" spans="1:17" ht="15.75">
      <c r="A21" s="18" t="s">
        <v>94</v>
      </c>
      <c r="B21" s="21" t="s">
        <v>93</v>
      </c>
      <c r="C21" s="18" t="s">
        <v>92</v>
      </c>
      <c r="D21" s="17">
        <f t="shared" si="5"/>
        <v>19.66</v>
      </c>
      <c r="E21" s="16"/>
      <c r="F21" s="7"/>
      <c r="G21" s="16"/>
      <c r="H21" s="7"/>
      <c r="I21" s="7"/>
      <c r="J21" s="7">
        <v>19.66</v>
      </c>
      <c r="K21" s="7"/>
      <c r="L21" s="7"/>
      <c r="M21" s="7"/>
      <c r="N21" s="7"/>
      <c r="O21" s="16"/>
    </row>
    <row r="22" spans="1:17" ht="15.75">
      <c r="A22" s="18" t="s">
        <v>91</v>
      </c>
      <c r="B22" s="21" t="s">
        <v>90</v>
      </c>
      <c r="C22" s="18" t="s">
        <v>89</v>
      </c>
      <c r="D22" s="17">
        <f t="shared" si="5"/>
        <v>10.146539999999998</v>
      </c>
      <c r="E22" s="16"/>
      <c r="F22" s="7">
        <v>0.05</v>
      </c>
      <c r="G22" s="7">
        <v>0.21</v>
      </c>
      <c r="H22" s="7">
        <v>2.7640000000000001E-2</v>
      </c>
      <c r="I22" s="7"/>
      <c r="J22" s="7">
        <v>0.49109999999999998</v>
      </c>
      <c r="K22" s="7">
        <v>7.1765999999999996</v>
      </c>
      <c r="L22" s="7">
        <v>0.49640000000000001</v>
      </c>
      <c r="M22" s="7"/>
      <c r="N22" s="7">
        <v>1.6222000000000001</v>
      </c>
      <c r="O22" s="16">
        <v>7.2599999999999998E-2</v>
      </c>
    </row>
    <row r="23" spans="1:17" ht="15.75">
      <c r="A23" s="18" t="s">
        <v>88</v>
      </c>
      <c r="B23" s="21" t="s">
        <v>87</v>
      </c>
      <c r="C23" s="18" t="s">
        <v>86</v>
      </c>
      <c r="D23" s="17">
        <f t="shared" si="5"/>
        <v>376.58722999999998</v>
      </c>
      <c r="E23" s="20">
        <v>19.592700000000001</v>
      </c>
      <c r="F23" s="7">
        <v>4.34</v>
      </c>
      <c r="G23" s="7">
        <v>18.547499999999999</v>
      </c>
      <c r="H23" s="7">
        <v>166.31142</v>
      </c>
      <c r="I23" s="7">
        <v>0.97990999999999995</v>
      </c>
      <c r="J23" s="7">
        <v>77.942899999999995</v>
      </c>
      <c r="K23" s="7">
        <v>1.2573000000000001</v>
      </c>
      <c r="L23" s="7">
        <v>0.01</v>
      </c>
      <c r="M23" s="7">
        <v>77.644900000000007</v>
      </c>
      <c r="N23" s="7">
        <v>0.63419999999999999</v>
      </c>
      <c r="O23" s="20">
        <v>9.3263999999999996</v>
      </c>
    </row>
    <row r="24" spans="1:17" ht="15.75">
      <c r="A24" s="18" t="s">
        <v>85</v>
      </c>
      <c r="B24" s="21" t="s">
        <v>84</v>
      </c>
      <c r="C24" s="18" t="s">
        <v>83</v>
      </c>
      <c r="D24" s="17">
        <f t="shared" si="5"/>
        <v>5.6059799999999997</v>
      </c>
      <c r="E24" s="16"/>
      <c r="F24" s="7"/>
      <c r="G24" s="16"/>
      <c r="H24" s="7"/>
      <c r="I24" s="7"/>
      <c r="J24" s="7">
        <v>5.6059799999999997</v>
      </c>
      <c r="K24" s="7"/>
      <c r="L24" s="7"/>
      <c r="M24" s="7"/>
      <c r="N24" s="7"/>
      <c r="O24" s="16"/>
    </row>
    <row r="25" spans="1:17" ht="15.75">
      <c r="A25" s="18" t="s">
        <v>82</v>
      </c>
      <c r="B25" s="21" t="s">
        <v>81</v>
      </c>
      <c r="C25" s="18" t="s">
        <v>80</v>
      </c>
      <c r="D25" s="17">
        <f t="shared" si="5"/>
        <v>1126.8593300000002</v>
      </c>
      <c r="E25" s="16">
        <f>SUM(E26:E36)</f>
        <v>208.6962</v>
      </c>
      <c r="F25" s="16">
        <f>SUM(F26:F36)</f>
        <v>68.088099999999997</v>
      </c>
      <c r="G25" s="16">
        <f t="shared" ref="G25:O25" si="6">SUM(G26:G36)</f>
        <v>92.274799999999999</v>
      </c>
      <c r="H25" s="16">
        <f t="shared" si="6"/>
        <v>65.516109999999983</v>
      </c>
      <c r="I25" s="16">
        <f t="shared" si="6"/>
        <v>124.38838</v>
      </c>
      <c r="J25" s="16">
        <f t="shared" si="6"/>
        <v>107.25543000000002</v>
      </c>
      <c r="K25" s="16">
        <f t="shared" si="6"/>
        <v>137.71455</v>
      </c>
      <c r="L25" s="16">
        <f t="shared" si="6"/>
        <v>83.402549999999977</v>
      </c>
      <c r="M25" s="16">
        <f t="shared" si="6"/>
        <v>64.545360000000002</v>
      </c>
      <c r="N25" s="16">
        <f t="shared" si="6"/>
        <v>106.21210000000001</v>
      </c>
      <c r="O25" s="16">
        <f t="shared" si="6"/>
        <v>68.765749999999997</v>
      </c>
    </row>
    <row r="26" spans="1:17" s="23" customFormat="1" ht="15.75">
      <c r="A26" s="29"/>
      <c r="B26" s="28" t="s">
        <v>79</v>
      </c>
      <c r="C26" s="27" t="s">
        <v>78</v>
      </c>
      <c r="D26" s="26">
        <f t="shared" si="5"/>
        <v>709.55740000000003</v>
      </c>
      <c r="E26" s="26">
        <v>143.33920000000001</v>
      </c>
      <c r="F26" s="25">
        <v>45.51</v>
      </c>
      <c r="G26" s="25">
        <v>60.5548</v>
      </c>
      <c r="H26" s="25">
        <v>42.066099999999999</v>
      </c>
      <c r="I26" s="25">
        <v>49.43</v>
      </c>
      <c r="J26" s="25">
        <v>80.587100000000007</v>
      </c>
      <c r="K26" s="25">
        <v>65.602900000000005</v>
      </c>
      <c r="L26" s="25">
        <v>52.3125</v>
      </c>
      <c r="M26" s="25">
        <v>50.354500000000002</v>
      </c>
      <c r="N26" s="25">
        <v>76.517200000000003</v>
      </c>
      <c r="O26" s="25">
        <v>43.283099999999997</v>
      </c>
    </row>
    <row r="27" spans="1:17" s="23" customFormat="1" ht="15.75">
      <c r="A27" s="29"/>
      <c r="B27" s="28" t="s">
        <v>77</v>
      </c>
      <c r="C27" s="27" t="s">
        <v>76</v>
      </c>
      <c r="D27" s="26">
        <f t="shared" si="5"/>
        <v>351.38909999999998</v>
      </c>
      <c r="E27" s="26">
        <v>62.422800000000002</v>
      </c>
      <c r="F27" s="25">
        <v>19.305</v>
      </c>
      <c r="G27" s="25">
        <v>26.01</v>
      </c>
      <c r="H27" s="25">
        <v>21.99</v>
      </c>
      <c r="I27" s="25">
        <v>64.16</v>
      </c>
      <c r="J27" s="25">
        <v>21.1508</v>
      </c>
      <c r="K27" s="25">
        <v>63.533299999999997</v>
      </c>
      <c r="L27" s="25">
        <v>25.48</v>
      </c>
      <c r="M27" s="25">
        <v>11.664</v>
      </c>
      <c r="N27" s="25">
        <v>25.435099999999998</v>
      </c>
      <c r="O27" s="25">
        <v>10.238099999999999</v>
      </c>
    </row>
    <row r="28" spans="1:17" s="23" customFormat="1" ht="15.75">
      <c r="A28" s="29"/>
      <c r="B28" s="28" t="s">
        <v>75</v>
      </c>
      <c r="C28" s="31" t="s">
        <v>74</v>
      </c>
      <c r="D28" s="26">
        <f t="shared" si="5"/>
        <v>2.5161100000000003</v>
      </c>
      <c r="E28" s="24">
        <v>0.28010000000000002</v>
      </c>
      <c r="F28" s="25">
        <v>0.15570000000000001</v>
      </c>
      <c r="G28" s="25">
        <v>0.41</v>
      </c>
      <c r="H28" s="25">
        <v>6.5300000000000002E-3</v>
      </c>
      <c r="I28" s="25">
        <v>0.44932</v>
      </c>
      <c r="J28" s="25">
        <v>0.25480000000000003</v>
      </c>
      <c r="K28" s="25">
        <v>0.22689999999999999</v>
      </c>
      <c r="L28" s="25">
        <v>8.3519999999999997E-2</v>
      </c>
      <c r="M28" s="25">
        <v>1.864E-2</v>
      </c>
      <c r="N28" s="25">
        <v>0.58760000000000001</v>
      </c>
      <c r="O28" s="25">
        <v>4.2999999999999997E-2</v>
      </c>
    </row>
    <row r="29" spans="1:17" s="23" customFormat="1" ht="15.75">
      <c r="A29" s="32"/>
      <c r="B29" s="28" t="s">
        <v>72</v>
      </c>
      <c r="C29" s="31" t="s">
        <v>71</v>
      </c>
      <c r="D29" s="26">
        <f t="shared" si="5"/>
        <v>0.41341</v>
      </c>
      <c r="E29" s="24">
        <v>2.3699999999999999E-2</v>
      </c>
      <c r="F29" s="25">
        <v>1.29E-2</v>
      </c>
      <c r="G29" s="25">
        <v>0.02</v>
      </c>
      <c r="H29" s="25">
        <v>2.6280000000000001E-2</v>
      </c>
      <c r="I29" s="25">
        <v>1.678E-2</v>
      </c>
      <c r="J29" s="25">
        <v>1.6E-2</v>
      </c>
      <c r="K29" s="25">
        <v>0.01</v>
      </c>
      <c r="L29" s="25">
        <v>2.1430000000000001E-2</v>
      </c>
      <c r="M29" s="25">
        <v>4.8219999999999999E-2</v>
      </c>
      <c r="N29" s="25">
        <v>1.03E-2</v>
      </c>
      <c r="O29" s="25">
        <v>0.20780000000000001</v>
      </c>
    </row>
    <row r="30" spans="1:17" s="23" customFormat="1" ht="15.75">
      <c r="A30" s="32"/>
      <c r="B30" s="28" t="s">
        <v>70</v>
      </c>
      <c r="C30" s="27" t="s">
        <v>69</v>
      </c>
      <c r="D30" s="26">
        <f t="shared" si="5"/>
        <v>8.8789599999999993</v>
      </c>
      <c r="E30" s="30"/>
      <c r="F30" s="25"/>
      <c r="G30" s="25">
        <v>0.1</v>
      </c>
      <c r="H30" s="25"/>
      <c r="I30" s="25">
        <v>7.0402899999999997</v>
      </c>
      <c r="J30" s="25">
        <v>2.76E-2</v>
      </c>
      <c r="K30" s="25"/>
      <c r="L30" s="25"/>
      <c r="M30" s="25"/>
      <c r="N30" s="25"/>
      <c r="O30" s="24">
        <v>1.7110700000000001</v>
      </c>
    </row>
    <row r="31" spans="1:17" s="23" customFormat="1" ht="15.75">
      <c r="A31" s="29"/>
      <c r="B31" s="28" t="s">
        <v>68</v>
      </c>
      <c r="C31" s="27" t="s">
        <v>67</v>
      </c>
      <c r="D31" s="26">
        <f t="shared" si="5"/>
        <v>4.5183600000000004</v>
      </c>
      <c r="E31" s="24">
        <v>0.42</v>
      </c>
      <c r="F31" s="25">
        <v>0.3745</v>
      </c>
      <c r="G31" s="25">
        <v>0.28000000000000003</v>
      </c>
      <c r="H31" s="25">
        <v>0.14226</v>
      </c>
      <c r="I31" s="25">
        <v>7.0000000000000007E-2</v>
      </c>
      <c r="J31" s="25">
        <v>0.17380000000000001</v>
      </c>
      <c r="K31" s="25">
        <v>0.18</v>
      </c>
      <c r="L31" s="25">
        <v>7.0000000000000007E-2</v>
      </c>
      <c r="M31" s="25">
        <v>0.12</v>
      </c>
      <c r="N31" s="25">
        <v>0.13120000000000001</v>
      </c>
      <c r="O31" s="25">
        <v>2.5566</v>
      </c>
    </row>
    <row r="32" spans="1:17" s="23" customFormat="1" ht="15.75">
      <c r="A32" s="32"/>
      <c r="B32" s="28" t="s">
        <v>66</v>
      </c>
      <c r="C32" s="27" t="s">
        <v>65</v>
      </c>
      <c r="D32" s="26">
        <f t="shared" si="5"/>
        <v>31.887219999999999</v>
      </c>
      <c r="E32" s="24">
        <v>2.0004</v>
      </c>
      <c r="F32" s="25">
        <v>1.93</v>
      </c>
      <c r="G32" s="25">
        <v>3.36</v>
      </c>
      <c r="H32" s="25">
        <v>1.1033200000000001</v>
      </c>
      <c r="I32" s="25">
        <v>2.54</v>
      </c>
      <c r="J32" s="25">
        <v>3.74</v>
      </c>
      <c r="K32" s="25">
        <v>4.0199999999999996</v>
      </c>
      <c r="L32" s="25">
        <v>2.3104</v>
      </c>
      <c r="M32" s="25">
        <v>1.71</v>
      </c>
      <c r="N32" s="25">
        <v>2.3399000000000001</v>
      </c>
      <c r="O32" s="25">
        <v>6.8331999999999997</v>
      </c>
    </row>
    <row r="33" spans="1:15" s="23" customFormat="1" ht="15.75">
      <c r="A33" s="32"/>
      <c r="B33" s="28" t="s">
        <v>64</v>
      </c>
      <c r="C33" s="27" t="s">
        <v>63</v>
      </c>
      <c r="D33" s="26">
        <f t="shared" si="5"/>
        <v>12.7774</v>
      </c>
      <c r="E33" s="30"/>
      <c r="F33" s="25">
        <v>0.67</v>
      </c>
      <c r="G33" s="25">
        <v>1.29</v>
      </c>
      <c r="H33" s="25"/>
      <c r="I33" s="25">
        <v>0.61</v>
      </c>
      <c r="J33" s="25">
        <v>0.92</v>
      </c>
      <c r="K33" s="25">
        <v>3.84</v>
      </c>
      <c r="L33" s="25">
        <v>1.32</v>
      </c>
      <c r="M33" s="25">
        <v>0.63</v>
      </c>
      <c r="N33" s="25">
        <v>1.0709</v>
      </c>
      <c r="O33" s="25">
        <v>2.4264999999999999</v>
      </c>
    </row>
    <row r="34" spans="1:15" s="23" customFormat="1" ht="15.75">
      <c r="A34" s="29"/>
      <c r="B34" s="28" t="s">
        <v>62</v>
      </c>
      <c r="C34" s="31" t="s">
        <v>61</v>
      </c>
      <c r="D34" s="26">
        <f t="shared" si="5"/>
        <v>0</v>
      </c>
      <c r="E34" s="30"/>
      <c r="F34" s="25"/>
      <c r="G34" s="30"/>
      <c r="H34" s="25"/>
      <c r="I34" s="25"/>
      <c r="J34" s="25"/>
      <c r="K34" s="25"/>
      <c r="L34" s="25"/>
      <c r="M34" s="25"/>
      <c r="N34" s="25"/>
      <c r="O34" s="30"/>
    </row>
    <row r="35" spans="1:15" s="23" customFormat="1" ht="15.75">
      <c r="A35" s="29"/>
      <c r="B35" s="28" t="s">
        <v>60</v>
      </c>
      <c r="C35" s="31" t="s">
        <v>59</v>
      </c>
      <c r="D35" s="26">
        <f t="shared" si="5"/>
        <v>2.2199999999999998</v>
      </c>
      <c r="E35" s="30"/>
      <c r="F35" s="25"/>
      <c r="G35" s="30"/>
      <c r="H35" s="25"/>
      <c r="I35" s="25"/>
      <c r="J35" s="25"/>
      <c r="K35" s="25"/>
      <c r="L35" s="25">
        <v>1.28</v>
      </c>
      <c r="M35" s="25"/>
      <c r="N35" s="25"/>
      <c r="O35" s="25">
        <v>0.94</v>
      </c>
    </row>
    <row r="36" spans="1:15" s="23" customFormat="1" ht="15.75">
      <c r="A36" s="29"/>
      <c r="B36" s="28" t="s">
        <v>58</v>
      </c>
      <c r="C36" s="27" t="s">
        <v>57</v>
      </c>
      <c r="D36" s="26">
        <f t="shared" si="5"/>
        <v>2.7013699999999998</v>
      </c>
      <c r="E36" s="24">
        <v>0.21</v>
      </c>
      <c r="F36" s="25">
        <v>0.13</v>
      </c>
      <c r="G36" s="24">
        <v>0.25</v>
      </c>
      <c r="H36" s="25">
        <v>0.18162</v>
      </c>
      <c r="I36" s="25">
        <v>7.1989999999999998E-2</v>
      </c>
      <c r="J36" s="25">
        <v>0.38533000000000001</v>
      </c>
      <c r="K36" s="25">
        <v>0.30145</v>
      </c>
      <c r="L36" s="25">
        <v>0.52470000000000006</v>
      </c>
      <c r="M36" s="25"/>
      <c r="N36" s="25">
        <v>0.11990000000000001</v>
      </c>
      <c r="O36" s="24">
        <v>0.52637999999999996</v>
      </c>
    </row>
    <row r="37" spans="1:15" ht="15.75">
      <c r="A37" s="18" t="s">
        <v>56</v>
      </c>
      <c r="B37" s="21" t="s">
        <v>55</v>
      </c>
      <c r="C37" s="18" t="s">
        <v>54</v>
      </c>
      <c r="D37" s="17">
        <f t="shared" si="5"/>
        <v>43.228899999999996</v>
      </c>
      <c r="E37" s="7">
        <v>28.0381</v>
      </c>
      <c r="F37" s="7"/>
      <c r="G37" s="7">
        <v>0.54</v>
      </c>
      <c r="H37" s="7"/>
      <c r="I37" s="7"/>
      <c r="J37" s="7">
        <v>0.44083</v>
      </c>
      <c r="K37" s="7">
        <v>3.44</v>
      </c>
      <c r="L37" s="7"/>
      <c r="M37" s="7">
        <v>0.86677000000000004</v>
      </c>
      <c r="N37" s="7">
        <v>9.5831999999999997</v>
      </c>
      <c r="O37" s="7">
        <v>0.32</v>
      </c>
    </row>
    <row r="38" spans="1:15" ht="15.75">
      <c r="A38" s="18" t="s">
        <v>53</v>
      </c>
      <c r="B38" s="21" t="s">
        <v>52</v>
      </c>
      <c r="C38" s="18" t="s">
        <v>51</v>
      </c>
      <c r="D38" s="17">
        <f t="shared" si="5"/>
        <v>130.55420000000001</v>
      </c>
      <c r="E38" s="7">
        <v>100.0742</v>
      </c>
      <c r="F38" s="7"/>
      <c r="G38" s="16"/>
      <c r="H38" s="7">
        <v>1.31</v>
      </c>
      <c r="I38" s="7"/>
      <c r="J38" s="7"/>
      <c r="K38" s="7"/>
      <c r="L38" s="7"/>
      <c r="M38" s="7">
        <v>29.17</v>
      </c>
      <c r="N38" s="7"/>
      <c r="O38" s="16"/>
    </row>
    <row r="39" spans="1:15" ht="15.75">
      <c r="A39" s="18" t="s">
        <v>50</v>
      </c>
      <c r="B39" s="21" t="s">
        <v>49</v>
      </c>
      <c r="C39" s="18" t="s">
        <v>48</v>
      </c>
      <c r="D39" s="17">
        <f t="shared" si="5"/>
        <v>7.2300000000000003E-2</v>
      </c>
      <c r="E39" s="16"/>
      <c r="F39" s="7"/>
      <c r="G39" s="16"/>
      <c r="H39" s="7"/>
      <c r="I39" s="7"/>
      <c r="J39" s="7"/>
      <c r="K39" s="7"/>
      <c r="L39" s="7"/>
      <c r="M39" s="7"/>
      <c r="N39" s="7">
        <v>7.2300000000000003E-2</v>
      </c>
      <c r="O39" s="16"/>
    </row>
    <row r="40" spans="1:15" ht="15.75">
      <c r="A40" s="18" t="s">
        <v>47</v>
      </c>
      <c r="B40" s="19" t="s">
        <v>46</v>
      </c>
      <c r="C40" s="18" t="s">
        <v>45</v>
      </c>
      <c r="D40" s="17">
        <f t="shared" si="5"/>
        <v>495.13563999999997</v>
      </c>
      <c r="E40" s="7">
        <v>55.61</v>
      </c>
      <c r="F40" s="7">
        <v>35.82</v>
      </c>
      <c r="G40" s="7">
        <v>46.85</v>
      </c>
      <c r="H40" s="7">
        <v>43.353099999999998</v>
      </c>
      <c r="I40" s="7">
        <v>56.45</v>
      </c>
      <c r="J40" s="7">
        <v>71.674199999999999</v>
      </c>
      <c r="K40" s="7">
        <v>54.511400000000002</v>
      </c>
      <c r="L40" s="7">
        <v>53.734099999999998</v>
      </c>
      <c r="M40" s="7">
        <v>31.099340000000002</v>
      </c>
      <c r="N40" s="7">
        <v>46.033499999999997</v>
      </c>
      <c r="O40" s="16"/>
    </row>
    <row r="41" spans="1:15" ht="15.75">
      <c r="A41" s="18" t="s">
        <v>44</v>
      </c>
      <c r="B41" s="19" t="s">
        <v>43</v>
      </c>
      <c r="C41" s="18" t="s">
        <v>42</v>
      </c>
      <c r="D41" s="17">
        <f t="shared" si="5"/>
        <v>43.759500000000003</v>
      </c>
      <c r="E41" s="16"/>
      <c r="F41" s="7"/>
      <c r="G41" s="16"/>
      <c r="H41" s="7"/>
      <c r="I41" s="7"/>
      <c r="J41" s="7"/>
      <c r="K41" s="7"/>
      <c r="L41" s="7"/>
      <c r="M41" s="7"/>
      <c r="N41" s="7"/>
      <c r="O41" s="7">
        <v>43.759500000000003</v>
      </c>
    </row>
    <row r="42" spans="1:15" ht="15.75">
      <c r="A42" s="18" t="s">
        <v>41</v>
      </c>
      <c r="B42" s="21" t="s">
        <v>40</v>
      </c>
      <c r="C42" s="18" t="s">
        <v>39</v>
      </c>
      <c r="D42" s="17">
        <f t="shared" si="5"/>
        <v>6.8051200000000005</v>
      </c>
      <c r="E42" s="20">
        <v>0.23449999999999999</v>
      </c>
      <c r="F42" s="7">
        <v>0.23330000000000001</v>
      </c>
      <c r="G42" s="20">
        <v>0.62378</v>
      </c>
      <c r="H42" s="7">
        <v>0.23002</v>
      </c>
      <c r="I42" s="7">
        <v>0.23830999999999999</v>
      </c>
      <c r="J42" s="7">
        <v>0.87239999999999995</v>
      </c>
      <c r="K42" s="7">
        <v>0.23215</v>
      </c>
      <c r="L42" s="7">
        <v>0.33002999999999999</v>
      </c>
      <c r="M42" s="7">
        <v>0.4</v>
      </c>
      <c r="N42" s="7">
        <v>0.32302999999999998</v>
      </c>
      <c r="O42" s="7">
        <v>3.0876000000000001</v>
      </c>
    </row>
    <row r="43" spans="1:15" ht="15.75">
      <c r="A43" s="22" t="s">
        <v>28</v>
      </c>
      <c r="B43" s="21" t="s">
        <v>38</v>
      </c>
      <c r="C43" s="18" t="s">
        <v>37</v>
      </c>
      <c r="D43" s="17">
        <f t="shared" si="5"/>
        <v>0</v>
      </c>
      <c r="E43" s="16"/>
      <c r="F43" s="7"/>
      <c r="G43" s="16"/>
      <c r="H43" s="7"/>
      <c r="I43" s="7"/>
      <c r="J43" s="7"/>
      <c r="K43" s="7"/>
      <c r="L43" s="7"/>
      <c r="M43" s="7"/>
      <c r="N43" s="7"/>
      <c r="O43" s="16"/>
    </row>
    <row r="44" spans="1:15" ht="15.75">
      <c r="A44" s="22" t="s">
        <v>25</v>
      </c>
      <c r="B44" s="19" t="s">
        <v>36</v>
      </c>
      <c r="C44" s="18" t="s">
        <v>35</v>
      </c>
      <c r="D44" s="17">
        <f t="shared" si="5"/>
        <v>0</v>
      </c>
      <c r="E44" s="16"/>
      <c r="F44" s="7"/>
      <c r="G44" s="16"/>
      <c r="H44" s="7"/>
      <c r="I44" s="7"/>
      <c r="J44" s="7"/>
      <c r="K44" s="7"/>
      <c r="L44" s="7"/>
      <c r="M44" s="7"/>
      <c r="N44" s="7"/>
      <c r="O44" s="16"/>
    </row>
    <row r="45" spans="1:15" ht="15.75">
      <c r="A45" s="18" t="s">
        <v>34</v>
      </c>
      <c r="B45" s="21" t="s">
        <v>33</v>
      </c>
      <c r="C45" s="18" t="s">
        <v>32</v>
      </c>
      <c r="D45" s="17">
        <f t="shared" si="5"/>
        <v>9.8156499999999998</v>
      </c>
      <c r="E45" s="20">
        <v>0.25309999999999999</v>
      </c>
      <c r="F45" s="7">
        <v>0.46</v>
      </c>
      <c r="G45" s="7">
        <v>0.98</v>
      </c>
      <c r="H45" s="7">
        <v>0.9</v>
      </c>
      <c r="I45" s="7">
        <v>0.76</v>
      </c>
      <c r="J45" s="7">
        <v>2.31</v>
      </c>
      <c r="K45" s="7">
        <v>1.52</v>
      </c>
      <c r="L45" s="7">
        <v>0.65</v>
      </c>
      <c r="M45" s="7">
        <v>0.39</v>
      </c>
      <c r="N45" s="7">
        <v>1.19</v>
      </c>
      <c r="O45" s="20">
        <v>0.40255000000000002</v>
      </c>
    </row>
    <row r="46" spans="1:15" ht="15.75">
      <c r="A46" s="18" t="s">
        <v>31</v>
      </c>
      <c r="B46" s="21" t="s">
        <v>30</v>
      </c>
      <c r="C46" s="18" t="s">
        <v>29</v>
      </c>
      <c r="D46" s="17">
        <f t="shared" si="5"/>
        <v>119.91466599999998</v>
      </c>
      <c r="E46" s="20">
        <v>24.79</v>
      </c>
      <c r="F46" s="7">
        <v>3.4091999999999998</v>
      </c>
      <c r="G46" s="20">
        <v>12.44477</v>
      </c>
      <c r="H46" s="7">
        <v>13.35</v>
      </c>
      <c r="I46" s="7">
        <v>6.7499900000000004</v>
      </c>
      <c r="J46" s="7">
        <v>19.890239999999999</v>
      </c>
      <c r="K46" s="7">
        <v>9.8298500000000004</v>
      </c>
      <c r="L46" s="7">
        <v>4.13</v>
      </c>
      <c r="M46" s="7">
        <v>9.18</v>
      </c>
      <c r="N46" s="7">
        <v>10.32287</v>
      </c>
      <c r="O46" s="20">
        <v>5.8177459999999996</v>
      </c>
    </row>
    <row r="47" spans="1:15" ht="15.75">
      <c r="A47" s="18" t="s">
        <v>28</v>
      </c>
      <c r="B47" s="21" t="s">
        <v>27</v>
      </c>
      <c r="C47" s="18" t="s">
        <v>26</v>
      </c>
      <c r="D47" s="17">
        <f t="shared" si="5"/>
        <v>118.36060000000001</v>
      </c>
      <c r="E47" s="16"/>
      <c r="F47" s="7">
        <v>0.25466</v>
      </c>
      <c r="G47" s="7">
        <v>0.12</v>
      </c>
      <c r="H47" s="7"/>
      <c r="I47" s="7"/>
      <c r="J47" s="7">
        <v>92.86</v>
      </c>
      <c r="K47" s="7">
        <v>25.12594</v>
      </c>
      <c r="L47" s="7"/>
      <c r="M47" s="7"/>
      <c r="N47" s="7"/>
      <c r="O47" s="16"/>
    </row>
    <row r="48" spans="1:15" ht="15.75">
      <c r="A48" s="18" t="s">
        <v>25</v>
      </c>
      <c r="B48" s="19" t="s">
        <v>24</v>
      </c>
      <c r="C48" s="18" t="s">
        <v>23</v>
      </c>
      <c r="D48" s="17">
        <f t="shared" si="5"/>
        <v>10.184299999999999</v>
      </c>
      <c r="E48" s="20">
        <v>1.9547000000000001</v>
      </c>
      <c r="F48" s="7">
        <v>0.32329999999999998</v>
      </c>
      <c r="G48" s="20">
        <v>0.35220000000000001</v>
      </c>
      <c r="H48" s="7">
        <v>0.94</v>
      </c>
      <c r="I48" s="7">
        <v>1.26</v>
      </c>
      <c r="J48" s="7">
        <v>2.54</v>
      </c>
      <c r="K48" s="7">
        <v>0.56000000000000005</v>
      </c>
      <c r="L48" s="7">
        <v>0.37</v>
      </c>
      <c r="M48" s="7">
        <v>0.83</v>
      </c>
      <c r="N48" s="7">
        <v>0.83</v>
      </c>
      <c r="O48" s="7">
        <v>0.22409999999999999</v>
      </c>
    </row>
    <row r="49" spans="1:15" ht="15.75">
      <c r="A49" s="18" t="s">
        <v>22</v>
      </c>
      <c r="B49" s="19" t="s">
        <v>21</v>
      </c>
      <c r="C49" s="18" t="s">
        <v>20</v>
      </c>
      <c r="D49" s="17">
        <f t="shared" si="5"/>
        <v>4.3220999999999998</v>
      </c>
      <c r="E49" s="16"/>
      <c r="F49" s="7">
        <v>5.8299999999999998E-2</v>
      </c>
      <c r="G49" s="16"/>
      <c r="H49" s="7">
        <v>7.0000000000000007E-2</v>
      </c>
      <c r="I49" s="7">
        <v>0.01</v>
      </c>
      <c r="J49" s="7"/>
      <c r="K49" s="7">
        <v>2.84</v>
      </c>
      <c r="L49" s="7">
        <v>0.51</v>
      </c>
      <c r="M49" s="7">
        <v>7.0000000000000007E-2</v>
      </c>
      <c r="N49" s="7">
        <v>0.02</v>
      </c>
      <c r="O49" s="7">
        <v>0.74380000000000002</v>
      </c>
    </row>
    <row r="50" spans="1:15" ht="15.75">
      <c r="A50" s="18" t="s">
        <v>19</v>
      </c>
      <c r="B50" s="21" t="s">
        <v>18</v>
      </c>
      <c r="C50" s="18" t="s">
        <v>17</v>
      </c>
      <c r="D50" s="17">
        <f t="shared" si="5"/>
        <v>13.533899999999999</v>
      </c>
      <c r="E50" s="20">
        <v>1.48</v>
      </c>
      <c r="F50" s="7">
        <v>0.5484</v>
      </c>
      <c r="G50" s="20">
        <v>0.79630000000000001</v>
      </c>
      <c r="H50" s="7">
        <v>2.30016</v>
      </c>
      <c r="I50" s="7">
        <v>1.6474800000000001</v>
      </c>
      <c r="J50" s="7">
        <v>1.97441</v>
      </c>
      <c r="K50" s="7">
        <v>0.35630000000000001</v>
      </c>
      <c r="L50" s="7">
        <v>1.5185</v>
      </c>
      <c r="M50" s="7">
        <v>1.4979</v>
      </c>
      <c r="N50" s="7">
        <v>1.04</v>
      </c>
      <c r="O50" s="20">
        <v>0.37445000000000001</v>
      </c>
    </row>
    <row r="51" spans="1:15" ht="15.75">
      <c r="A51" s="18" t="s">
        <v>16</v>
      </c>
      <c r="B51" s="21" t="s">
        <v>15</v>
      </c>
      <c r="C51" s="18" t="s">
        <v>14</v>
      </c>
      <c r="D51" s="17">
        <f t="shared" si="5"/>
        <v>507.82008000000002</v>
      </c>
      <c r="E51" s="7">
        <v>170.31</v>
      </c>
      <c r="F51" s="7">
        <v>19.327400000000001</v>
      </c>
      <c r="G51" s="20">
        <v>19.078700000000001</v>
      </c>
      <c r="H51" s="7">
        <v>30.88</v>
      </c>
      <c r="I51" s="7">
        <v>69.464730000000003</v>
      </c>
      <c r="J51" s="7">
        <v>28.418800000000001</v>
      </c>
      <c r="K51" s="7">
        <v>60.142510000000001</v>
      </c>
      <c r="L51" s="7">
        <v>2.0270999999999999</v>
      </c>
      <c r="M51" s="7">
        <v>100.83</v>
      </c>
      <c r="N51" s="7">
        <v>7.34084</v>
      </c>
      <c r="O51" s="16"/>
    </row>
    <row r="52" spans="1:15" ht="15.75">
      <c r="A52" s="18" t="s">
        <v>13</v>
      </c>
      <c r="B52" s="21" t="s">
        <v>12</v>
      </c>
      <c r="C52" s="18" t="s">
        <v>11</v>
      </c>
      <c r="D52" s="17">
        <f t="shared" si="5"/>
        <v>28.466819999999998</v>
      </c>
      <c r="E52" s="20">
        <v>9.64</v>
      </c>
      <c r="F52" s="7"/>
      <c r="G52" s="20">
        <v>3.6799999999999999E-2</v>
      </c>
      <c r="H52" s="7">
        <v>15.12402</v>
      </c>
      <c r="I52" s="7">
        <v>2.4629999999999999E-2</v>
      </c>
      <c r="J52" s="7">
        <v>6.8720000000000003E-2</v>
      </c>
      <c r="K52" s="7">
        <v>3.38</v>
      </c>
      <c r="L52" s="7"/>
      <c r="M52" s="7"/>
      <c r="N52" s="7">
        <v>0.17598</v>
      </c>
      <c r="O52" s="20">
        <v>1.6670000000000001E-2</v>
      </c>
    </row>
    <row r="53" spans="1:15" ht="15.75">
      <c r="A53" s="18" t="s">
        <v>10</v>
      </c>
      <c r="B53" s="19" t="s">
        <v>9</v>
      </c>
      <c r="C53" s="18" t="s">
        <v>8</v>
      </c>
      <c r="D53" s="17">
        <f t="shared" si="5"/>
        <v>0.35420000000000001</v>
      </c>
      <c r="E53" s="16"/>
      <c r="F53" s="7"/>
      <c r="G53" s="16"/>
      <c r="H53" s="7">
        <v>0.16</v>
      </c>
      <c r="I53" s="7"/>
      <c r="J53" s="7"/>
      <c r="K53" s="7"/>
      <c r="L53" s="7">
        <v>0.1542</v>
      </c>
      <c r="M53" s="7"/>
      <c r="N53" s="7"/>
      <c r="O53" s="7">
        <v>0.04</v>
      </c>
    </row>
    <row r="54" spans="1:15" s="5" customFormat="1" ht="15.75">
      <c r="A54" s="15">
        <v>3</v>
      </c>
      <c r="B54" s="14" t="s">
        <v>7</v>
      </c>
      <c r="C54" s="37" t="s">
        <v>6</v>
      </c>
      <c r="D54" s="8">
        <f t="shared" si="5"/>
        <v>560.23529999999994</v>
      </c>
      <c r="E54" s="13">
        <v>132.952</v>
      </c>
      <c r="F54" s="13">
        <v>33.654899999999998</v>
      </c>
      <c r="G54" s="13">
        <v>18.920000000000002</v>
      </c>
      <c r="H54" s="13">
        <v>160.19</v>
      </c>
      <c r="I54" s="13">
        <v>46.91</v>
      </c>
      <c r="J54" s="13">
        <v>49.82</v>
      </c>
      <c r="K54" s="13">
        <v>7.15</v>
      </c>
      <c r="L54" s="13">
        <v>15.448399999999999</v>
      </c>
      <c r="M54" s="13">
        <v>50.92</v>
      </c>
      <c r="N54" s="13">
        <v>35.869999999999997</v>
      </c>
      <c r="O54" s="13">
        <v>8.4</v>
      </c>
    </row>
    <row r="55" spans="1:15" s="5" customFormat="1" ht="15.75">
      <c r="A55" s="37">
        <v>4</v>
      </c>
      <c r="B55" s="12" t="s">
        <v>5</v>
      </c>
      <c r="C55" s="37" t="s">
        <v>4</v>
      </c>
      <c r="D55" s="11"/>
      <c r="E55" s="6"/>
      <c r="F55" s="7"/>
      <c r="G55" s="6"/>
      <c r="H55" s="7"/>
      <c r="I55" s="7"/>
      <c r="J55" s="7"/>
      <c r="K55" s="7"/>
      <c r="L55" s="7"/>
      <c r="M55" s="7"/>
      <c r="N55" s="7"/>
      <c r="O55" s="6"/>
    </row>
    <row r="56" spans="1:15" s="5" customFormat="1" ht="15.75">
      <c r="A56" s="37">
        <v>5</v>
      </c>
      <c r="B56" s="12" t="s">
        <v>3</v>
      </c>
      <c r="C56" s="37" t="s">
        <v>2</v>
      </c>
      <c r="D56" s="11"/>
      <c r="E56" s="6"/>
      <c r="F56" s="7"/>
      <c r="G56" s="6"/>
      <c r="H56" s="7"/>
      <c r="I56" s="7"/>
      <c r="J56" s="7"/>
      <c r="K56" s="7"/>
      <c r="L56" s="7"/>
      <c r="M56" s="7"/>
      <c r="N56" s="7"/>
      <c r="O56" s="6"/>
    </row>
    <row r="57" spans="1:15" s="5" customFormat="1" ht="15.75">
      <c r="A57" s="9">
        <v>4</v>
      </c>
      <c r="B57" s="10" t="s">
        <v>1</v>
      </c>
      <c r="C57" s="9" t="s">
        <v>0</v>
      </c>
      <c r="D57" s="8">
        <v>218.65977700000002</v>
      </c>
      <c r="E57" s="6"/>
      <c r="F57" s="7"/>
      <c r="G57" s="6"/>
      <c r="H57" s="7"/>
      <c r="I57" s="7"/>
      <c r="J57" s="7"/>
      <c r="K57" s="7"/>
      <c r="L57" s="7"/>
      <c r="M57" s="7"/>
      <c r="N57" s="7"/>
      <c r="O57" s="6">
        <f>O8</f>
        <v>218.66253700000001</v>
      </c>
    </row>
    <row r="58" spans="1:15" ht="15">
      <c r="A58" s="1249"/>
      <c r="B58" s="1249"/>
      <c r="C58" s="1249"/>
      <c r="D58" s="1249"/>
      <c r="E58" s="1249"/>
      <c r="F58" s="1249"/>
      <c r="G58" s="1249"/>
      <c r="H58" s="1249"/>
    </row>
    <row r="61" spans="1:15">
      <c r="D61" s="4"/>
      <c r="F61" s="1"/>
      <c r="H61" s="1"/>
      <c r="I61" s="1"/>
      <c r="J61" s="1"/>
      <c r="K61" s="1"/>
      <c r="L61" s="1"/>
      <c r="M61" s="1"/>
      <c r="N61" s="1"/>
    </row>
    <row r="62" spans="1:15">
      <c r="D62" s="4"/>
      <c r="F62" s="1"/>
      <c r="H62" s="1"/>
      <c r="I62" s="1"/>
      <c r="J62" s="1"/>
      <c r="K62" s="1"/>
      <c r="L62" s="1"/>
      <c r="M62" s="1"/>
      <c r="N62" s="1"/>
    </row>
  </sheetData>
  <mergeCells count="8">
    <mergeCell ref="A58:H58"/>
    <mergeCell ref="B2:O2"/>
    <mergeCell ref="B3:O3"/>
    <mergeCell ref="A6:A7"/>
    <mergeCell ref="B6:B7"/>
    <mergeCell ref="C6:C7"/>
    <mergeCell ref="D6:D7"/>
    <mergeCell ref="E6:O6"/>
  </mergeCells>
  <pageMargins left="0.7" right="0.7" top="0.75" bottom="0.75" header="0.3" footer="0.3"/>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6"/>
  <sheetViews>
    <sheetView workbookViewId="0">
      <selection activeCell="H14" sqref="H14"/>
    </sheetView>
  </sheetViews>
  <sheetFormatPr defaultColWidth="9.140625" defaultRowHeight="15.75"/>
  <cols>
    <col min="1" max="1" width="5.140625" style="1107" customWidth="1"/>
    <col min="2" max="2" width="38.28515625" style="1107" customWidth="1"/>
    <col min="3" max="3" width="8" style="1107" customWidth="1"/>
    <col min="4" max="4" width="8.85546875" style="1107" customWidth="1"/>
    <col min="5" max="5" width="8.7109375" style="1107" customWidth="1"/>
    <col min="6" max="14" width="8.42578125" style="1107" customWidth="1"/>
    <col min="15" max="15" width="11.42578125" style="1107" customWidth="1"/>
    <col min="16" max="254" width="9.140625" style="1107"/>
    <col min="255" max="255" width="5.140625" style="1107" customWidth="1"/>
    <col min="256" max="256" width="38.28515625" style="1107" customWidth="1"/>
    <col min="257" max="257" width="8" style="1107" customWidth="1"/>
    <col min="258" max="258" width="8.85546875" style="1107" customWidth="1"/>
    <col min="259" max="259" width="8.7109375" style="1107" customWidth="1"/>
    <col min="260" max="260" width="7.140625" style="1107" customWidth="1"/>
    <col min="261" max="261" width="6.5703125" style="1107" customWidth="1"/>
    <col min="262" max="262" width="7.28515625" style="1107" customWidth="1"/>
    <col min="263" max="263" width="7.42578125" style="1107" customWidth="1"/>
    <col min="264" max="264" width="6.5703125" style="1107" customWidth="1"/>
    <col min="265" max="265" width="7.42578125" style="1107" customWidth="1"/>
    <col min="266" max="266" width="8.140625" style="1107" customWidth="1"/>
    <col min="267" max="267" width="7.7109375" style="1107" customWidth="1"/>
    <col min="268" max="268" width="7.28515625" style="1107" customWidth="1"/>
    <col min="269" max="269" width="11.42578125" style="1107" customWidth="1"/>
    <col min="270" max="510" width="9.140625" style="1107"/>
    <col min="511" max="511" width="5.140625" style="1107" customWidth="1"/>
    <col min="512" max="512" width="38.28515625" style="1107" customWidth="1"/>
    <col min="513" max="513" width="8" style="1107" customWidth="1"/>
    <col min="514" max="514" width="8.85546875" style="1107" customWidth="1"/>
    <col min="515" max="515" width="8.7109375" style="1107" customWidth="1"/>
    <col min="516" max="516" width="7.140625" style="1107" customWidth="1"/>
    <col min="517" max="517" width="6.5703125" style="1107" customWidth="1"/>
    <col min="518" max="518" width="7.28515625" style="1107" customWidth="1"/>
    <col min="519" max="519" width="7.42578125" style="1107" customWidth="1"/>
    <col min="520" max="520" width="6.5703125" style="1107" customWidth="1"/>
    <col min="521" max="521" width="7.42578125" style="1107" customWidth="1"/>
    <col min="522" max="522" width="8.140625" style="1107" customWidth="1"/>
    <col min="523" max="523" width="7.7109375" style="1107" customWidth="1"/>
    <col min="524" max="524" width="7.28515625" style="1107" customWidth="1"/>
    <col min="525" max="525" width="11.42578125" style="1107" customWidth="1"/>
    <col min="526" max="766" width="9.140625" style="1107"/>
    <col min="767" max="767" width="5.140625" style="1107" customWidth="1"/>
    <col min="768" max="768" width="38.28515625" style="1107" customWidth="1"/>
    <col min="769" max="769" width="8" style="1107" customWidth="1"/>
    <col min="770" max="770" width="8.85546875" style="1107" customWidth="1"/>
    <col min="771" max="771" width="8.7109375" style="1107" customWidth="1"/>
    <col min="772" max="772" width="7.140625" style="1107" customWidth="1"/>
    <col min="773" max="773" width="6.5703125" style="1107" customWidth="1"/>
    <col min="774" max="774" width="7.28515625" style="1107" customWidth="1"/>
    <col min="775" max="775" width="7.42578125" style="1107" customWidth="1"/>
    <col min="776" max="776" width="6.5703125" style="1107" customWidth="1"/>
    <col min="777" max="777" width="7.42578125" style="1107" customWidth="1"/>
    <col min="778" max="778" width="8.140625" style="1107" customWidth="1"/>
    <col min="779" max="779" width="7.7109375" style="1107" customWidth="1"/>
    <col min="780" max="780" width="7.28515625" style="1107" customWidth="1"/>
    <col min="781" max="781" width="11.42578125" style="1107" customWidth="1"/>
    <col min="782" max="1022" width="9.140625" style="1107"/>
    <col min="1023" max="1023" width="5.140625" style="1107" customWidth="1"/>
    <col min="1024" max="1024" width="38.28515625" style="1107" customWidth="1"/>
    <col min="1025" max="1025" width="8" style="1107" customWidth="1"/>
    <col min="1026" max="1026" width="8.85546875" style="1107" customWidth="1"/>
    <col min="1027" max="1027" width="8.7109375" style="1107" customWidth="1"/>
    <col min="1028" max="1028" width="7.140625" style="1107" customWidth="1"/>
    <col min="1029" max="1029" width="6.5703125" style="1107" customWidth="1"/>
    <col min="1030" max="1030" width="7.28515625" style="1107" customWidth="1"/>
    <col min="1031" max="1031" width="7.42578125" style="1107" customWidth="1"/>
    <col min="1032" max="1032" width="6.5703125" style="1107" customWidth="1"/>
    <col min="1033" max="1033" width="7.42578125" style="1107" customWidth="1"/>
    <col min="1034" max="1034" width="8.140625" style="1107" customWidth="1"/>
    <col min="1035" max="1035" width="7.7109375" style="1107" customWidth="1"/>
    <col min="1036" max="1036" width="7.28515625" style="1107" customWidth="1"/>
    <col min="1037" max="1037" width="11.42578125" style="1107" customWidth="1"/>
    <col min="1038" max="1278" width="9.140625" style="1107"/>
    <col min="1279" max="1279" width="5.140625" style="1107" customWidth="1"/>
    <col min="1280" max="1280" width="38.28515625" style="1107" customWidth="1"/>
    <col min="1281" max="1281" width="8" style="1107" customWidth="1"/>
    <col min="1282" max="1282" width="8.85546875" style="1107" customWidth="1"/>
    <col min="1283" max="1283" width="8.7109375" style="1107" customWidth="1"/>
    <col min="1284" max="1284" width="7.140625" style="1107" customWidth="1"/>
    <col min="1285" max="1285" width="6.5703125" style="1107" customWidth="1"/>
    <col min="1286" max="1286" width="7.28515625" style="1107" customWidth="1"/>
    <col min="1287" max="1287" width="7.42578125" style="1107" customWidth="1"/>
    <col min="1288" max="1288" width="6.5703125" style="1107" customWidth="1"/>
    <col min="1289" max="1289" width="7.42578125" style="1107" customWidth="1"/>
    <col min="1290" max="1290" width="8.140625" style="1107" customWidth="1"/>
    <col min="1291" max="1291" width="7.7109375" style="1107" customWidth="1"/>
    <col min="1292" max="1292" width="7.28515625" style="1107" customWidth="1"/>
    <col min="1293" max="1293" width="11.42578125" style="1107" customWidth="1"/>
    <col min="1294" max="1534" width="9.140625" style="1107"/>
    <col min="1535" max="1535" width="5.140625" style="1107" customWidth="1"/>
    <col min="1536" max="1536" width="38.28515625" style="1107" customWidth="1"/>
    <col min="1537" max="1537" width="8" style="1107" customWidth="1"/>
    <col min="1538" max="1538" width="8.85546875" style="1107" customWidth="1"/>
    <col min="1539" max="1539" width="8.7109375" style="1107" customWidth="1"/>
    <col min="1540" max="1540" width="7.140625" style="1107" customWidth="1"/>
    <col min="1541" max="1541" width="6.5703125" style="1107" customWidth="1"/>
    <col min="1542" max="1542" width="7.28515625" style="1107" customWidth="1"/>
    <col min="1543" max="1543" width="7.42578125" style="1107" customWidth="1"/>
    <col min="1544" max="1544" width="6.5703125" style="1107" customWidth="1"/>
    <col min="1545" max="1545" width="7.42578125" style="1107" customWidth="1"/>
    <col min="1546" max="1546" width="8.140625" style="1107" customWidth="1"/>
    <col min="1547" max="1547" width="7.7109375" style="1107" customWidth="1"/>
    <col min="1548" max="1548" width="7.28515625" style="1107" customWidth="1"/>
    <col min="1549" max="1549" width="11.42578125" style="1107" customWidth="1"/>
    <col min="1550" max="1790" width="9.140625" style="1107"/>
    <col min="1791" max="1791" width="5.140625" style="1107" customWidth="1"/>
    <col min="1792" max="1792" width="38.28515625" style="1107" customWidth="1"/>
    <col min="1793" max="1793" width="8" style="1107" customWidth="1"/>
    <col min="1794" max="1794" width="8.85546875" style="1107" customWidth="1"/>
    <col min="1795" max="1795" width="8.7109375" style="1107" customWidth="1"/>
    <col min="1796" max="1796" width="7.140625" style="1107" customWidth="1"/>
    <col min="1797" max="1797" width="6.5703125" style="1107" customWidth="1"/>
    <col min="1798" max="1798" width="7.28515625" style="1107" customWidth="1"/>
    <col min="1799" max="1799" width="7.42578125" style="1107" customWidth="1"/>
    <col min="1800" max="1800" width="6.5703125" style="1107" customWidth="1"/>
    <col min="1801" max="1801" width="7.42578125" style="1107" customWidth="1"/>
    <col min="1802" max="1802" width="8.140625" style="1107" customWidth="1"/>
    <col min="1803" max="1803" width="7.7109375" style="1107" customWidth="1"/>
    <col min="1804" max="1804" width="7.28515625" style="1107" customWidth="1"/>
    <col min="1805" max="1805" width="11.42578125" style="1107" customWidth="1"/>
    <col min="1806" max="2046" width="9.140625" style="1107"/>
    <col min="2047" max="2047" width="5.140625" style="1107" customWidth="1"/>
    <col min="2048" max="2048" width="38.28515625" style="1107" customWidth="1"/>
    <col min="2049" max="2049" width="8" style="1107" customWidth="1"/>
    <col min="2050" max="2050" width="8.85546875" style="1107" customWidth="1"/>
    <col min="2051" max="2051" width="8.7109375" style="1107" customWidth="1"/>
    <col min="2052" max="2052" width="7.140625" style="1107" customWidth="1"/>
    <col min="2053" max="2053" width="6.5703125" style="1107" customWidth="1"/>
    <col min="2054" max="2054" width="7.28515625" style="1107" customWidth="1"/>
    <col min="2055" max="2055" width="7.42578125" style="1107" customWidth="1"/>
    <col min="2056" max="2056" width="6.5703125" style="1107" customWidth="1"/>
    <col min="2057" max="2057" width="7.42578125" style="1107" customWidth="1"/>
    <col min="2058" max="2058" width="8.140625" style="1107" customWidth="1"/>
    <col min="2059" max="2059" width="7.7109375" style="1107" customWidth="1"/>
    <col min="2060" max="2060" width="7.28515625" style="1107" customWidth="1"/>
    <col min="2061" max="2061" width="11.42578125" style="1107" customWidth="1"/>
    <col min="2062" max="2302" width="9.140625" style="1107"/>
    <col min="2303" max="2303" width="5.140625" style="1107" customWidth="1"/>
    <col min="2304" max="2304" width="38.28515625" style="1107" customWidth="1"/>
    <col min="2305" max="2305" width="8" style="1107" customWidth="1"/>
    <col min="2306" max="2306" width="8.85546875" style="1107" customWidth="1"/>
    <col min="2307" max="2307" width="8.7109375" style="1107" customWidth="1"/>
    <col min="2308" max="2308" width="7.140625" style="1107" customWidth="1"/>
    <col min="2309" max="2309" width="6.5703125" style="1107" customWidth="1"/>
    <col min="2310" max="2310" width="7.28515625" style="1107" customWidth="1"/>
    <col min="2311" max="2311" width="7.42578125" style="1107" customWidth="1"/>
    <col min="2312" max="2312" width="6.5703125" style="1107" customWidth="1"/>
    <col min="2313" max="2313" width="7.42578125" style="1107" customWidth="1"/>
    <col min="2314" max="2314" width="8.140625" style="1107" customWidth="1"/>
    <col min="2315" max="2315" width="7.7109375" style="1107" customWidth="1"/>
    <col min="2316" max="2316" width="7.28515625" style="1107" customWidth="1"/>
    <col min="2317" max="2317" width="11.42578125" style="1107" customWidth="1"/>
    <col min="2318" max="2558" width="9.140625" style="1107"/>
    <col min="2559" max="2559" width="5.140625" style="1107" customWidth="1"/>
    <col min="2560" max="2560" width="38.28515625" style="1107" customWidth="1"/>
    <col min="2561" max="2561" width="8" style="1107" customWidth="1"/>
    <col min="2562" max="2562" width="8.85546875" style="1107" customWidth="1"/>
    <col min="2563" max="2563" width="8.7109375" style="1107" customWidth="1"/>
    <col min="2564" max="2564" width="7.140625" style="1107" customWidth="1"/>
    <col min="2565" max="2565" width="6.5703125" style="1107" customWidth="1"/>
    <col min="2566" max="2566" width="7.28515625" style="1107" customWidth="1"/>
    <col min="2567" max="2567" width="7.42578125" style="1107" customWidth="1"/>
    <col min="2568" max="2568" width="6.5703125" style="1107" customWidth="1"/>
    <col min="2569" max="2569" width="7.42578125" style="1107" customWidth="1"/>
    <col min="2570" max="2570" width="8.140625" style="1107" customWidth="1"/>
    <col min="2571" max="2571" width="7.7109375" style="1107" customWidth="1"/>
    <col min="2572" max="2572" width="7.28515625" style="1107" customWidth="1"/>
    <col min="2573" max="2573" width="11.42578125" style="1107" customWidth="1"/>
    <col min="2574" max="2814" width="9.140625" style="1107"/>
    <col min="2815" max="2815" width="5.140625" style="1107" customWidth="1"/>
    <col min="2816" max="2816" width="38.28515625" style="1107" customWidth="1"/>
    <col min="2817" max="2817" width="8" style="1107" customWidth="1"/>
    <col min="2818" max="2818" width="8.85546875" style="1107" customWidth="1"/>
    <col min="2819" max="2819" width="8.7109375" style="1107" customWidth="1"/>
    <col min="2820" max="2820" width="7.140625" style="1107" customWidth="1"/>
    <col min="2821" max="2821" width="6.5703125" style="1107" customWidth="1"/>
    <col min="2822" max="2822" width="7.28515625" style="1107" customWidth="1"/>
    <col min="2823" max="2823" width="7.42578125" style="1107" customWidth="1"/>
    <col min="2824" max="2824" width="6.5703125" style="1107" customWidth="1"/>
    <col min="2825" max="2825" width="7.42578125" style="1107" customWidth="1"/>
    <col min="2826" max="2826" width="8.140625" style="1107" customWidth="1"/>
    <col min="2827" max="2827" width="7.7109375" style="1107" customWidth="1"/>
    <col min="2828" max="2828" width="7.28515625" style="1107" customWidth="1"/>
    <col min="2829" max="2829" width="11.42578125" style="1107" customWidth="1"/>
    <col min="2830" max="3070" width="9.140625" style="1107"/>
    <col min="3071" max="3071" width="5.140625" style="1107" customWidth="1"/>
    <col min="3072" max="3072" width="38.28515625" style="1107" customWidth="1"/>
    <col min="3073" max="3073" width="8" style="1107" customWidth="1"/>
    <col min="3074" max="3074" width="8.85546875" style="1107" customWidth="1"/>
    <col min="3075" max="3075" width="8.7109375" style="1107" customWidth="1"/>
    <col min="3076" max="3076" width="7.140625" style="1107" customWidth="1"/>
    <col min="3077" max="3077" width="6.5703125" style="1107" customWidth="1"/>
    <col min="3078" max="3078" width="7.28515625" style="1107" customWidth="1"/>
    <col min="3079" max="3079" width="7.42578125" style="1107" customWidth="1"/>
    <col min="3080" max="3080" width="6.5703125" style="1107" customWidth="1"/>
    <col min="3081" max="3081" width="7.42578125" style="1107" customWidth="1"/>
    <col min="3082" max="3082" width="8.140625" style="1107" customWidth="1"/>
    <col min="3083" max="3083" width="7.7109375" style="1107" customWidth="1"/>
    <col min="3084" max="3084" width="7.28515625" style="1107" customWidth="1"/>
    <col min="3085" max="3085" width="11.42578125" style="1107" customWidth="1"/>
    <col min="3086" max="3326" width="9.140625" style="1107"/>
    <col min="3327" max="3327" width="5.140625" style="1107" customWidth="1"/>
    <col min="3328" max="3328" width="38.28515625" style="1107" customWidth="1"/>
    <col min="3329" max="3329" width="8" style="1107" customWidth="1"/>
    <col min="3330" max="3330" width="8.85546875" style="1107" customWidth="1"/>
    <col min="3331" max="3331" width="8.7109375" style="1107" customWidth="1"/>
    <col min="3332" max="3332" width="7.140625" style="1107" customWidth="1"/>
    <col min="3333" max="3333" width="6.5703125" style="1107" customWidth="1"/>
    <col min="3334" max="3334" width="7.28515625" style="1107" customWidth="1"/>
    <col min="3335" max="3335" width="7.42578125" style="1107" customWidth="1"/>
    <col min="3336" max="3336" width="6.5703125" style="1107" customWidth="1"/>
    <col min="3337" max="3337" width="7.42578125" style="1107" customWidth="1"/>
    <col min="3338" max="3338" width="8.140625" style="1107" customWidth="1"/>
    <col min="3339" max="3339" width="7.7109375" style="1107" customWidth="1"/>
    <col min="3340" max="3340" width="7.28515625" style="1107" customWidth="1"/>
    <col min="3341" max="3341" width="11.42578125" style="1107" customWidth="1"/>
    <col min="3342" max="3582" width="9.140625" style="1107"/>
    <col min="3583" max="3583" width="5.140625" style="1107" customWidth="1"/>
    <col min="3584" max="3584" width="38.28515625" style="1107" customWidth="1"/>
    <col min="3585" max="3585" width="8" style="1107" customWidth="1"/>
    <col min="3586" max="3586" width="8.85546875" style="1107" customWidth="1"/>
    <col min="3587" max="3587" width="8.7109375" style="1107" customWidth="1"/>
    <col min="3588" max="3588" width="7.140625" style="1107" customWidth="1"/>
    <col min="3589" max="3589" width="6.5703125" style="1107" customWidth="1"/>
    <col min="3590" max="3590" width="7.28515625" style="1107" customWidth="1"/>
    <col min="3591" max="3591" width="7.42578125" style="1107" customWidth="1"/>
    <col min="3592" max="3592" width="6.5703125" style="1107" customWidth="1"/>
    <col min="3593" max="3593" width="7.42578125" style="1107" customWidth="1"/>
    <col min="3594" max="3594" width="8.140625" style="1107" customWidth="1"/>
    <col min="3595" max="3595" width="7.7109375" style="1107" customWidth="1"/>
    <col min="3596" max="3596" width="7.28515625" style="1107" customWidth="1"/>
    <col min="3597" max="3597" width="11.42578125" style="1107" customWidth="1"/>
    <col min="3598" max="3838" width="9.140625" style="1107"/>
    <col min="3839" max="3839" width="5.140625" style="1107" customWidth="1"/>
    <col min="3840" max="3840" width="38.28515625" style="1107" customWidth="1"/>
    <col min="3841" max="3841" width="8" style="1107" customWidth="1"/>
    <col min="3842" max="3842" width="8.85546875" style="1107" customWidth="1"/>
    <col min="3843" max="3843" width="8.7109375" style="1107" customWidth="1"/>
    <col min="3844" max="3844" width="7.140625" style="1107" customWidth="1"/>
    <col min="3845" max="3845" width="6.5703125" style="1107" customWidth="1"/>
    <col min="3846" max="3846" width="7.28515625" style="1107" customWidth="1"/>
    <col min="3847" max="3847" width="7.42578125" style="1107" customWidth="1"/>
    <col min="3848" max="3848" width="6.5703125" style="1107" customWidth="1"/>
    <col min="3849" max="3849" width="7.42578125" style="1107" customWidth="1"/>
    <col min="3850" max="3850" width="8.140625" style="1107" customWidth="1"/>
    <col min="3851" max="3851" width="7.7109375" style="1107" customWidth="1"/>
    <col min="3852" max="3852" width="7.28515625" style="1107" customWidth="1"/>
    <col min="3853" max="3853" width="11.42578125" style="1107" customWidth="1"/>
    <col min="3854" max="4094" width="9.140625" style="1107"/>
    <col min="4095" max="4095" width="5.140625" style="1107" customWidth="1"/>
    <col min="4096" max="4096" width="38.28515625" style="1107" customWidth="1"/>
    <col min="4097" max="4097" width="8" style="1107" customWidth="1"/>
    <col min="4098" max="4098" width="8.85546875" style="1107" customWidth="1"/>
    <col min="4099" max="4099" width="8.7109375" style="1107" customWidth="1"/>
    <col min="4100" max="4100" width="7.140625" style="1107" customWidth="1"/>
    <col min="4101" max="4101" width="6.5703125" style="1107" customWidth="1"/>
    <col min="4102" max="4102" width="7.28515625" style="1107" customWidth="1"/>
    <col min="4103" max="4103" width="7.42578125" style="1107" customWidth="1"/>
    <col min="4104" max="4104" width="6.5703125" style="1107" customWidth="1"/>
    <col min="4105" max="4105" width="7.42578125" style="1107" customWidth="1"/>
    <col min="4106" max="4106" width="8.140625" style="1107" customWidth="1"/>
    <col min="4107" max="4107" width="7.7109375" style="1107" customWidth="1"/>
    <col min="4108" max="4108" width="7.28515625" style="1107" customWidth="1"/>
    <col min="4109" max="4109" width="11.42578125" style="1107" customWidth="1"/>
    <col min="4110" max="4350" width="9.140625" style="1107"/>
    <col min="4351" max="4351" width="5.140625" style="1107" customWidth="1"/>
    <col min="4352" max="4352" width="38.28515625" style="1107" customWidth="1"/>
    <col min="4353" max="4353" width="8" style="1107" customWidth="1"/>
    <col min="4354" max="4354" width="8.85546875" style="1107" customWidth="1"/>
    <col min="4355" max="4355" width="8.7109375" style="1107" customWidth="1"/>
    <col min="4356" max="4356" width="7.140625" style="1107" customWidth="1"/>
    <col min="4357" max="4357" width="6.5703125" style="1107" customWidth="1"/>
    <col min="4358" max="4358" width="7.28515625" style="1107" customWidth="1"/>
    <col min="4359" max="4359" width="7.42578125" style="1107" customWidth="1"/>
    <col min="4360" max="4360" width="6.5703125" style="1107" customWidth="1"/>
    <col min="4361" max="4361" width="7.42578125" style="1107" customWidth="1"/>
    <col min="4362" max="4362" width="8.140625" style="1107" customWidth="1"/>
    <col min="4363" max="4363" width="7.7109375" style="1107" customWidth="1"/>
    <col min="4364" max="4364" width="7.28515625" style="1107" customWidth="1"/>
    <col min="4365" max="4365" width="11.42578125" style="1107" customWidth="1"/>
    <col min="4366" max="4606" width="9.140625" style="1107"/>
    <col min="4607" max="4607" width="5.140625" style="1107" customWidth="1"/>
    <col min="4608" max="4608" width="38.28515625" style="1107" customWidth="1"/>
    <col min="4609" max="4609" width="8" style="1107" customWidth="1"/>
    <col min="4610" max="4610" width="8.85546875" style="1107" customWidth="1"/>
    <col min="4611" max="4611" width="8.7109375" style="1107" customWidth="1"/>
    <col min="4612" max="4612" width="7.140625" style="1107" customWidth="1"/>
    <col min="4613" max="4613" width="6.5703125" style="1107" customWidth="1"/>
    <col min="4614" max="4614" width="7.28515625" style="1107" customWidth="1"/>
    <col min="4615" max="4615" width="7.42578125" style="1107" customWidth="1"/>
    <col min="4616" max="4616" width="6.5703125" style="1107" customWidth="1"/>
    <col min="4617" max="4617" width="7.42578125" style="1107" customWidth="1"/>
    <col min="4618" max="4618" width="8.140625" style="1107" customWidth="1"/>
    <col min="4619" max="4619" width="7.7109375" style="1107" customWidth="1"/>
    <col min="4620" max="4620" width="7.28515625" style="1107" customWidth="1"/>
    <col min="4621" max="4621" width="11.42578125" style="1107" customWidth="1"/>
    <col min="4622" max="4862" width="9.140625" style="1107"/>
    <col min="4863" max="4863" width="5.140625" style="1107" customWidth="1"/>
    <col min="4864" max="4864" width="38.28515625" style="1107" customWidth="1"/>
    <col min="4865" max="4865" width="8" style="1107" customWidth="1"/>
    <col min="4866" max="4866" width="8.85546875" style="1107" customWidth="1"/>
    <col min="4867" max="4867" width="8.7109375" style="1107" customWidth="1"/>
    <col min="4868" max="4868" width="7.140625" style="1107" customWidth="1"/>
    <col min="4869" max="4869" width="6.5703125" style="1107" customWidth="1"/>
    <col min="4870" max="4870" width="7.28515625" style="1107" customWidth="1"/>
    <col min="4871" max="4871" width="7.42578125" style="1107" customWidth="1"/>
    <col min="4872" max="4872" width="6.5703125" style="1107" customWidth="1"/>
    <col min="4873" max="4873" width="7.42578125" style="1107" customWidth="1"/>
    <col min="4874" max="4874" width="8.140625" style="1107" customWidth="1"/>
    <col min="4875" max="4875" width="7.7109375" style="1107" customWidth="1"/>
    <col min="4876" max="4876" width="7.28515625" style="1107" customWidth="1"/>
    <col min="4877" max="4877" width="11.42578125" style="1107" customWidth="1"/>
    <col min="4878" max="5118" width="9.140625" style="1107"/>
    <col min="5119" max="5119" width="5.140625" style="1107" customWidth="1"/>
    <col min="5120" max="5120" width="38.28515625" style="1107" customWidth="1"/>
    <col min="5121" max="5121" width="8" style="1107" customWidth="1"/>
    <col min="5122" max="5122" width="8.85546875" style="1107" customWidth="1"/>
    <col min="5123" max="5123" width="8.7109375" style="1107" customWidth="1"/>
    <col min="5124" max="5124" width="7.140625" style="1107" customWidth="1"/>
    <col min="5125" max="5125" width="6.5703125" style="1107" customWidth="1"/>
    <col min="5126" max="5126" width="7.28515625" style="1107" customWidth="1"/>
    <col min="5127" max="5127" width="7.42578125" style="1107" customWidth="1"/>
    <col min="5128" max="5128" width="6.5703125" style="1107" customWidth="1"/>
    <col min="5129" max="5129" width="7.42578125" style="1107" customWidth="1"/>
    <col min="5130" max="5130" width="8.140625" style="1107" customWidth="1"/>
    <col min="5131" max="5131" width="7.7109375" style="1107" customWidth="1"/>
    <col min="5132" max="5132" width="7.28515625" style="1107" customWidth="1"/>
    <col min="5133" max="5133" width="11.42578125" style="1107" customWidth="1"/>
    <col min="5134" max="5374" width="9.140625" style="1107"/>
    <col min="5375" max="5375" width="5.140625" style="1107" customWidth="1"/>
    <col min="5376" max="5376" width="38.28515625" style="1107" customWidth="1"/>
    <col min="5377" max="5377" width="8" style="1107" customWidth="1"/>
    <col min="5378" max="5378" width="8.85546875" style="1107" customWidth="1"/>
    <col min="5379" max="5379" width="8.7109375" style="1107" customWidth="1"/>
    <col min="5380" max="5380" width="7.140625" style="1107" customWidth="1"/>
    <col min="5381" max="5381" width="6.5703125" style="1107" customWidth="1"/>
    <col min="5382" max="5382" width="7.28515625" style="1107" customWidth="1"/>
    <col min="5383" max="5383" width="7.42578125" style="1107" customWidth="1"/>
    <col min="5384" max="5384" width="6.5703125" style="1107" customWidth="1"/>
    <col min="5385" max="5385" width="7.42578125" style="1107" customWidth="1"/>
    <col min="5386" max="5386" width="8.140625" style="1107" customWidth="1"/>
    <col min="5387" max="5387" width="7.7109375" style="1107" customWidth="1"/>
    <col min="5388" max="5388" width="7.28515625" style="1107" customWidth="1"/>
    <col min="5389" max="5389" width="11.42578125" style="1107" customWidth="1"/>
    <col min="5390" max="5630" width="9.140625" style="1107"/>
    <col min="5631" max="5631" width="5.140625" style="1107" customWidth="1"/>
    <col min="5632" max="5632" width="38.28515625" style="1107" customWidth="1"/>
    <col min="5633" max="5633" width="8" style="1107" customWidth="1"/>
    <col min="5634" max="5634" width="8.85546875" style="1107" customWidth="1"/>
    <col min="5635" max="5635" width="8.7109375" style="1107" customWidth="1"/>
    <col min="5636" max="5636" width="7.140625" style="1107" customWidth="1"/>
    <col min="5637" max="5637" width="6.5703125" style="1107" customWidth="1"/>
    <col min="5638" max="5638" width="7.28515625" style="1107" customWidth="1"/>
    <col min="5639" max="5639" width="7.42578125" style="1107" customWidth="1"/>
    <col min="5640" max="5640" width="6.5703125" style="1107" customWidth="1"/>
    <col min="5641" max="5641" width="7.42578125" style="1107" customWidth="1"/>
    <col min="5642" max="5642" width="8.140625" style="1107" customWidth="1"/>
    <col min="5643" max="5643" width="7.7109375" style="1107" customWidth="1"/>
    <col min="5644" max="5644" width="7.28515625" style="1107" customWidth="1"/>
    <col min="5645" max="5645" width="11.42578125" style="1107" customWidth="1"/>
    <col min="5646" max="5886" width="9.140625" style="1107"/>
    <col min="5887" max="5887" width="5.140625" style="1107" customWidth="1"/>
    <col min="5888" max="5888" width="38.28515625" style="1107" customWidth="1"/>
    <col min="5889" max="5889" width="8" style="1107" customWidth="1"/>
    <col min="5890" max="5890" width="8.85546875" style="1107" customWidth="1"/>
    <col min="5891" max="5891" width="8.7109375" style="1107" customWidth="1"/>
    <col min="5892" max="5892" width="7.140625" style="1107" customWidth="1"/>
    <col min="5893" max="5893" width="6.5703125" style="1107" customWidth="1"/>
    <col min="5894" max="5894" width="7.28515625" style="1107" customWidth="1"/>
    <col min="5895" max="5895" width="7.42578125" style="1107" customWidth="1"/>
    <col min="5896" max="5896" width="6.5703125" style="1107" customWidth="1"/>
    <col min="5897" max="5897" width="7.42578125" style="1107" customWidth="1"/>
    <col min="5898" max="5898" width="8.140625" style="1107" customWidth="1"/>
    <col min="5899" max="5899" width="7.7109375" style="1107" customWidth="1"/>
    <col min="5900" max="5900" width="7.28515625" style="1107" customWidth="1"/>
    <col min="5901" max="5901" width="11.42578125" style="1107" customWidth="1"/>
    <col min="5902" max="6142" width="9.140625" style="1107"/>
    <col min="6143" max="6143" width="5.140625" style="1107" customWidth="1"/>
    <col min="6144" max="6144" width="38.28515625" style="1107" customWidth="1"/>
    <col min="6145" max="6145" width="8" style="1107" customWidth="1"/>
    <col min="6146" max="6146" width="8.85546875" style="1107" customWidth="1"/>
    <col min="6147" max="6147" width="8.7109375" style="1107" customWidth="1"/>
    <col min="6148" max="6148" width="7.140625" style="1107" customWidth="1"/>
    <col min="6149" max="6149" width="6.5703125" style="1107" customWidth="1"/>
    <col min="6150" max="6150" width="7.28515625" style="1107" customWidth="1"/>
    <col min="6151" max="6151" width="7.42578125" style="1107" customWidth="1"/>
    <col min="6152" max="6152" width="6.5703125" style="1107" customWidth="1"/>
    <col min="6153" max="6153" width="7.42578125" style="1107" customWidth="1"/>
    <col min="6154" max="6154" width="8.140625" style="1107" customWidth="1"/>
    <col min="6155" max="6155" width="7.7109375" style="1107" customWidth="1"/>
    <col min="6156" max="6156" width="7.28515625" style="1107" customWidth="1"/>
    <col min="6157" max="6157" width="11.42578125" style="1107" customWidth="1"/>
    <col min="6158" max="6398" width="9.140625" style="1107"/>
    <col min="6399" max="6399" width="5.140625" style="1107" customWidth="1"/>
    <col min="6400" max="6400" width="38.28515625" style="1107" customWidth="1"/>
    <col min="6401" max="6401" width="8" style="1107" customWidth="1"/>
    <col min="6402" max="6402" width="8.85546875" style="1107" customWidth="1"/>
    <col min="6403" max="6403" width="8.7109375" style="1107" customWidth="1"/>
    <col min="6404" max="6404" width="7.140625" style="1107" customWidth="1"/>
    <col min="6405" max="6405" width="6.5703125" style="1107" customWidth="1"/>
    <col min="6406" max="6406" width="7.28515625" style="1107" customWidth="1"/>
    <col min="6407" max="6407" width="7.42578125" style="1107" customWidth="1"/>
    <col min="6408" max="6408" width="6.5703125" style="1107" customWidth="1"/>
    <col min="6409" max="6409" width="7.42578125" style="1107" customWidth="1"/>
    <col min="6410" max="6410" width="8.140625" style="1107" customWidth="1"/>
    <col min="6411" max="6411" width="7.7109375" style="1107" customWidth="1"/>
    <col min="6412" max="6412" width="7.28515625" style="1107" customWidth="1"/>
    <col min="6413" max="6413" width="11.42578125" style="1107" customWidth="1"/>
    <col min="6414" max="6654" width="9.140625" style="1107"/>
    <col min="6655" max="6655" width="5.140625" style="1107" customWidth="1"/>
    <col min="6656" max="6656" width="38.28515625" style="1107" customWidth="1"/>
    <col min="6657" max="6657" width="8" style="1107" customWidth="1"/>
    <col min="6658" max="6658" width="8.85546875" style="1107" customWidth="1"/>
    <col min="6659" max="6659" width="8.7109375" style="1107" customWidth="1"/>
    <col min="6660" max="6660" width="7.140625" style="1107" customWidth="1"/>
    <col min="6661" max="6661" width="6.5703125" style="1107" customWidth="1"/>
    <col min="6662" max="6662" width="7.28515625" style="1107" customWidth="1"/>
    <col min="6663" max="6663" width="7.42578125" style="1107" customWidth="1"/>
    <col min="6664" max="6664" width="6.5703125" style="1107" customWidth="1"/>
    <col min="6665" max="6665" width="7.42578125" style="1107" customWidth="1"/>
    <col min="6666" max="6666" width="8.140625" style="1107" customWidth="1"/>
    <col min="6667" max="6667" width="7.7109375" style="1107" customWidth="1"/>
    <col min="6668" max="6668" width="7.28515625" style="1107" customWidth="1"/>
    <col min="6669" max="6669" width="11.42578125" style="1107" customWidth="1"/>
    <col min="6670" max="6910" width="9.140625" style="1107"/>
    <col min="6911" max="6911" width="5.140625" style="1107" customWidth="1"/>
    <col min="6912" max="6912" width="38.28515625" style="1107" customWidth="1"/>
    <col min="6913" max="6913" width="8" style="1107" customWidth="1"/>
    <col min="6914" max="6914" width="8.85546875" style="1107" customWidth="1"/>
    <col min="6915" max="6915" width="8.7109375" style="1107" customWidth="1"/>
    <col min="6916" max="6916" width="7.140625" style="1107" customWidth="1"/>
    <col min="6917" max="6917" width="6.5703125" style="1107" customWidth="1"/>
    <col min="6918" max="6918" width="7.28515625" style="1107" customWidth="1"/>
    <col min="6919" max="6919" width="7.42578125" style="1107" customWidth="1"/>
    <col min="6920" max="6920" width="6.5703125" style="1107" customWidth="1"/>
    <col min="6921" max="6921" width="7.42578125" style="1107" customWidth="1"/>
    <col min="6922" max="6922" width="8.140625" style="1107" customWidth="1"/>
    <col min="6923" max="6923" width="7.7109375" style="1107" customWidth="1"/>
    <col min="6924" max="6924" width="7.28515625" style="1107" customWidth="1"/>
    <col min="6925" max="6925" width="11.42578125" style="1107" customWidth="1"/>
    <col min="6926" max="7166" width="9.140625" style="1107"/>
    <col min="7167" max="7167" width="5.140625" style="1107" customWidth="1"/>
    <col min="7168" max="7168" width="38.28515625" style="1107" customWidth="1"/>
    <col min="7169" max="7169" width="8" style="1107" customWidth="1"/>
    <col min="7170" max="7170" width="8.85546875" style="1107" customWidth="1"/>
    <col min="7171" max="7171" width="8.7109375" style="1107" customWidth="1"/>
    <col min="7172" max="7172" width="7.140625" style="1107" customWidth="1"/>
    <col min="7173" max="7173" width="6.5703125" style="1107" customWidth="1"/>
    <col min="7174" max="7174" width="7.28515625" style="1107" customWidth="1"/>
    <col min="7175" max="7175" width="7.42578125" style="1107" customWidth="1"/>
    <col min="7176" max="7176" width="6.5703125" style="1107" customWidth="1"/>
    <col min="7177" max="7177" width="7.42578125" style="1107" customWidth="1"/>
    <col min="7178" max="7178" width="8.140625" style="1107" customWidth="1"/>
    <col min="7179" max="7179" width="7.7109375" style="1107" customWidth="1"/>
    <col min="7180" max="7180" width="7.28515625" style="1107" customWidth="1"/>
    <col min="7181" max="7181" width="11.42578125" style="1107" customWidth="1"/>
    <col min="7182" max="7422" width="9.140625" style="1107"/>
    <col min="7423" max="7423" width="5.140625" style="1107" customWidth="1"/>
    <col min="7424" max="7424" width="38.28515625" style="1107" customWidth="1"/>
    <col min="7425" max="7425" width="8" style="1107" customWidth="1"/>
    <col min="7426" max="7426" width="8.85546875" style="1107" customWidth="1"/>
    <col min="7427" max="7427" width="8.7109375" style="1107" customWidth="1"/>
    <col min="7428" max="7428" width="7.140625" style="1107" customWidth="1"/>
    <col min="7429" max="7429" width="6.5703125" style="1107" customWidth="1"/>
    <col min="7430" max="7430" width="7.28515625" style="1107" customWidth="1"/>
    <col min="7431" max="7431" width="7.42578125" style="1107" customWidth="1"/>
    <col min="7432" max="7432" width="6.5703125" style="1107" customWidth="1"/>
    <col min="7433" max="7433" width="7.42578125" style="1107" customWidth="1"/>
    <col min="7434" max="7434" width="8.140625" style="1107" customWidth="1"/>
    <col min="7435" max="7435" width="7.7109375" style="1107" customWidth="1"/>
    <col min="7436" max="7436" width="7.28515625" style="1107" customWidth="1"/>
    <col min="7437" max="7437" width="11.42578125" style="1107" customWidth="1"/>
    <col min="7438" max="7678" width="9.140625" style="1107"/>
    <col min="7679" max="7679" width="5.140625" style="1107" customWidth="1"/>
    <col min="7680" max="7680" width="38.28515625" style="1107" customWidth="1"/>
    <col min="7681" max="7681" width="8" style="1107" customWidth="1"/>
    <col min="7682" max="7682" width="8.85546875" style="1107" customWidth="1"/>
    <col min="7683" max="7683" width="8.7109375" style="1107" customWidth="1"/>
    <col min="7684" max="7684" width="7.140625" style="1107" customWidth="1"/>
    <col min="7685" max="7685" width="6.5703125" style="1107" customWidth="1"/>
    <col min="7686" max="7686" width="7.28515625" style="1107" customWidth="1"/>
    <col min="7687" max="7687" width="7.42578125" style="1107" customWidth="1"/>
    <col min="7688" max="7688" width="6.5703125" style="1107" customWidth="1"/>
    <col min="7689" max="7689" width="7.42578125" style="1107" customWidth="1"/>
    <col min="7690" max="7690" width="8.140625" style="1107" customWidth="1"/>
    <col min="7691" max="7691" width="7.7109375" style="1107" customWidth="1"/>
    <col min="7692" max="7692" width="7.28515625" style="1107" customWidth="1"/>
    <col min="7693" max="7693" width="11.42578125" style="1107" customWidth="1"/>
    <col min="7694" max="7934" width="9.140625" style="1107"/>
    <col min="7935" max="7935" width="5.140625" style="1107" customWidth="1"/>
    <col min="7936" max="7936" width="38.28515625" style="1107" customWidth="1"/>
    <col min="7937" max="7937" width="8" style="1107" customWidth="1"/>
    <col min="7938" max="7938" width="8.85546875" style="1107" customWidth="1"/>
    <col min="7939" max="7939" width="8.7109375" style="1107" customWidth="1"/>
    <col min="7940" max="7940" width="7.140625" style="1107" customWidth="1"/>
    <col min="7941" max="7941" width="6.5703125" style="1107" customWidth="1"/>
    <col min="7942" max="7942" width="7.28515625" style="1107" customWidth="1"/>
    <col min="7943" max="7943" width="7.42578125" style="1107" customWidth="1"/>
    <col min="7944" max="7944" width="6.5703125" style="1107" customWidth="1"/>
    <col min="7945" max="7945" width="7.42578125" style="1107" customWidth="1"/>
    <col min="7946" max="7946" width="8.140625" style="1107" customWidth="1"/>
    <col min="7947" max="7947" width="7.7109375" style="1107" customWidth="1"/>
    <col min="7948" max="7948" width="7.28515625" style="1107" customWidth="1"/>
    <col min="7949" max="7949" width="11.42578125" style="1107" customWidth="1"/>
    <col min="7950" max="8190" width="9.140625" style="1107"/>
    <col min="8191" max="8191" width="5.140625" style="1107" customWidth="1"/>
    <col min="8192" max="8192" width="38.28515625" style="1107" customWidth="1"/>
    <col min="8193" max="8193" width="8" style="1107" customWidth="1"/>
    <col min="8194" max="8194" width="8.85546875" style="1107" customWidth="1"/>
    <col min="8195" max="8195" width="8.7109375" style="1107" customWidth="1"/>
    <col min="8196" max="8196" width="7.140625" style="1107" customWidth="1"/>
    <col min="8197" max="8197" width="6.5703125" style="1107" customWidth="1"/>
    <col min="8198" max="8198" width="7.28515625" style="1107" customWidth="1"/>
    <col min="8199" max="8199" width="7.42578125" style="1107" customWidth="1"/>
    <col min="8200" max="8200" width="6.5703125" style="1107" customWidth="1"/>
    <col min="8201" max="8201" width="7.42578125" style="1107" customWidth="1"/>
    <col min="8202" max="8202" width="8.140625" style="1107" customWidth="1"/>
    <col min="8203" max="8203" width="7.7109375" style="1107" customWidth="1"/>
    <col min="8204" max="8204" width="7.28515625" style="1107" customWidth="1"/>
    <col min="8205" max="8205" width="11.42578125" style="1107" customWidth="1"/>
    <col min="8206" max="8446" width="9.140625" style="1107"/>
    <col min="8447" max="8447" width="5.140625" style="1107" customWidth="1"/>
    <col min="8448" max="8448" width="38.28515625" style="1107" customWidth="1"/>
    <col min="8449" max="8449" width="8" style="1107" customWidth="1"/>
    <col min="8450" max="8450" width="8.85546875" style="1107" customWidth="1"/>
    <col min="8451" max="8451" width="8.7109375" style="1107" customWidth="1"/>
    <col min="8452" max="8452" width="7.140625" style="1107" customWidth="1"/>
    <col min="8453" max="8453" width="6.5703125" style="1107" customWidth="1"/>
    <col min="8454" max="8454" width="7.28515625" style="1107" customWidth="1"/>
    <col min="8455" max="8455" width="7.42578125" style="1107" customWidth="1"/>
    <col min="8456" max="8456" width="6.5703125" style="1107" customWidth="1"/>
    <col min="8457" max="8457" width="7.42578125" style="1107" customWidth="1"/>
    <col min="8458" max="8458" width="8.140625" style="1107" customWidth="1"/>
    <col min="8459" max="8459" width="7.7109375" style="1107" customWidth="1"/>
    <col min="8460" max="8460" width="7.28515625" style="1107" customWidth="1"/>
    <col min="8461" max="8461" width="11.42578125" style="1107" customWidth="1"/>
    <col min="8462" max="8702" width="9.140625" style="1107"/>
    <col min="8703" max="8703" width="5.140625" style="1107" customWidth="1"/>
    <col min="8704" max="8704" width="38.28515625" style="1107" customWidth="1"/>
    <col min="8705" max="8705" width="8" style="1107" customWidth="1"/>
    <col min="8706" max="8706" width="8.85546875" style="1107" customWidth="1"/>
    <col min="8707" max="8707" width="8.7109375" style="1107" customWidth="1"/>
    <col min="8708" max="8708" width="7.140625" style="1107" customWidth="1"/>
    <col min="8709" max="8709" width="6.5703125" style="1107" customWidth="1"/>
    <col min="8710" max="8710" width="7.28515625" style="1107" customWidth="1"/>
    <col min="8711" max="8711" width="7.42578125" style="1107" customWidth="1"/>
    <col min="8712" max="8712" width="6.5703125" style="1107" customWidth="1"/>
    <col min="8713" max="8713" width="7.42578125" style="1107" customWidth="1"/>
    <col min="8714" max="8714" width="8.140625" style="1107" customWidth="1"/>
    <col min="8715" max="8715" width="7.7109375" style="1107" customWidth="1"/>
    <col min="8716" max="8716" width="7.28515625" style="1107" customWidth="1"/>
    <col min="8717" max="8717" width="11.42578125" style="1107" customWidth="1"/>
    <col min="8718" max="8958" width="9.140625" style="1107"/>
    <col min="8959" max="8959" width="5.140625" style="1107" customWidth="1"/>
    <col min="8960" max="8960" width="38.28515625" style="1107" customWidth="1"/>
    <col min="8961" max="8961" width="8" style="1107" customWidth="1"/>
    <col min="8962" max="8962" width="8.85546875" style="1107" customWidth="1"/>
    <col min="8963" max="8963" width="8.7109375" style="1107" customWidth="1"/>
    <col min="8964" max="8964" width="7.140625" style="1107" customWidth="1"/>
    <col min="8965" max="8965" width="6.5703125" style="1107" customWidth="1"/>
    <col min="8966" max="8966" width="7.28515625" style="1107" customWidth="1"/>
    <col min="8967" max="8967" width="7.42578125" style="1107" customWidth="1"/>
    <col min="8968" max="8968" width="6.5703125" style="1107" customWidth="1"/>
    <col min="8969" max="8969" width="7.42578125" style="1107" customWidth="1"/>
    <col min="8970" max="8970" width="8.140625" style="1107" customWidth="1"/>
    <col min="8971" max="8971" width="7.7109375" style="1107" customWidth="1"/>
    <col min="8972" max="8972" width="7.28515625" style="1107" customWidth="1"/>
    <col min="8973" max="8973" width="11.42578125" style="1107" customWidth="1"/>
    <col min="8974" max="9214" width="9.140625" style="1107"/>
    <col min="9215" max="9215" width="5.140625" style="1107" customWidth="1"/>
    <col min="9216" max="9216" width="38.28515625" style="1107" customWidth="1"/>
    <col min="9217" max="9217" width="8" style="1107" customWidth="1"/>
    <col min="9218" max="9218" width="8.85546875" style="1107" customWidth="1"/>
    <col min="9219" max="9219" width="8.7109375" style="1107" customWidth="1"/>
    <col min="9220" max="9220" width="7.140625" style="1107" customWidth="1"/>
    <col min="9221" max="9221" width="6.5703125" style="1107" customWidth="1"/>
    <col min="9222" max="9222" width="7.28515625" style="1107" customWidth="1"/>
    <col min="9223" max="9223" width="7.42578125" style="1107" customWidth="1"/>
    <col min="9224" max="9224" width="6.5703125" style="1107" customWidth="1"/>
    <col min="9225" max="9225" width="7.42578125" style="1107" customWidth="1"/>
    <col min="9226" max="9226" width="8.140625" style="1107" customWidth="1"/>
    <col min="9227" max="9227" width="7.7109375" style="1107" customWidth="1"/>
    <col min="9228" max="9228" width="7.28515625" style="1107" customWidth="1"/>
    <col min="9229" max="9229" width="11.42578125" style="1107" customWidth="1"/>
    <col min="9230" max="9470" width="9.140625" style="1107"/>
    <col min="9471" max="9471" width="5.140625" style="1107" customWidth="1"/>
    <col min="9472" max="9472" width="38.28515625" style="1107" customWidth="1"/>
    <col min="9473" max="9473" width="8" style="1107" customWidth="1"/>
    <col min="9474" max="9474" width="8.85546875" style="1107" customWidth="1"/>
    <col min="9475" max="9475" width="8.7109375" style="1107" customWidth="1"/>
    <col min="9476" max="9476" width="7.140625" style="1107" customWidth="1"/>
    <col min="9477" max="9477" width="6.5703125" style="1107" customWidth="1"/>
    <col min="9478" max="9478" width="7.28515625" style="1107" customWidth="1"/>
    <col min="9479" max="9479" width="7.42578125" style="1107" customWidth="1"/>
    <col min="9480" max="9480" width="6.5703125" style="1107" customWidth="1"/>
    <col min="9481" max="9481" width="7.42578125" style="1107" customWidth="1"/>
    <col min="9482" max="9482" width="8.140625" style="1107" customWidth="1"/>
    <col min="9483" max="9483" width="7.7109375" style="1107" customWidth="1"/>
    <col min="9484" max="9484" width="7.28515625" style="1107" customWidth="1"/>
    <col min="9485" max="9485" width="11.42578125" style="1107" customWidth="1"/>
    <col min="9486" max="9726" width="9.140625" style="1107"/>
    <col min="9727" max="9727" width="5.140625" style="1107" customWidth="1"/>
    <col min="9728" max="9728" width="38.28515625" style="1107" customWidth="1"/>
    <col min="9729" max="9729" width="8" style="1107" customWidth="1"/>
    <col min="9730" max="9730" width="8.85546875" style="1107" customWidth="1"/>
    <col min="9731" max="9731" width="8.7109375" style="1107" customWidth="1"/>
    <col min="9732" max="9732" width="7.140625" style="1107" customWidth="1"/>
    <col min="9733" max="9733" width="6.5703125" style="1107" customWidth="1"/>
    <col min="9734" max="9734" width="7.28515625" style="1107" customWidth="1"/>
    <col min="9735" max="9735" width="7.42578125" style="1107" customWidth="1"/>
    <col min="9736" max="9736" width="6.5703125" style="1107" customWidth="1"/>
    <col min="9737" max="9737" width="7.42578125" style="1107" customWidth="1"/>
    <col min="9738" max="9738" width="8.140625" style="1107" customWidth="1"/>
    <col min="9739" max="9739" width="7.7109375" style="1107" customWidth="1"/>
    <col min="9740" max="9740" width="7.28515625" style="1107" customWidth="1"/>
    <col min="9741" max="9741" width="11.42578125" style="1107" customWidth="1"/>
    <col min="9742" max="9982" width="9.140625" style="1107"/>
    <col min="9983" max="9983" width="5.140625" style="1107" customWidth="1"/>
    <col min="9984" max="9984" width="38.28515625" style="1107" customWidth="1"/>
    <col min="9985" max="9985" width="8" style="1107" customWidth="1"/>
    <col min="9986" max="9986" width="8.85546875" style="1107" customWidth="1"/>
    <col min="9987" max="9987" width="8.7109375" style="1107" customWidth="1"/>
    <col min="9988" max="9988" width="7.140625" style="1107" customWidth="1"/>
    <col min="9989" max="9989" width="6.5703125" style="1107" customWidth="1"/>
    <col min="9990" max="9990" width="7.28515625" style="1107" customWidth="1"/>
    <col min="9991" max="9991" width="7.42578125" style="1107" customWidth="1"/>
    <col min="9992" max="9992" width="6.5703125" style="1107" customWidth="1"/>
    <col min="9993" max="9993" width="7.42578125" style="1107" customWidth="1"/>
    <col min="9994" max="9994" width="8.140625" style="1107" customWidth="1"/>
    <col min="9995" max="9995" width="7.7109375" style="1107" customWidth="1"/>
    <col min="9996" max="9996" width="7.28515625" style="1107" customWidth="1"/>
    <col min="9997" max="9997" width="11.42578125" style="1107" customWidth="1"/>
    <col min="9998" max="10238" width="9.140625" style="1107"/>
    <col min="10239" max="10239" width="5.140625" style="1107" customWidth="1"/>
    <col min="10240" max="10240" width="38.28515625" style="1107" customWidth="1"/>
    <col min="10241" max="10241" width="8" style="1107" customWidth="1"/>
    <col min="10242" max="10242" width="8.85546875" style="1107" customWidth="1"/>
    <col min="10243" max="10243" width="8.7109375" style="1107" customWidth="1"/>
    <col min="10244" max="10244" width="7.140625" style="1107" customWidth="1"/>
    <col min="10245" max="10245" width="6.5703125" style="1107" customWidth="1"/>
    <col min="10246" max="10246" width="7.28515625" style="1107" customWidth="1"/>
    <col min="10247" max="10247" width="7.42578125" style="1107" customWidth="1"/>
    <col min="10248" max="10248" width="6.5703125" style="1107" customWidth="1"/>
    <col min="10249" max="10249" width="7.42578125" style="1107" customWidth="1"/>
    <col min="10250" max="10250" width="8.140625" style="1107" customWidth="1"/>
    <col min="10251" max="10251" width="7.7109375" style="1107" customWidth="1"/>
    <col min="10252" max="10252" width="7.28515625" style="1107" customWidth="1"/>
    <col min="10253" max="10253" width="11.42578125" style="1107" customWidth="1"/>
    <col min="10254" max="10494" width="9.140625" style="1107"/>
    <col min="10495" max="10495" width="5.140625" style="1107" customWidth="1"/>
    <col min="10496" max="10496" width="38.28515625" style="1107" customWidth="1"/>
    <col min="10497" max="10497" width="8" style="1107" customWidth="1"/>
    <col min="10498" max="10498" width="8.85546875" style="1107" customWidth="1"/>
    <col min="10499" max="10499" width="8.7109375" style="1107" customWidth="1"/>
    <col min="10500" max="10500" width="7.140625" style="1107" customWidth="1"/>
    <col min="10501" max="10501" width="6.5703125" style="1107" customWidth="1"/>
    <col min="10502" max="10502" width="7.28515625" style="1107" customWidth="1"/>
    <col min="10503" max="10503" width="7.42578125" style="1107" customWidth="1"/>
    <col min="10504" max="10504" width="6.5703125" style="1107" customWidth="1"/>
    <col min="10505" max="10505" width="7.42578125" style="1107" customWidth="1"/>
    <col min="10506" max="10506" width="8.140625" style="1107" customWidth="1"/>
    <col min="10507" max="10507" width="7.7109375" style="1107" customWidth="1"/>
    <col min="10508" max="10508" width="7.28515625" style="1107" customWidth="1"/>
    <col min="10509" max="10509" width="11.42578125" style="1107" customWidth="1"/>
    <col min="10510" max="10750" width="9.140625" style="1107"/>
    <col min="10751" max="10751" width="5.140625" style="1107" customWidth="1"/>
    <col min="10752" max="10752" width="38.28515625" style="1107" customWidth="1"/>
    <col min="10753" max="10753" width="8" style="1107" customWidth="1"/>
    <col min="10754" max="10754" width="8.85546875" style="1107" customWidth="1"/>
    <col min="10755" max="10755" width="8.7109375" style="1107" customWidth="1"/>
    <col min="10756" max="10756" width="7.140625" style="1107" customWidth="1"/>
    <col min="10757" max="10757" width="6.5703125" style="1107" customWidth="1"/>
    <col min="10758" max="10758" width="7.28515625" style="1107" customWidth="1"/>
    <col min="10759" max="10759" width="7.42578125" style="1107" customWidth="1"/>
    <col min="10760" max="10760" width="6.5703125" style="1107" customWidth="1"/>
    <col min="10761" max="10761" width="7.42578125" style="1107" customWidth="1"/>
    <col min="10762" max="10762" width="8.140625" style="1107" customWidth="1"/>
    <col min="10763" max="10763" width="7.7109375" style="1107" customWidth="1"/>
    <col min="10764" max="10764" width="7.28515625" style="1107" customWidth="1"/>
    <col min="10765" max="10765" width="11.42578125" style="1107" customWidth="1"/>
    <col min="10766" max="11006" width="9.140625" style="1107"/>
    <col min="11007" max="11007" width="5.140625" style="1107" customWidth="1"/>
    <col min="11008" max="11008" width="38.28515625" style="1107" customWidth="1"/>
    <col min="11009" max="11009" width="8" style="1107" customWidth="1"/>
    <col min="11010" max="11010" width="8.85546875" style="1107" customWidth="1"/>
    <col min="11011" max="11011" width="8.7109375" style="1107" customWidth="1"/>
    <col min="11012" max="11012" width="7.140625" style="1107" customWidth="1"/>
    <col min="11013" max="11013" width="6.5703125" style="1107" customWidth="1"/>
    <col min="11014" max="11014" width="7.28515625" style="1107" customWidth="1"/>
    <col min="11015" max="11015" width="7.42578125" style="1107" customWidth="1"/>
    <col min="11016" max="11016" width="6.5703125" style="1107" customWidth="1"/>
    <col min="11017" max="11017" width="7.42578125" style="1107" customWidth="1"/>
    <col min="11018" max="11018" width="8.140625" style="1107" customWidth="1"/>
    <col min="11019" max="11019" width="7.7109375" style="1107" customWidth="1"/>
    <col min="11020" max="11020" width="7.28515625" style="1107" customWidth="1"/>
    <col min="11021" max="11021" width="11.42578125" style="1107" customWidth="1"/>
    <col min="11022" max="11262" width="9.140625" style="1107"/>
    <col min="11263" max="11263" width="5.140625" style="1107" customWidth="1"/>
    <col min="11264" max="11264" width="38.28515625" style="1107" customWidth="1"/>
    <col min="11265" max="11265" width="8" style="1107" customWidth="1"/>
    <col min="11266" max="11266" width="8.85546875" style="1107" customWidth="1"/>
    <col min="11267" max="11267" width="8.7109375" style="1107" customWidth="1"/>
    <col min="11268" max="11268" width="7.140625" style="1107" customWidth="1"/>
    <col min="11269" max="11269" width="6.5703125" style="1107" customWidth="1"/>
    <col min="11270" max="11270" width="7.28515625" style="1107" customWidth="1"/>
    <col min="11271" max="11271" width="7.42578125" style="1107" customWidth="1"/>
    <col min="11272" max="11272" width="6.5703125" style="1107" customWidth="1"/>
    <col min="11273" max="11273" width="7.42578125" style="1107" customWidth="1"/>
    <col min="11274" max="11274" width="8.140625" style="1107" customWidth="1"/>
    <col min="11275" max="11275" width="7.7109375" style="1107" customWidth="1"/>
    <col min="11276" max="11276" width="7.28515625" style="1107" customWidth="1"/>
    <col min="11277" max="11277" width="11.42578125" style="1107" customWidth="1"/>
    <col min="11278" max="11518" width="9.140625" style="1107"/>
    <col min="11519" max="11519" width="5.140625" style="1107" customWidth="1"/>
    <col min="11520" max="11520" width="38.28515625" style="1107" customWidth="1"/>
    <col min="11521" max="11521" width="8" style="1107" customWidth="1"/>
    <col min="11522" max="11522" width="8.85546875" style="1107" customWidth="1"/>
    <col min="11523" max="11523" width="8.7109375" style="1107" customWidth="1"/>
    <col min="11524" max="11524" width="7.140625" style="1107" customWidth="1"/>
    <col min="11525" max="11525" width="6.5703125" style="1107" customWidth="1"/>
    <col min="11526" max="11526" width="7.28515625" style="1107" customWidth="1"/>
    <col min="11527" max="11527" width="7.42578125" style="1107" customWidth="1"/>
    <col min="11528" max="11528" width="6.5703125" style="1107" customWidth="1"/>
    <col min="11529" max="11529" width="7.42578125" style="1107" customWidth="1"/>
    <col min="11530" max="11530" width="8.140625" style="1107" customWidth="1"/>
    <col min="11531" max="11531" width="7.7109375" style="1107" customWidth="1"/>
    <col min="11532" max="11532" width="7.28515625" style="1107" customWidth="1"/>
    <col min="11533" max="11533" width="11.42578125" style="1107" customWidth="1"/>
    <col min="11534" max="11774" width="9.140625" style="1107"/>
    <col min="11775" max="11775" width="5.140625" style="1107" customWidth="1"/>
    <col min="11776" max="11776" width="38.28515625" style="1107" customWidth="1"/>
    <col min="11777" max="11777" width="8" style="1107" customWidth="1"/>
    <col min="11778" max="11778" width="8.85546875" style="1107" customWidth="1"/>
    <col min="11779" max="11779" width="8.7109375" style="1107" customWidth="1"/>
    <col min="11780" max="11780" width="7.140625" style="1107" customWidth="1"/>
    <col min="11781" max="11781" width="6.5703125" style="1107" customWidth="1"/>
    <col min="11782" max="11782" width="7.28515625" style="1107" customWidth="1"/>
    <col min="11783" max="11783" width="7.42578125" style="1107" customWidth="1"/>
    <col min="11784" max="11784" width="6.5703125" style="1107" customWidth="1"/>
    <col min="11785" max="11785" width="7.42578125" style="1107" customWidth="1"/>
    <col min="11786" max="11786" width="8.140625" style="1107" customWidth="1"/>
    <col min="11787" max="11787" width="7.7109375" style="1107" customWidth="1"/>
    <col min="11788" max="11788" width="7.28515625" style="1107" customWidth="1"/>
    <col min="11789" max="11789" width="11.42578125" style="1107" customWidth="1"/>
    <col min="11790" max="12030" width="9.140625" style="1107"/>
    <col min="12031" max="12031" width="5.140625" style="1107" customWidth="1"/>
    <col min="12032" max="12032" width="38.28515625" style="1107" customWidth="1"/>
    <col min="12033" max="12033" width="8" style="1107" customWidth="1"/>
    <col min="12034" max="12034" width="8.85546875" style="1107" customWidth="1"/>
    <col min="12035" max="12035" width="8.7109375" style="1107" customWidth="1"/>
    <col min="12036" max="12036" width="7.140625" style="1107" customWidth="1"/>
    <col min="12037" max="12037" width="6.5703125" style="1107" customWidth="1"/>
    <col min="12038" max="12038" width="7.28515625" style="1107" customWidth="1"/>
    <col min="12039" max="12039" width="7.42578125" style="1107" customWidth="1"/>
    <col min="12040" max="12040" width="6.5703125" style="1107" customWidth="1"/>
    <col min="12041" max="12041" width="7.42578125" style="1107" customWidth="1"/>
    <col min="12042" max="12042" width="8.140625" style="1107" customWidth="1"/>
    <col min="12043" max="12043" width="7.7109375" style="1107" customWidth="1"/>
    <col min="12044" max="12044" width="7.28515625" style="1107" customWidth="1"/>
    <col min="12045" max="12045" width="11.42578125" style="1107" customWidth="1"/>
    <col min="12046" max="12286" width="9.140625" style="1107"/>
    <col min="12287" max="12287" width="5.140625" style="1107" customWidth="1"/>
    <col min="12288" max="12288" width="38.28515625" style="1107" customWidth="1"/>
    <col min="12289" max="12289" width="8" style="1107" customWidth="1"/>
    <col min="12290" max="12290" width="8.85546875" style="1107" customWidth="1"/>
    <col min="12291" max="12291" width="8.7109375" style="1107" customWidth="1"/>
    <col min="12292" max="12292" width="7.140625" style="1107" customWidth="1"/>
    <col min="12293" max="12293" width="6.5703125" style="1107" customWidth="1"/>
    <col min="12294" max="12294" width="7.28515625" style="1107" customWidth="1"/>
    <col min="12295" max="12295" width="7.42578125" style="1107" customWidth="1"/>
    <col min="12296" max="12296" width="6.5703125" style="1107" customWidth="1"/>
    <col min="12297" max="12297" width="7.42578125" style="1107" customWidth="1"/>
    <col min="12298" max="12298" width="8.140625" style="1107" customWidth="1"/>
    <col min="12299" max="12299" width="7.7109375" style="1107" customWidth="1"/>
    <col min="12300" max="12300" width="7.28515625" style="1107" customWidth="1"/>
    <col min="12301" max="12301" width="11.42578125" style="1107" customWidth="1"/>
    <col min="12302" max="12542" width="9.140625" style="1107"/>
    <col min="12543" max="12543" width="5.140625" style="1107" customWidth="1"/>
    <col min="12544" max="12544" width="38.28515625" style="1107" customWidth="1"/>
    <col min="12545" max="12545" width="8" style="1107" customWidth="1"/>
    <col min="12546" max="12546" width="8.85546875" style="1107" customWidth="1"/>
    <col min="12547" max="12547" width="8.7109375" style="1107" customWidth="1"/>
    <col min="12548" max="12548" width="7.140625" style="1107" customWidth="1"/>
    <col min="12549" max="12549" width="6.5703125" style="1107" customWidth="1"/>
    <col min="12550" max="12550" width="7.28515625" style="1107" customWidth="1"/>
    <col min="12551" max="12551" width="7.42578125" style="1107" customWidth="1"/>
    <col min="12552" max="12552" width="6.5703125" style="1107" customWidth="1"/>
    <col min="12553" max="12553" width="7.42578125" style="1107" customWidth="1"/>
    <col min="12554" max="12554" width="8.140625" style="1107" customWidth="1"/>
    <col min="12555" max="12555" width="7.7109375" style="1107" customWidth="1"/>
    <col min="12556" max="12556" width="7.28515625" style="1107" customWidth="1"/>
    <col min="12557" max="12557" width="11.42578125" style="1107" customWidth="1"/>
    <col min="12558" max="12798" width="9.140625" style="1107"/>
    <col min="12799" max="12799" width="5.140625" style="1107" customWidth="1"/>
    <col min="12800" max="12800" width="38.28515625" style="1107" customWidth="1"/>
    <col min="12801" max="12801" width="8" style="1107" customWidth="1"/>
    <col min="12802" max="12802" width="8.85546875" style="1107" customWidth="1"/>
    <col min="12803" max="12803" width="8.7109375" style="1107" customWidth="1"/>
    <col min="12804" max="12804" width="7.140625" style="1107" customWidth="1"/>
    <col min="12805" max="12805" width="6.5703125" style="1107" customWidth="1"/>
    <col min="12806" max="12806" width="7.28515625" style="1107" customWidth="1"/>
    <col min="12807" max="12807" width="7.42578125" style="1107" customWidth="1"/>
    <col min="12808" max="12808" width="6.5703125" style="1107" customWidth="1"/>
    <col min="12809" max="12809" width="7.42578125" style="1107" customWidth="1"/>
    <col min="12810" max="12810" width="8.140625" style="1107" customWidth="1"/>
    <col min="12811" max="12811" width="7.7109375" style="1107" customWidth="1"/>
    <col min="12812" max="12812" width="7.28515625" style="1107" customWidth="1"/>
    <col min="12813" max="12813" width="11.42578125" style="1107" customWidth="1"/>
    <col min="12814" max="13054" width="9.140625" style="1107"/>
    <col min="13055" max="13055" width="5.140625" style="1107" customWidth="1"/>
    <col min="13056" max="13056" width="38.28515625" style="1107" customWidth="1"/>
    <col min="13057" max="13057" width="8" style="1107" customWidth="1"/>
    <col min="13058" max="13058" width="8.85546875" style="1107" customWidth="1"/>
    <col min="13059" max="13059" width="8.7109375" style="1107" customWidth="1"/>
    <col min="13060" max="13060" width="7.140625" style="1107" customWidth="1"/>
    <col min="13061" max="13061" width="6.5703125" style="1107" customWidth="1"/>
    <col min="13062" max="13062" width="7.28515625" style="1107" customWidth="1"/>
    <col min="13063" max="13063" width="7.42578125" style="1107" customWidth="1"/>
    <col min="13064" max="13064" width="6.5703125" style="1107" customWidth="1"/>
    <col min="13065" max="13065" width="7.42578125" style="1107" customWidth="1"/>
    <col min="13066" max="13066" width="8.140625" style="1107" customWidth="1"/>
    <col min="13067" max="13067" width="7.7109375" style="1107" customWidth="1"/>
    <col min="13068" max="13068" width="7.28515625" style="1107" customWidth="1"/>
    <col min="13069" max="13069" width="11.42578125" style="1107" customWidth="1"/>
    <col min="13070" max="13310" width="9.140625" style="1107"/>
    <col min="13311" max="13311" width="5.140625" style="1107" customWidth="1"/>
    <col min="13312" max="13312" width="38.28515625" style="1107" customWidth="1"/>
    <col min="13313" max="13313" width="8" style="1107" customWidth="1"/>
    <col min="13314" max="13314" width="8.85546875" style="1107" customWidth="1"/>
    <col min="13315" max="13315" width="8.7109375" style="1107" customWidth="1"/>
    <col min="13316" max="13316" width="7.140625" style="1107" customWidth="1"/>
    <col min="13317" max="13317" width="6.5703125" style="1107" customWidth="1"/>
    <col min="13318" max="13318" width="7.28515625" style="1107" customWidth="1"/>
    <col min="13319" max="13319" width="7.42578125" style="1107" customWidth="1"/>
    <col min="13320" max="13320" width="6.5703125" style="1107" customWidth="1"/>
    <col min="13321" max="13321" width="7.42578125" style="1107" customWidth="1"/>
    <col min="13322" max="13322" width="8.140625" style="1107" customWidth="1"/>
    <col min="13323" max="13323" width="7.7109375" style="1107" customWidth="1"/>
    <col min="13324" max="13324" width="7.28515625" style="1107" customWidth="1"/>
    <col min="13325" max="13325" width="11.42578125" style="1107" customWidth="1"/>
    <col min="13326" max="13566" width="9.140625" style="1107"/>
    <col min="13567" max="13567" width="5.140625" style="1107" customWidth="1"/>
    <col min="13568" max="13568" width="38.28515625" style="1107" customWidth="1"/>
    <col min="13569" max="13569" width="8" style="1107" customWidth="1"/>
    <col min="13570" max="13570" width="8.85546875" style="1107" customWidth="1"/>
    <col min="13571" max="13571" width="8.7109375" style="1107" customWidth="1"/>
    <col min="13572" max="13572" width="7.140625" style="1107" customWidth="1"/>
    <col min="13573" max="13573" width="6.5703125" style="1107" customWidth="1"/>
    <col min="13574" max="13574" width="7.28515625" style="1107" customWidth="1"/>
    <col min="13575" max="13575" width="7.42578125" style="1107" customWidth="1"/>
    <col min="13576" max="13576" width="6.5703125" style="1107" customWidth="1"/>
    <col min="13577" max="13577" width="7.42578125" style="1107" customWidth="1"/>
    <col min="13578" max="13578" width="8.140625" style="1107" customWidth="1"/>
    <col min="13579" max="13579" width="7.7109375" style="1107" customWidth="1"/>
    <col min="13580" max="13580" width="7.28515625" style="1107" customWidth="1"/>
    <col min="13581" max="13581" width="11.42578125" style="1107" customWidth="1"/>
    <col min="13582" max="13822" width="9.140625" style="1107"/>
    <col min="13823" max="13823" width="5.140625" style="1107" customWidth="1"/>
    <col min="13824" max="13824" width="38.28515625" style="1107" customWidth="1"/>
    <col min="13825" max="13825" width="8" style="1107" customWidth="1"/>
    <col min="13826" max="13826" width="8.85546875" style="1107" customWidth="1"/>
    <col min="13827" max="13827" width="8.7109375" style="1107" customWidth="1"/>
    <col min="13828" max="13828" width="7.140625" style="1107" customWidth="1"/>
    <col min="13829" max="13829" width="6.5703125" style="1107" customWidth="1"/>
    <col min="13830" max="13830" width="7.28515625" style="1107" customWidth="1"/>
    <col min="13831" max="13831" width="7.42578125" style="1107" customWidth="1"/>
    <col min="13832" max="13832" width="6.5703125" style="1107" customWidth="1"/>
    <col min="13833" max="13833" width="7.42578125" style="1107" customWidth="1"/>
    <col min="13834" max="13834" width="8.140625" style="1107" customWidth="1"/>
    <col min="13835" max="13835" width="7.7109375" style="1107" customWidth="1"/>
    <col min="13836" max="13836" width="7.28515625" style="1107" customWidth="1"/>
    <col min="13837" max="13837" width="11.42578125" style="1107" customWidth="1"/>
    <col min="13838" max="14078" width="9.140625" style="1107"/>
    <col min="14079" max="14079" width="5.140625" style="1107" customWidth="1"/>
    <col min="14080" max="14080" width="38.28515625" style="1107" customWidth="1"/>
    <col min="14081" max="14081" width="8" style="1107" customWidth="1"/>
    <col min="14082" max="14082" width="8.85546875" style="1107" customWidth="1"/>
    <col min="14083" max="14083" width="8.7109375" style="1107" customWidth="1"/>
    <col min="14084" max="14084" width="7.140625" style="1107" customWidth="1"/>
    <col min="14085" max="14085" width="6.5703125" style="1107" customWidth="1"/>
    <col min="14086" max="14086" width="7.28515625" style="1107" customWidth="1"/>
    <col min="14087" max="14087" width="7.42578125" style="1107" customWidth="1"/>
    <col min="14088" max="14088" width="6.5703125" style="1107" customWidth="1"/>
    <col min="14089" max="14089" width="7.42578125" style="1107" customWidth="1"/>
    <col min="14090" max="14090" width="8.140625" style="1107" customWidth="1"/>
    <col min="14091" max="14091" width="7.7109375" style="1107" customWidth="1"/>
    <col min="14092" max="14092" width="7.28515625" style="1107" customWidth="1"/>
    <col min="14093" max="14093" width="11.42578125" style="1107" customWidth="1"/>
    <col min="14094" max="14334" width="9.140625" style="1107"/>
    <col min="14335" max="14335" width="5.140625" style="1107" customWidth="1"/>
    <col min="14336" max="14336" width="38.28515625" style="1107" customWidth="1"/>
    <col min="14337" max="14337" width="8" style="1107" customWidth="1"/>
    <col min="14338" max="14338" width="8.85546875" style="1107" customWidth="1"/>
    <col min="14339" max="14339" width="8.7109375" style="1107" customWidth="1"/>
    <col min="14340" max="14340" width="7.140625" style="1107" customWidth="1"/>
    <col min="14341" max="14341" width="6.5703125" style="1107" customWidth="1"/>
    <col min="14342" max="14342" width="7.28515625" style="1107" customWidth="1"/>
    <col min="14343" max="14343" width="7.42578125" style="1107" customWidth="1"/>
    <col min="14344" max="14344" width="6.5703125" style="1107" customWidth="1"/>
    <col min="14345" max="14345" width="7.42578125" style="1107" customWidth="1"/>
    <col min="14346" max="14346" width="8.140625" style="1107" customWidth="1"/>
    <col min="14347" max="14347" width="7.7109375" style="1107" customWidth="1"/>
    <col min="14348" max="14348" width="7.28515625" style="1107" customWidth="1"/>
    <col min="14349" max="14349" width="11.42578125" style="1107" customWidth="1"/>
    <col min="14350" max="14590" width="9.140625" style="1107"/>
    <col min="14591" max="14591" width="5.140625" style="1107" customWidth="1"/>
    <col min="14592" max="14592" width="38.28515625" style="1107" customWidth="1"/>
    <col min="14593" max="14593" width="8" style="1107" customWidth="1"/>
    <col min="14594" max="14594" width="8.85546875" style="1107" customWidth="1"/>
    <col min="14595" max="14595" width="8.7109375" style="1107" customWidth="1"/>
    <col min="14596" max="14596" width="7.140625" style="1107" customWidth="1"/>
    <col min="14597" max="14597" width="6.5703125" style="1107" customWidth="1"/>
    <col min="14598" max="14598" width="7.28515625" style="1107" customWidth="1"/>
    <col min="14599" max="14599" width="7.42578125" style="1107" customWidth="1"/>
    <col min="14600" max="14600" width="6.5703125" style="1107" customWidth="1"/>
    <col min="14601" max="14601" width="7.42578125" style="1107" customWidth="1"/>
    <col min="14602" max="14602" width="8.140625" style="1107" customWidth="1"/>
    <col min="14603" max="14603" width="7.7109375" style="1107" customWidth="1"/>
    <col min="14604" max="14604" width="7.28515625" style="1107" customWidth="1"/>
    <col min="14605" max="14605" width="11.42578125" style="1107" customWidth="1"/>
    <col min="14606" max="14846" width="9.140625" style="1107"/>
    <col min="14847" max="14847" width="5.140625" style="1107" customWidth="1"/>
    <col min="14848" max="14848" width="38.28515625" style="1107" customWidth="1"/>
    <col min="14849" max="14849" width="8" style="1107" customWidth="1"/>
    <col min="14850" max="14850" width="8.85546875" style="1107" customWidth="1"/>
    <col min="14851" max="14851" width="8.7109375" style="1107" customWidth="1"/>
    <col min="14852" max="14852" width="7.140625" style="1107" customWidth="1"/>
    <col min="14853" max="14853" width="6.5703125" style="1107" customWidth="1"/>
    <col min="14854" max="14854" width="7.28515625" style="1107" customWidth="1"/>
    <col min="14855" max="14855" width="7.42578125" style="1107" customWidth="1"/>
    <col min="14856" max="14856" width="6.5703125" style="1107" customWidth="1"/>
    <col min="14857" max="14857" width="7.42578125" style="1107" customWidth="1"/>
    <col min="14858" max="14858" width="8.140625" style="1107" customWidth="1"/>
    <col min="14859" max="14859" width="7.7109375" style="1107" customWidth="1"/>
    <col min="14860" max="14860" width="7.28515625" style="1107" customWidth="1"/>
    <col min="14861" max="14861" width="11.42578125" style="1107" customWidth="1"/>
    <col min="14862" max="15102" width="9.140625" style="1107"/>
    <col min="15103" max="15103" width="5.140625" style="1107" customWidth="1"/>
    <col min="15104" max="15104" width="38.28515625" style="1107" customWidth="1"/>
    <col min="15105" max="15105" width="8" style="1107" customWidth="1"/>
    <col min="15106" max="15106" width="8.85546875" style="1107" customWidth="1"/>
    <col min="15107" max="15107" width="8.7109375" style="1107" customWidth="1"/>
    <col min="15108" max="15108" width="7.140625" style="1107" customWidth="1"/>
    <col min="15109" max="15109" width="6.5703125" style="1107" customWidth="1"/>
    <col min="15110" max="15110" width="7.28515625" style="1107" customWidth="1"/>
    <col min="15111" max="15111" width="7.42578125" style="1107" customWidth="1"/>
    <col min="15112" max="15112" width="6.5703125" style="1107" customWidth="1"/>
    <col min="15113" max="15113" width="7.42578125" style="1107" customWidth="1"/>
    <col min="15114" max="15114" width="8.140625" style="1107" customWidth="1"/>
    <col min="15115" max="15115" width="7.7109375" style="1107" customWidth="1"/>
    <col min="15116" max="15116" width="7.28515625" style="1107" customWidth="1"/>
    <col min="15117" max="15117" width="11.42578125" style="1107" customWidth="1"/>
    <col min="15118" max="15358" width="9.140625" style="1107"/>
    <col min="15359" max="15359" width="5.140625" style="1107" customWidth="1"/>
    <col min="15360" max="15360" width="38.28515625" style="1107" customWidth="1"/>
    <col min="15361" max="15361" width="8" style="1107" customWidth="1"/>
    <col min="15362" max="15362" width="8.85546875" style="1107" customWidth="1"/>
    <col min="15363" max="15363" width="8.7109375" style="1107" customWidth="1"/>
    <col min="15364" max="15364" width="7.140625" style="1107" customWidth="1"/>
    <col min="15365" max="15365" width="6.5703125" style="1107" customWidth="1"/>
    <col min="15366" max="15366" width="7.28515625" style="1107" customWidth="1"/>
    <col min="15367" max="15367" width="7.42578125" style="1107" customWidth="1"/>
    <col min="15368" max="15368" width="6.5703125" style="1107" customWidth="1"/>
    <col min="15369" max="15369" width="7.42578125" style="1107" customWidth="1"/>
    <col min="15370" max="15370" width="8.140625" style="1107" customWidth="1"/>
    <col min="15371" max="15371" width="7.7109375" style="1107" customWidth="1"/>
    <col min="15372" max="15372" width="7.28515625" style="1107" customWidth="1"/>
    <col min="15373" max="15373" width="11.42578125" style="1107" customWidth="1"/>
    <col min="15374" max="15614" width="9.140625" style="1107"/>
    <col min="15615" max="15615" width="5.140625" style="1107" customWidth="1"/>
    <col min="15616" max="15616" width="38.28515625" style="1107" customWidth="1"/>
    <col min="15617" max="15617" width="8" style="1107" customWidth="1"/>
    <col min="15618" max="15618" width="8.85546875" style="1107" customWidth="1"/>
    <col min="15619" max="15619" width="8.7109375" style="1107" customWidth="1"/>
    <col min="15620" max="15620" width="7.140625" style="1107" customWidth="1"/>
    <col min="15621" max="15621" width="6.5703125" style="1107" customWidth="1"/>
    <col min="15622" max="15622" width="7.28515625" style="1107" customWidth="1"/>
    <col min="15623" max="15623" width="7.42578125" style="1107" customWidth="1"/>
    <col min="15624" max="15624" width="6.5703125" style="1107" customWidth="1"/>
    <col min="15625" max="15625" width="7.42578125" style="1107" customWidth="1"/>
    <col min="15626" max="15626" width="8.140625" style="1107" customWidth="1"/>
    <col min="15627" max="15627" width="7.7109375" style="1107" customWidth="1"/>
    <col min="15628" max="15628" width="7.28515625" style="1107" customWidth="1"/>
    <col min="15629" max="15629" width="11.42578125" style="1107" customWidth="1"/>
    <col min="15630" max="15870" width="9.140625" style="1107"/>
    <col min="15871" max="15871" width="5.140625" style="1107" customWidth="1"/>
    <col min="15872" max="15872" width="38.28515625" style="1107" customWidth="1"/>
    <col min="15873" max="15873" width="8" style="1107" customWidth="1"/>
    <col min="15874" max="15874" width="8.85546875" style="1107" customWidth="1"/>
    <col min="15875" max="15875" width="8.7109375" style="1107" customWidth="1"/>
    <col min="15876" max="15876" width="7.140625" style="1107" customWidth="1"/>
    <col min="15877" max="15877" width="6.5703125" style="1107" customWidth="1"/>
    <col min="15878" max="15878" width="7.28515625" style="1107" customWidth="1"/>
    <col min="15879" max="15879" width="7.42578125" style="1107" customWidth="1"/>
    <col min="15880" max="15880" width="6.5703125" style="1107" customWidth="1"/>
    <col min="15881" max="15881" width="7.42578125" style="1107" customWidth="1"/>
    <col min="15882" max="15882" width="8.140625" style="1107" customWidth="1"/>
    <col min="15883" max="15883" width="7.7109375" style="1107" customWidth="1"/>
    <col min="15884" max="15884" width="7.28515625" style="1107" customWidth="1"/>
    <col min="15885" max="15885" width="11.42578125" style="1107" customWidth="1"/>
    <col min="15886" max="16126" width="9.140625" style="1107"/>
    <col min="16127" max="16127" width="5.140625" style="1107" customWidth="1"/>
    <col min="16128" max="16128" width="38.28515625" style="1107" customWidth="1"/>
    <col min="16129" max="16129" width="8" style="1107" customWidth="1"/>
    <col min="16130" max="16130" width="8.85546875" style="1107" customWidth="1"/>
    <col min="16131" max="16131" width="8.7109375" style="1107" customWidth="1"/>
    <col min="16132" max="16132" width="7.140625" style="1107" customWidth="1"/>
    <col min="16133" max="16133" width="6.5703125" style="1107" customWidth="1"/>
    <col min="16134" max="16134" width="7.28515625" style="1107" customWidth="1"/>
    <col min="16135" max="16135" width="7.42578125" style="1107" customWidth="1"/>
    <col min="16136" max="16136" width="6.5703125" style="1107" customWidth="1"/>
    <col min="16137" max="16137" width="7.42578125" style="1107" customWidth="1"/>
    <col min="16138" max="16138" width="8.140625" style="1107" customWidth="1"/>
    <col min="16139" max="16139" width="7.7109375" style="1107" customWidth="1"/>
    <col min="16140" max="16140" width="7.28515625" style="1107" customWidth="1"/>
    <col min="16141" max="16141" width="11.42578125" style="1107" customWidth="1"/>
    <col min="16142" max="16384" width="9.140625" style="1107"/>
  </cols>
  <sheetData>
    <row r="1" spans="1:18">
      <c r="A1" s="1354" t="s">
        <v>1300</v>
      </c>
      <c r="B1" s="1354"/>
      <c r="C1" s="1354"/>
      <c r="D1" s="1354"/>
      <c r="E1" s="1354"/>
      <c r="F1" s="1354"/>
      <c r="G1" s="1354"/>
      <c r="H1" s="1354"/>
    </row>
    <row r="2" spans="1:18" ht="15.75" customHeight="1">
      <c r="A2" s="1355" t="s">
        <v>1301</v>
      </c>
      <c r="B2" s="1355"/>
      <c r="C2" s="1355"/>
      <c r="D2" s="1355"/>
      <c r="E2" s="1355"/>
      <c r="F2" s="1355"/>
      <c r="G2" s="1355"/>
      <c r="H2" s="1355"/>
      <c r="I2" s="1355"/>
      <c r="J2" s="1355"/>
      <c r="K2" s="1355"/>
      <c r="L2" s="1355"/>
      <c r="M2" s="1355"/>
      <c r="N2" s="1355"/>
      <c r="O2" s="1355"/>
    </row>
    <row r="3" spans="1:18" ht="15.75" customHeight="1">
      <c r="A3" s="1356" t="s">
        <v>1264</v>
      </c>
      <c r="B3" s="1356"/>
      <c r="C3" s="1356"/>
      <c r="D3" s="1356"/>
      <c r="E3" s="1356"/>
      <c r="F3" s="1356"/>
      <c r="G3" s="1356"/>
      <c r="H3" s="1356"/>
      <c r="I3" s="1356"/>
      <c r="J3" s="1356"/>
      <c r="K3" s="1356"/>
      <c r="L3" s="1356"/>
      <c r="M3" s="1356"/>
      <c r="N3" s="1356"/>
      <c r="O3" s="1356"/>
    </row>
    <row r="4" spans="1:18" ht="15.75" customHeight="1">
      <c r="A4" s="1357" t="s">
        <v>1258</v>
      </c>
      <c r="B4" s="1358" t="s">
        <v>144</v>
      </c>
      <c r="C4" s="1358" t="s">
        <v>143</v>
      </c>
      <c r="D4" s="1359" t="s">
        <v>142</v>
      </c>
      <c r="E4" s="1359" t="s">
        <v>1302</v>
      </c>
      <c r="F4" s="1359"/>
      <c r="G4" s="1359"/>
      <c r="H4" s="1359"/>
      <c r="I4" s="1359"/>
      <c r="J4" s="1359"/>
      <c r="K4" s="1359"/>
      <c r="L4" s="1359"/>
      <c r="M4" s="1359"/>
      <c r="N4" s="1359"/>
      <c r="O4" s="1359"/>
    </row>
    <row r="5" spans="1:18" ht="27.75" customHeight="1">
      <c r="A5" s="1357"/>
      <c r="B5" s="1358"/>
      <c r="C5" s="1358"/>
      <c r="D5" s="1359"/>
      <c r="E5" s="962" t="s">
        <v>140</v>
      </c>
      <c r="F5" s="962" t="s">
        <v>139</v>
      </c>
      <c r="G5" s="962" t="s">
        <v>138</v>
      </c>
      <c r="H5" s="962" t="s">
        <v>137</v>
      </c>
      <c r="I5" s="962" t="s">
        <v>136</v>
      </c>
      <c r="J5" s="962" t="s">
        <v>135</v>
      </c>
      <c r="K5" s="962" t="s">
        <v>134</v>
      </c>
      <c r="L5" s="962" t="s">
        <v>133</v>
      </c>
      <c r="M5" s="963" t="s">
        <v>1303</v>
      </c>
      <c r="N5" s="962" t="s">
        <v>131</v>
      </c>
      <c r="O5" s="962" t="s">
        <v>130</v>
      </c>
    </row>
    <row r="6" spans="1:18" s="943" customFormat="1" ht="19.149999999999999" customHeight="1">
      <c r="A6" s="1108">
        <v>1</v>
      </c>
      <c r="B6" s="964" t="s">
        <v>128</v>
      </c>
      <c r="C6" s="1108" t="s">
        <v>127</v>
      </c>
      <c r="D6" s="1214">
        <v>250.08</v>
      </c>
      <c r="E6" s="1214">
        <v>5.3500000000000334</v>
      </c>
      <c r="F6" s="1214">
        <v>10.73</v>
      </c>
      <c r="G6" s="1214">
        <v>12.579999999999998</v>
      </c>
      <c r="H6" s="1214">
        <v>8.9400000000000102</v>
      </c>
      <c r="I6" s="1214">
        <v>31.239999999999966</v>
      </c>
      <c r="J6" s="1214">
        <v>24.770000000000024</v>
      </c>
      <c r="K6" s="1214">
        <v>65.36999999999999</v>
      </c>
      <c r="L6" s="1214">
        <v>27.200000000000006</v>
      </c>
      <c r="M6" s="1214">
        <v>23.019999999999982</v>
      </c>
      <c r="N6" s="1214">
        <v>8.8199999999999861</v>
      </c>
      <c r="O6" s="1214">
        <v>32.06</v>
      </c>
    </row>
    <row r="7" spans="1:18" ht="19.149999999999999" customHeight="1">
      <c r="A7" s="955" t="s">
        <v>126</v>
      </c>
      <c r="B7" s="956" t="s">
        <v>125</v>
      </c>
      <c r="C7" s="965" t="s">
        <v>124</v>
      </c>
      <c r="D7" s="969">
        <v>228.19</v>
      </c>
      <c r="E7" s="969">
        <v>0.81000000000003658</v>
      </c>
      <c r="F7" s="969">
        <v>10.700000000000001</v>
      </c>
      <c r="G7" s="969">
        <v>12.110000000000001</v>
      </c>
      <c r="H7" s="969">
        <v>8.8000000000000114</v>
      </c>
      <c r="I7" s="969">
        <v>26.96999999999997</v>
      </c>
      <c r="J7" s="969">
        <v>19.650000000000023</v>
      </c>
      <c r="K7" s="969">
        <v>63.37</v>
      </c>
      <c r="L7" s="969">
        <v>27.040000000000006</v>
      </c>
      <c r="M7" s="969">
        <v>22.769999999999982</v>
      </c>
      <c r="N7" s="969">
        <v>8.7199999999999829</v>
      </c>
      <c r="O7" s="969">
        <v>27.25</v>
      </c>
      <c r="P7" s="942"/>
    </row>
    <row r="8" spans="1:18" s="944" customFormat="1" ht="19.149999999999999" customHeight="1">
      <c r="A8" s="960"/>
      <c r="B8" s="961" t="s">
        <v>123</v>
      </c>
      <c r="C8" s="966" t="s">
        <v>122</v>
      </c>
      <c r="D8" s="1215">
        <v>215.7</v>
      </c>
      <c r="E8" s="1215">
        <v>0.64000000000002066</v>
      </c>
      <c r="F8" s="1215">
        <v>10.57</v>
      </c>
      <c r="G8" s="1215">
        <v>12.090000000000002</v>
      </c>
      <c r="H8" s="1215">
        <v>4.0699999999999941</v>
      </c>
      <c r="I8" s="1215">
        <v>26.96999999999997</v>
      </c>
      <c r="J8" s="1215">
        <v>19.209999999999997</v>
      </c>
      <c r="K8" s="1215">
        <v>63.27</v>
      </c>
      <c r="L8" s="1215">
        <v>27.040000000000006</v>
      </c>
      <c r="M8" s="1215">
        <v>16.069999999999993</v>
      </c>
      <c r="N8" s="1215">
        <v>8.7199999999999829</v>
      </c>
      <c r="O8" s="1215">
        <v>27.05</v>
      </c>
      <c r="P8" s="1043"/>
      <c r="Q8" s="1043"/>
      <c r="R8" s="1043"/>
    </row>
    <row r="9" spans="1:18" ht="19.149999999999999" customHeight="1">
      <c r="A9" s="955" t="s">
        <v>121</v>
      </c>
      <c r="B9" s="956" t="s">
        <v>120</v>
      </c>
      <c r="C9" s="965" t="s">
        <v>119</v>
      </c>
      <c r="D9" s="969">
        <v>1.4299999999999997</v>
      </c>
      <c r="E9" s="969">
        <v>0.2</v>
      </c>
      <c r="F9" s="969"/>
      <c r="G9" s="969">
        <v>2.0000000000000018E-2</v>
      </c>
      <c r="H9" s="969"/>
      <c r="I9" s="969">
        <v>0.4399999999999995</v>
      </c>
      <c r="J9" s="969">
        <v>0.72000000000000064</v>
      </c>
      <c r="K9" s="969">
        <v>4.9999999999999711E-2</v>
      </c>
      <c r="L9" s="969"/>
      <c r="M9" s="969"/>
      <c r="N9" s="969"/>
      <c r="O9" s="969"/>
      <c r="P9" s="942"/>
    </row>
    <row r="10" spans="1:18" ht="19.149999999999999" customHeight="1">
      <c r="A10" s="955" t="s">
        <v>118</v>
      </c>
      <c r="B10" s="956" t="s">
        <v>117</v>
      </c>
      <c r="C10" s="965" t="s">
        <v>116</v>
      </c>
      <c r="D10" s="969">
        <v>6.9999999999999973</v>
      </c>
      <c r="E10" s="969">
        <v>2.7899999999999978</v>
      </c>
      <c r="F10" s="969">
        <v>1.000000000000012E-2</v>
      </c>
      <c r="G10" s="969">
        <v>9.999999999999859E-2</v>
      </c>
      <c r="H10" s="969">
        <v>0.13999999999999913</v>
      </c>
      <c r="I10" s="969">
        <v>0.75</v>
      </c>
      <c r="J10" s="969">
        <v>2.2799999999999985</v>
      </c>
      <c r="K10" s="969">
        <v>0.90000000000000047</v>
      </c>
      <c r="L10" s="969"/>
      <c r="M10" s="969">
        <v>3.0000000000000776E-2</v>
      </c>
      <c r="N10" s="969"/>
      <c r="O10" s="969"/>
      <c r="P10" s="942"/>
    </row>
    <row r="11" spans="1:18" ht="19.149999999999999" customHeight="1">
      <c r="A11" s="955" t="s">
        <v>115</v>
      </c>
      <c r="B11" s="956" t="s">
        <v>108</v>
      </c>
      <c r="C11" s="965" t="s">
        <v>107</v>
      </c>
      <c r="D11" s="969">
        <v>11.830000000000002</v>
      </c>
      <c r="E11" s="969">
        <v>1.5499999999999985</v>
      </c>
      <c r="F11" s="969">
        <v>1.9999999999999907E-2</v>
      </c>
      <c r="G11" s="969">
        <v>0.35</v>
      </c>
      <c r="H11" s="969"/>
      <c r="I11" s="969">
        <v>1.4499999999999993</v>
      </c>
      <c r="J11" s="969">
        <v>2.1199999999999997</v>
      </c>
      <c r="K11" s="969">
        <v>1.0499999999999992</v>
      </c>
      <c r="L11" s="969">
        <v>0.15999999999999992</v>
      </c>
      <c r="M11" s="969">
        <v>0.22000000000000028</v>
      </c>
      <c r="N11" s="969">
        <v>0.10000000000000298</v>
      </c>
      <c r="O11" s="969">
        <v>4.8100000000000005</v>
      </c>
      <c r="P11" s="942"/>
      <c r="R11" s="942"/>
    </row>
    <row r="12" spans="1:18" ht="19.149999999999999" customHeight="1">
      <c r="A12" s="955" t="s">
        <v>112</v>
      </c>
      <c r="B12" s="956" t="s">
        <v>105</v>
      </c>
      <c r="C12" s="965" t="s">
        <v>104</v>
      </c>
      <c r="D12" s="969">
        <v>1.63</v>
      </c>
      <c r="E12" s="969"/>
      <c r="F12" s="969"/>
      <c r="G12" s="969"/>
      <c r="H12" s="969"/>
      <c r="I12" s="969">
        <v>1.63</v>
      </c>
      <c r="J12" s="969"/>
      <c r="K12" s="969"/>
      <c r="L12" s="969"/>
      <c r="M12" s="969"/>
      <c r="N12" s="969"/>
      <c r="O12" s="969"/>
    </row>
    <row r="13" spans="1:18" s="943" customFormat="1" ht="19.149999999999999" customHeight="1">
      <c r="A13" s="1108">
        <v>2</v>
      </c>
      <c r="B13" s="964" t="s">
        <v>103</v>
      </c>
      <c r="C13" s="1108" t="s">
        <v>102</v>
      </c>
      <c r="D13" s="1214">
        <v>59.484999999999992</v>
      </c>
      <c r="E13" s="1214">
        <v>5.34</v>
      </c>
      <c r="F13" s="1214">
        <v>2.4300000000000006</v>
      </c>
      <c r="G13" s="1214">
        <v>1.6700000000000002</v>
      </c>
      <c r="H13" s="1214">
        <v>0.44000000000000017</v>
      </c>
      <c r="I13" s="1214">
        <v>6.8199999999999994</v>
      </c>
      <c r="J13" s="1214">
        <v>5.1150000000000011</v>
      </c>
      <c r="K13" s="1214">
        <v>11.509999999999996</v>
      </c>
      <c r="L13" s="1214">
        <v>2.68</v>
      </c>
      <c r="M13" s="1214">
        <v>8.91</v>
      </c>
      <c r="N13" s="1214">
        <v>1.4899999999999998</v>
      </c>
      <c r="O13" s="1214">
        <v>13.079999999999998</v>
      </c>
    </row>
    <row r="14" spans="1:18" ht="19.149999999999999" customHeight="1">
      <c r="A14" s="965" t="s">
        <v>101</v>
      </c>
      <c r="B14" s="967" t="s">
        <v>90</v>
      </c>
      <c r="C14" s="965" t="s">
        <v>89</v>
      </c>
      <c r="D14" s="969">
        <v>0.12000000000000001</v>
      </c>
      <c r="E14" s="969"/>
      <c r="F14" s="969"/>
      <c r="G14" s="969"/>
      <c r="H14" s="969"/>
      <c r="I14" s="969"/>
      <c r="J14" s="969"/>
      <c r="K14" s="969"/>
      <c r="L14" s="969">
        <v>0.12000000000000001</v>
      </c>
      <c r="M14" s="969"/>
      <c r="N14" s="969"/>
      <c r="O14" s="969"/>
    </row>
    <row r="15" spans="1:18" ht="19.149999999999999" customHeight="1">
      <c r="A15" s="965" t="s">
        <v>98</v>
      </c>
      <c r="B15" s="967" t="s">
        <v>87</v>
      </c>
      <c r="C15" s="965" t="s">
        <v>86</v>
      </c>
      <c r="D15" s="969">
        <v>5.43</v>
      </c>
      <c r="E15" s="969">
        <v>1.1399999999999999</v>
      </c>
      <c r="F15" s="969"/>
      <c r="G15" s="969"/>
      <c r="H15" s="969">
        <v>0.02</v>
      </c>
      <c r="I15" s="969"/>
      <c r="J15" s="969"/>
      <c r="K15" s="969"/>
      <c r="L15" s="969"/>
      <c r="M15" s="969"/>
      <c r="N15" s="969"/>
      <c r="O15" s="969">
        <v>4.2699999999999996</v>
      </c>
    </row>
    <row r="16" spans="1:18" ht="19.149999999999999" customHeight="1">
      <c r="A16" s="965" t="s">
        <v>94</v>
      </c>
      <c r="B16" s="967" t="s">
        <v>1304</v>
      </c>
      <c r="C16" s="965" t="s">
        <v>26</v>
      </c>
      <c r="D16" s="969">
        <f>K16</f>
        <v>3.35</v>
      </c>
      <c r="E16" s="969"/>
      <c r="F16" s="969"/>
      <c r="G16" s="969"/>
      <c r="H16" s="969"/>
      <c r="I16" s="969"/>
      <c r="J16" s="969"/>
      <c r="K16" s="969">
        <v>3.35</v>
      </c>
      <c r="L16" s="969"/>
      <c r="M16" s="969"/>
      <c r="N16" s="969"/>
      <c r="O16" s="969"/>
    </row>
    <row r="17" spans="1:15" ht="19.149999999999999" customHeight="1">
      <c r="A17" s="965" t="s">
        <v>91</v>
      </c>
      <c r="B17" s="968" t="s">
        <v>81</v>
      </c>
      <c r="C17" s="965" t="s">
        <v>80</v>
      </c>
      <c r="D17" s="969">
        <v>40.98</v>
      </c>
      <c r="E17" s="969">
        <v>0.86999999999999988</v>
      </c>
      <c r="F17" s="969">
        <v>2.4299999999999997</v>
      </c>
      <c r="G17" s="969">
        <v>1.6700000000000002</v>
      </c>
      <c r="H17" s="969">
        <v>0.33000000000000007</v>
      </c>
      <c r="I17" s="969">
        <v>4.6499999999999995</v>
      </c>
      <c r="J17" s="969">
        <v>2.6599999999999993</v>
      </c>
      <c r="K17" s="969">
        <v>7.7999999999999989</v>
      </c>
      <c r="L17" s="969">
        <v>2.5000000000000004</v>
      </c>
      <c r="M17" s="969">
        <v>8.870000000000001</v>
      </c>
      <c r="N17" s="969">
        <v>1.3399999999999999</v>
      </c>
      <c r="O17" s="969">
        <v>7.8599999999999994</v>
      </c>
    </row>
    <row r="18" spans="1:15" s="944" customFormat="1" ht="19.149999999999999" customHeight="1">
      <c r="A18" s="966"/>
      <c r="B18" s="934" t="s">
        <v>334</v>
      </c>
      <c r="C18" s="935" t="s">
        <v>78</v>
      </c>
      <c r="D18" s="1215">
        <v>24.240000000000002</v>
      </c>
      <c r="E18" s="1215">
        <v>0.39999999999999997</v>
      </c>
      <c r="F18" s="1215">
        <v>1.7</v>
      </c>
      <c r="G18" s="1215">
        <v>0.90000000000000013</v>
      </c>
      <c r="H18" s="1215">
        <v>0.14000000000000001</v>
      </c>
      <c r="I18" s="1215">
        <v>1.95</v>
      </c>
      <c r="J18" s="1215">
        <v>1.69</v>
      </c>
      <c r="K18" s="1215">
        <v>3.6099999999999994</v>
      </c>
      <c r="L18" s="1215">
        <v>1.5800000000000003</v>
      </c>
      <c r="M18" s="1215">
        <v>6.87</v>
      </c>
      <c r="N18" s="1215">
        <v>0.69</v>
      </c>
      <c r="O18" s="1215">
        <v>4.71</v>
      </c>
    </row>
    <row r="19" spans="1:15" s="944" customFormat="1" ht="19.149999999999999" customHeight="1">
      <c r="A19" s="966"/>
      <c r="B19" s="934" t="s">
        <v>887</v>
      </c>
      <c r="C19" s="935" t="s">
        <v>76</v>
      </c>
      <c r="D19" s="1215">
        <v>13.48</v>
      </c>
      <c r="E19" s="1215">
        <v>0.17</v>
      </c>
      <c r="F19" s="1215">
        <v>0.69</v>
      </c>
      <c r="G19" s="1215">
        <v>0.70000000000000007</v>
      </c>
      <c r="H19" s="1215">
        <v>0.16</v>
      </c>
      <c r="I19" s="1215">
        <v>2.6399999999999997</v>
      </c>
      <c r="J19" s="1215">
        <v>0.95</v>
      </c>
      <c r="K19" s="1215">
        <v>4.1899999999999995</v>
      </c>
      <c r="L19" s="1215">
        <v>0.92000000000000015</v>
      </c>
      <c r="M19" s="1215"/>
      <c r="N19" s="1215">
        <v>0.64999999999999991</v>
      </c>
      <c r="O19" s="1215">
        <v>2.4099999999999997</v>
      </c>
    </row>
    <row r="20" spans="1:15" s="944" customFormat="1" ht="19.149999999999999" customHeight="1">
      <c r="A20" s="966"/>
      <c r="B20" s="934" t="s">
        <v>1254</v>
      </c>
      <c r="C20" s="936" t="s">
        <v>74</v>
      </c>
      <c r="D20" s="1215">
        <v>6.9999999999999993E-2</v>
      </c>
      <c r="E20" s="1215"/>
      <c r="F20" s="1215"/>
      <c r="G20" s="1215"/>
      <c r="H20" s="1215"/>
      <c r="I20" s="1215">
        <v>0.06</v>
      </c>
      <c r="J20" s="1215">
        <v>0.01</v>
      </c>
      <c r="K20" s="1215"/>
      <c r="L20" s="1215"/>
      <c r="M20" s="1215"/>
      <c r="N20" s="1215"/>
      <c r="O20" s="1215"/>
    </row>
    <row r="21" spans="1:15" s="944" customFormat="1" ht="19.149999999999999" customHeight="1">
      <c r="A21" s="966"/>
      <c r="B21" s="919" t="s">
        <v>49</v>
      </c>
      <c r="C21" s="918" t="s">
        <v>48</v>
      </c>
      <c r="D21" s="1215">
        <v>0.2</v>
      </c>
      <c r="E21" s="1215"/>
      <c r="F21" s="1215"/>
      <c r="G21" s="1215"/>
      <c r="H21" s="1215"/>
      <c r="I21" s="1215"/>
      <c r="J21" s="1215"/>
      <c r="K21" s="1215"/>
      <c r="L21" s="1215"/>
      <c r="M21" s="1215"/>
      <c r="N21" s="1215"/>
      <c r="O21" s="1215">
        <v>0.2</v>
      </c>
    </row>
    <row r="22" spans="1:15" s="944" customFormat="1" ht="19.149999999999999" customHeight="1">
      <c r="A22" s="966"/>
      <c r="B22" s="919" t="s">
        <v>30</v>
      </c>
      <c r="C22" s="918" t="s">
        <v>29</v>
      </c>
      <c r="D22" s="1215">
        <v>2.99</v>
      </c>
      <c r="E22" s="1215">
        <v>0.3</v>
      </c>
      <c r="F22" s="1215">
        <v>0.04</v>
      </c>
      <c r="G22" s="1215">
        <v>7.0000000000000007E-2</v>
      </c>
      <c r="H22" s="1215">
        <v>0.03</v>
      </c>
      <c r="I22" s="1215"/>
      <c r="J22" s="1215">
        <v>0.01</v>
      </c>
      <c r="K22" s="1215"/>
      <c r="L22" s="1215"/>
      <c r="M22" s="1215">
        <v>2</v>
      </c>
      <c r="N22" s="1215"/>
      <c r="O22" s="1215">
        <v>0.54</v>
      </c>
    </row>
    <row r="23" spans="1:15" ht="19.149999999999999" customHeight="1">
      <c r="A23" s="965" t="s">
        <v>88</v>
      </c>
      <c r="B23" s="970" t="s">
        <v>46</v>
      </c>
      <c r="C23" s="965" t="s">
        <v>45</v>
      </c>
      <c r="D23" s="969">
        <v>7.51</v>
      </c>
      <c r="E23" s="969">
        <v>3.2</v>
      </c>
      <c r="F23" s="969"/>
      <c r="G23" s="969"/>
      <c r="H23" s="969">
        <v>0.06</v>
      </c>
      <c r="I23" s="969">
        <v>1.8</v>
      </c>
      <c r="J23" s="969">
        <v>1.85</v>
      </c>
      <c r="K23" s="969">
        <v>0.36000000000000004</v>
      </c>
      <c r="L23" s="969">
        <v>0.06</v>
      </c>
      <c r="M23" s="969">
        <v>0.04</v>
      </c>
      <c r="N23" s="969">
        <v>0.14000000000000001</v>
      </c>
      <c r="O23" s="969"/>
    </row>
    <row r="24" spans="1:15" ht="19.149999999999999" customHeight="1">
      <c r="A24" s="965" t="s">
        <v>85</v>
      </c>
      <c r="B24" s="970" t="s">
        <v>43</v>
      </c>
      <c r="C24" s="965" t="s">
        <v>42</v>
      </c>
      <c r="D24" s="969">
        <v>0.95000000000000007</v>
      </c>
      <c r="E24" s="969"/>
      <c r="F24" s="969"/>
      <c r="G24" s="969"/>
      <c r="H24" s="969"/>
      <c r="I24" s="969"/>
      <c r="J24" s="969"/>
      <c r="K24" s="969"/>
      <c r="L24" s="969"/>
      <c r="M24" s="969"/>
      <c r="N24" s="969"/>
      <c r="O24" s="969">
        <v>0.95000000000000007</v>
      </c>
    </row>
    <row r="25" spans="1:15" ht="19.149999999999999" customHeight="1">
      <c r="A25" s="965" t="s">
        <v>82</v>
      </c>
      <c r="B25" s="967" t="s">
        <v>15</v>
      </c>
      <c r="C25" s="965" t="s">
        <v>14</v>
      </c>
      <c r="D25" s="969">
        <v>1.0049999999999999</v>
      </c>
      <c r="E25" s="969"/>
      <c r="F25" s="969"/>
      <c r="G25" s="969"/>
      <c r="H25" s="969">
        <v>0.03</v>
      </c>
      <c r="I25" s="969">
        <v>0.37</v>
      </c>
      <c r="J25" s="969">
        <v>0.60499999999999998</v>
      </c>
      <c r="K25" s="969"/>
      <c r="L25" s="969"/>
      <c r="M25" s="969"/>
      <c r="N25" s="969"/>
      <c r="O25" s="969"/>
    </row>
    <row r="26" spans="1:15" ht="19.149999999999999" customHeight="1">
      <c r="A26" s="965" t="s">
        <v>56</v>
      </c>
      <c r="B26" s="967" t="s">
        <v>12</v>
      </c>
      <c r="C26" s="965" t="s">
        <v>11</v>
      </c>
      <c r="D26" s="969">
        <v>0.14000000000000001</v>
      </c>
      <c r="E26" s="969">
        <v>0.13</v>
      </c>
      <c r="F26" s="969"/>
      <c r="G26" s="969"/>
      <c r="H26" s="969"/>
      <c r="I26" s="969"/>
      <c r="J26" s="969"/>
      <c r="K26" s="969"/>
      <c r="L26" s="969"/>
      <c r="M26" s="969"/>
      <c r="N26" s="969">
        <v>0.01</v>
      </c>
      <c r="O26" s="969"/>
    </row>
  </sheetData>
  <mergeCells count="8">
    <mergeCell ref="A1:H1"/>
    <mergeCell ref="A2:O2"/>
    <mergeCell ref="A3:O3"/>
    <mergeCell ref="A4:A5"/>
    <mergeCell ref="B4:B5"/>
    <mergeCell ref="C4:C5"/>
    <mergeCell ref="D4:D5"/>
    <mergeCell ref="E4:O4"/>
  </mergeCells>
  <hyperlinks>
    <hyperlink ref="A4" location="Link!A1" display="TT"/>
  </hyperlinks>
  <pageMargins left="0.2" right="0.2" top="0.75" bottom="0.75" header="0.3" footer="0.3"/>
  <pageSetup paperSize="9" scale="90" orientation="landscape"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19"/>
  <sheetViews>
    <sheetView workbookViewId="0">
      <selection activeCell="H8" sqref="H8"/>
    </sheetView>
  </sheetViews>
  <sheetFormatPr defaultColWidth="9.140625" defaultRowHeight="15.75"/>
  <cols>
    <col min="1" max="1" width="5.140625" style="1107" customWidth="1"/>
    <col min="2" max="2" width="34.42578125" style="1107" customWidth="1"/>
    <col min="3" max="3" width="8" style="1107" customWidth="1"/>
    <col min="4" max="4" width="8.85546875" style="1107" customWidth="1"/>
    <col min="5" max="5" width="8.7109375" style="1107" customWidth="1"/>
    <col min="6" max="6" width="7.140625" style="1107" customWidth="1"/>
    <col min="7" max="7" width="6.5703125" style="1107" customWidth="1"/>
    <col min="8" max="8" width="7.28515625" style="1107" customWidth="1"/>
    <col min="9" max="9" width="7.42578125" style="1107" customWidth="1"/>
    <col min="10" max="10" width="6.5703125" style="1107" customWidth="1"/>
    <col min="11" max="11" width="7.42578125" style="1107" customWidth="1"/>
    <col min="12" max="12" width="8.140625" style="1107" customWidth="1"/>
    <col min="13" max="13" width="7.7109375" style="1107" customWidth="1"/>
    <col min="14" max="14" width="7.28515625" style="1107" customWidth="1"/>
    <col min="15" max="15" width="11.42578125" style="1107" customWidth="1"/>
    <col min="16" max="16" width="10.42578125" style="1107" bestFit="1" customWidth="1"/>
    <col min="17" max="255" width="9.140625" style="1107"/>
    <col min="256" max="256" width="5.140625" style="1107" customWidth="1"/>
    <col min="257" max="257" width="34.42578125" style="1107" customWidth="1"/>
    <col min="258" max="258" width="8" style="1107" customWidth="1"/>
    <col min="259" max="259" width="8.85546875" style="1107" customWidth="1"/>
    <col min="260" max="260" width="8.7109375" style="1107" customWidth="1"/>
    <col min="261" max="261" width="7.140625" style="1107" customWidth="1"/>
    <col min="262" max="262" width="6.5703125" style="1107" customWidth="1"/>
    <col min="263" max="263" width="7.28515625" style="1107" customWidth="1"/>
    <col min="264" max="264" width="7.42578125" style="1107" customWidth="1"/>
    <col min="265" max="265" width="6.5703125" style="1107" customWidth="1"/>
    <col min="266" max="266" width="7.42578125" style="1107" customWidth="1"/>
    <col min="267" max="267" width="8.140625" style="1107" customWidth="1"/>
    <col min="268" max="268" width="7.7109375" style="1107" customWidth="1"/>
    <col min="269" max="269" width="7.28515625" style="1107" customWidth="1"/>
    <col min="270" max="270" width="11.42578125" style="1107" customWidth="1"/>
    <col min="271" max="511" width="9.140625" style="1107"/>
    <col min="512" max="512" width="5.140625" style="1107" customWidth="1"/>
    <col min="513" max="513" width="34.42578125" style="1107" customWidth="1"/>
    <col min="514" max="514" width="8" style="1107" customWidth="1"/>
    <col min="515" max="515" width="8.85546875" style="1107" customWidth="1"/>
    <col min="516" max="516" width="8.7109375" style="1107" customWidth="1"/>
    <col min="517" max="517" width="7.140625" style="1107" customWidth="1"/>
    <col min="518" max="518" width="6.5703125" style="1107" customWidth="1"/>
    <col min="519" max="519" width="7.28515625" style="1107" customWidth="1"/>
    <col min="520" max="520" width="7.42578125" style="1107" customWidth="1"/>
    <col min="521" max="521" width="6.5703125" style="1107" customWidth="1"/>
    <col min="522" max="522" width="7.42578125" style="1107" customWidth="1"/>
    <col min="523" max="523" width="8.140625" style="1107" customWidth="1"/>
    <col min="524" max="524" width="7.7109375" style="1107" customWidth="1"/>
    <col min="525" max="525" width="7.28515625" style="1107" customWidth="1"/>
    <col min="526" max="526" width="11.42578125" style="1107" customWidth="1"/>
    <col min="527" max="767" width="9.140625" style="1107"/>
    <col min="768" max="768" width="5.140625" style="1107" customWidth="1"/>
    <col min="769" max="769" width="34.42578125" style="1107" customWidth="1"/>
    <col min="770" max="770" width="8" style="1107" customWidth="1"/>
    <col min="771" max="771" width="8.85546875" style="1107" customWidth="1"/>
    <col min="772" max="772" width="8.7109375" style="1107" customWidth="1"/>
    <col min="773" max="773" width="7.140625" style="1107" customWidth="1"/>
    <col min="774" max="774" width="6.5703125" style="1107" customWidth="1"/>
    <col min="775" max="775" width="7.28515625" style="1107" customWidth="1"/>
    <col min="776" max="776" width="7.42578125" style="1107" customWidth="1"/>
    <col min="777" max="777" width="6.5703125" style="1107" customWidth="1"/>
    <col min="778" max="778" width="7.42578125" style="1107" customWidth="1"/>
    <col min="779" max="779" width="8.140625" style="1107" customWidth="1"/>
    <col min="780" max="780" width="7.7109375" style="1107" customWidth="1"/>
    <col min="781" max="781" width="7.28515625" style="1107" customWidth="1"/>
    <col min="782" max="782" width="11.42578125" style="1107" customWidth="1"/>
    <col min="783" max="1023" width="9.140625" style="1107"/>
    <col min="1024" max="1024" width="5.140625" style="1107" customWidth="1"/>
    <col min="1025" max="1025" width="34.42578125" style="1107" customWidth="1"/>
    <col min="1026" max="1026" width="8" style="1107" customWidth="1"/>
    <col min="1027" max="1027" width="8.85546875" style="1107" customWidth="1"/>
    <col min="1028" max="1028" width="8.7109375" style="1107" customWidth="1"/>
    <col min="1029" max="1029" width="7.140625" style="1107" customWidth="1"/>
    <col min="1030" max="1030" width="6.5703125" style="1107" customWidth="1"/>
    <col min="1031" max="1031" width="7.28515625" style="1107" customWidth="1"/>
    <col min="1032" max="1032" width="7.42578125" style="1107" customWidth="1"/>
    <col min="1033" max="1033" width="6.5703125" style="1107" customWidth="1"/>
    <col min="1034" max="1034" width="7.42578125" style="1107" customWidth="1"/>
    <col min="1035" max="1035" width="8.140625" style="1107" customWidth="1"/>
    <col min="1036" max="1036" width="7.7109375" style="1107" customWidth="1"/>
    <col min="1037" max="1037" width="7.28515625" style="1107" customWidth="1"/>
    <col min="1038" max="1038" width="11.42578125" style="1107" customWidth="1"/>
    <col min="1039" max="1279" width="9.140625" style="1107"/>
    <col min="1280" max="1280" width="5.140625" style="1107" customWidth="1"/>
    <col min="1281" max="1281" width="34.42578125" style="1107" customWidth="1"/>
    <col min="1282" max="1282" width="8" style="1107" customWidth="1"/>
    <col min="1283" max="1283" width="8.85546875" style="1107" customWidth="1"/>
    <col min="1284" max="1284" width="8.7109375" style="1107" customWidth="1"/>
    <col min="1285" max="1285" width="7.140625" style="1107" customWidth="1"/>
    <col min="1286" max="1286" width="6.5703125" style="1107" customWidth="1"/>
    <col min="1287" max="1287" width="7.28515625" style="1107" customWidth="1"/>
    <col min="1288" max="1288" width="7.42578125" style="1107" customWidth="1"/>
    <col min="1289" max="1289" width="6.5703125" style="1107" customWidth="1"/>
    <col min="1290" max="1290" width="7.42578125" style="1107" customWidth="1"/>
    <col min="1291" max="1291" width="8.140625" style="1107" customWidth="1"/>
    <col min="1292" max="1292" width="7.7109375" style="1107" customWidth="1"/>
    <col min="1293" max="1293" width="7.28515625" style="1107" customWidth="1"/>
    <col min="1294" max="1294" width="11.42578125" style="1107" customWidth="1"/>
    <col min="1295" max="1535" width="9.140625" style="1107"/>
    <col min="1536" max="1536" width="5.140625" style="1107" customWidth="1"/>
    <col min="1537" max="1537" width="34.42578125" style="1107" customWidth="1"/>
    <col min="1538" max="1538" width="8" style="1107" customWidth="1"/>
    <col min="1539" max="1539" width="8.85546875" style="1107" customWidth="1"/>
    <col min="1540" max="1540" width="8.7109375" style="1107" customWidth="1"/>
    <col min="1541" max="1541" width="7.140625" style="1107" customWidth="1"/>
    <col min="1542" max="1542" width="6.5703125" style="1107" customWidth="1"/>
    <col min="1543" max="1543" width="7.28515625" style="1107" customWidth="1"/>
    <col min="1544" max="1544" width="7.42578125" style="1107" customWidth="1"/>
    <col min="1545" max="1545" width="6.5703125" style="1107" customWidth="1"/>
    <col min="1546" max="1546" width="7.42578125" style="1107" customWidth="1"/>
    <col min="1547" max="1547" width="8.140625" style="1107" customWidth="1"/>
    <col min="1548" max="1548" width="7.7109375" style="1107" customWidth="1"/>
    <col min="1549" max="1549" width="7.28515625" style="1107" customWidth="1"/>
    <col min="1550" max="1550" width="11.42578125" style="1107" customWidth="1"/>
    <col min="1551" max="1791" width="9.140625" style="1107"/>
    <col min="1792" max="1792" width="5.140625" style="1107" customWidth="1"/>
    <col min="1793" max="1793" width="34.42578125" style="1107" customWidth="1"/>
    <col min="1794" max="1794" width="8" style="1107" customWidth="1"/>
    <col min="1795" max="1795" width="8.85546875" style="1107" customWidth="1"/>
    <col min="1796" max="1796" width="8.7109375" style="1107" customWidth="1"/>
    <col min="1797" max="1797" width="7.140625" style="1107" customWidth="1"/>
    <col min="1798" max="1798" width="6.5703125" style="1107" customWidth="1"/>
    <col min="1799" max="1799" width="7.28515625" style="1107" customWidth="1"/>
    <col min="1800" max="1800" width="7.42578125" style="1107" customWidth="1"/>
    <col min="1801" max="1801" width="6.5703125" style="1107" customWidth="1"/>
    <col min="1802" max="1802" width="7.42578125" style="1107" customWidth="1"/>
    <col min="1803" max="1803" width="8.140625" style="1107" customWidth="1"/>
    <col min="1804" max="1804" width="7.7109375" style="1107" customWidth="1"/>
    <col min="1805" max="1805" width="7.28515625" style="1107" customWidth="1"/>
    <col min="1806" max="1806" width="11.42578125" style="1107" customWidth="1"/>
    <col min="1807" max="2047" width="9.140625" style="1107"/>
    <col min="2048" max="2048" width="5.140625" style="1107" customWidth="1"/>
    <col min="2049" max="2049" width="34.42578125" style="1107" customWidth="1"/>
    <col min="2050" max="2050" width="8" style="1107" customWidth="1"/>
    <col min="2051" max="2051" width="8.85546875" style="1107" customWidth="1"/>
    <col min="2052" max="2052" width="8.7109375" style="1107" customWidth="1"/>
    <col min="2053" max="2053" width="7.140625" style="1107" customWidth="1"/>
    <col min="2054" max="2054" width="6.5703125" style="1107" customWidth="1"/>
    <col min="2055" max="2055" width="7.28515625" style="1107" customWidth="1"/>
    <col min="2056" max="2056" width="7.42578125" style="1107" customWidth="1"/>
    <col min="2057" max="2057" width="6.5703125" style="1107" customWidth="1"/>
    <col min="2058" max="2058" width="7.42578125" style="1107" customWidth="1"/>
    <col min="2059" max="2059" width="8.140625" style="1107" customWidth="1"/>
    <col min="2060" max="2060" width="7.7109375" style="1107" customWidth="1"/>
    <col min="2061" max="2061" width="7.28515625" style="1107" customWidth="1"/>
    <col min="2062" max="2062" width="11.42578125" style="1107" customWidth="1"/>
    <col min="2063" max="2303" width="9.140625" style="1107"/>
    <col min="2304" max="2304" width="5.140625" style="1107" customWidth="1"/>
    <col min="2305" max="2305" width="34.42578125" style="1107" customWidth="1"/>
    <col min="2306" max="2306" width="8" style="1107" customWidth="1"/>
    <col min="2307" max="2307" width="8.85546875" style="1107" customWidth="1"/>
    <col min="2308" max="2308" width="8.7109375" style="1107" customWidth="1"/>
    <col min="2309" max="2309" width="7.140625" style="1107" customWidth="1"/>
    <col min="2310" max="2310" width="6.5703125" style="1107" customWidth="1"/>
    <col min="2311" max="2311" width="7.28515625" style="1107" customWidth="1"/>
    <col min="2312" max="2312" width="7.42578125" style="1107" customWidth="1"/>
    <col min="2313" max="2313" width="6.5703125" style="1107" customWidth="1"/>
    <col min="2314" max="2314" width="7.42578125" style="1107" customWidth="1"/>
    <col min="2315" max="2315" width="8.140625" style="1107" customWidth="1"/>
    <col min="2316" max="2316" width="7.7109375" style="1107" customWidth="1"/>
    <col min="2317" max="2317" width="7.28515625" style="1107" customWidth="1"/>
    <col min="2318" max="2318" width="11.42578125" style="1107" customWidth="1"/>
    <col min="2319" max="2559" width="9.140625" style="1107"/>
    <col min="2560" max="2560" width="5.140625" style="1107" customWidth="1"/>
    <col min="2561" max="2561" width="34.42578125" style="1107" customWidth="1"/>
    <col min="2562" max="2562" width="8" style="1107" customWidth="1"/>
    <col min="2563" max="2563" width="8.85546875" style="1107" customWidth="1"/>
    <col min="2564" max="2564" width="8.7109375" style="1107" customWidth="1"/>
    <col min="2565" max="2565" width="7.140625" style="1107" customWidth="1"/>
    <col min="2566" max="2566" width="6.5703125" style="1107" customWidth="1"/>
    <col min="2567" max="2567" width="7.28515625" style="1107" customWidth="1"/>
    <col min="2568" max="2568" width="7.42578125" style="1107" customWidth="1"/>
    <col min="2569" max="2569" width="6.5703125" style="1107" customWidth="1"/>
    <col min="2570" max="2570" width="7.42578125" style="1107" customWidth="1"/>
    <col min="2571" max="2571" width="8.140625" style="1107" customWidth="1"/>
    <col min="2572" max="2572" width="7.7109375" style="1107" customWidth="1"/>
    <col min="2573" max="2573" width="7.28515625" style="1107" customWidth="1"/>
    <col min="2574" max="2574" width="11.42578125" style="1107" customWidth="1"/>
    <col min="2575" max="2815" width="9.140625" style="1107"/>
    <col min="2816" max="2816" width="5.140625" style="1107" customWidth="1"/>
    <col min="2817" max="2817" width="34.42578125" style="1107" customWidth="1"/>
    <col min="2818" max="2818" width="8" style="1107" customWidth="1"/>
    <col min="2819" max="2819" width="8.85546875" style="1107" customWidth="1"/>
    <col min="2820" max="2820" width="8.7109375" style="1107" customWidth="1"/>
    <col min="2821" max="2821" width="7.140625" style="1107" customWidth="1"/>
    <col min="2822" max="2822" width="6.5703125" style="1107" customWidth="1"/>
    <col min="2823" max="2823" width="7.28515625" style="1107" customWidth="1"/>
    <col min="2824" max="2824" width="7.42578125" style="1107" customWidth="1"/>
    <col min="2825" max="2825" width="6.5703125" style="1107" customWidth="1"/>
    <col min="2826" max="2826" width="7.42578125" style="1107" customWidth="1"/>
    <col min="2827" max="2827" width="8.140625" style="1107" customWidth="1"/>
    <col min="2828" max="2828" width="7.7109375" style="1107" customWidth="1"/>
    <col min="2829" max="2829" width="7.28515625" style="1107" customWidth="1"/>
    <col min="2830" max="2830" width="11.42578125" style="1107" customWidth="1"/>
    <col min="2831" max="3071" width="9.140625" style="1107"/>
    <col min="3072" max="3072" width="5.140625" style="1107" customWidth="1"/>
    <col min="3073" max="3073" width="34.42578125" style="1107" customWidth="1"/>
    <col min="3074" max="3074" width="8" style="1107" customWidth="1"/>
    <col min="3075" max="3075" width="8.85546875" style="1107" customWidth="1"/>
    <col min="3076" max="3076" width="8.7109375" style="1107" customWidth="1"/>
    <col min="3077" max="3077" width="7.140625" style="1107" customWidth="1"/>
    <col min="3078" max="3078" width="6.5703125" style="1107" customWidth="1"/>
    <col min="3079" max="3079" width="7.28515625" style="1107" customWidth="1"/>
    <col min="3080" max="3080" width="7.42578125" style="1107" customWidth="1"/>
    <col min="3081" max="3081" width="6.5703125" style="1107" customWidth="1"/>
    <col min="3082" max="3082" width="7.42578125" style="1107" customWidth="1"/>
    <col min="3083" max="3083" width="8.140625" style="1107" customWidth="1"/>
    <col min="3084" max="3084" width="7.7109375" style="1107" customWidth="1"/>
    <col min="3085" max="3085" width="7.28515625" style="1107" customWidth="1"/>
    <col min="3086" max="3086" width="11.42578125" style="1107" customWidth="1"/>
    <col min="3087" max="3327" width="9.140625" style="1107"/>
    <col min="3328" max="3328" width="5.140625" style="1107" customWidth="1"/>
    <col min="3329" max="3329" width="34.42578125" style="1107" customWidth="1"/>
    <col min="3330" max="3330" width="8" style="1107" customWidth="1"/>
    <col min="3331" max="3331" width="8.85546875" style="1107" customWidth="1"/>
    <col min="3332" max="3332" width="8.7109375" style="1107" customWidth="1"/>
    <col min="3333" max="3333" width="7.140625" style="1107" customWidth="1"/>
    <col min="3334" max="3334" width="6.5703125" style="1107" customWidth="1"/>
    <col min="3335" max="3335" width="7.28515625" style="1107" customWidth="1"/>
    <col min="3336" max="3336" width="7.42578125" style="1107" customWidth="1"/>
    <col min="3337" max="3337" width="6.5703125" style="1107" customWidth="1"/>
    <col min="3338" max="3338" width="7.42578125" style="1107" customWidth="1"/>
    <col min="3339" max="3339" width="8.140625" style="1107" customWidth="1"/>
    <col min="3340" max="3340" width="7.7109375" style="1107" customWidth="1"/>
    <col min="3341" max="3341" width="7.28515625" style="1107" customWidth="1"/>
    <col min="3342" max="3342" width="11.42578125" style="1107" customWidth="1"/>
    <col min="3343" max="3583" width="9.140625" style="1107"/>
    <col min="3584" max="3584" width="5.140625" style="1107" customWidth="1"/>
    <col min="3585" max="3585" width="34.42578125" style="1107" customWidth="1"/>
    <col min="3586" max="3586" width="8" style="1107" customWidth="1"/>
    <col min="3587" max="3587" width="8.85546875" style="1107" customWidth="1"/>
    <col min="3588" max="3588" width="8.7109375" style="1107" customWidth="1"/>
    <col min="3589" max="3589" width="7.140625" style="1107" customWidth="1"/>
    <col min="3590" max="3590" width="6.5703125" style="1107" customWidth="1"/>
    <col min="3591" max="3591" width="7.28515625" style="1107" customWidth="1"/>
    <col min="3592" max="3592" width="7.42578125" style="1107" customWidth="1"/>
    <col min="3593" max="3593" width="6.5703125" style="1107" customWidth="1"/>
    <col min="3594" max="3594" width="7.42578125" style="1107" customWidth="1"/>
    <col min="3595" max="3595" width="8.140625" style="1107" customWidth="1"/>
    <col min="3596" max="3596" width="7.7109375" style="1107" customWidth="1"/>
    <col min="3597" max="3597" width="7.28515625" style="1107" customWidth="1"/>
    <col min="3598" max="3598" width="11.42578125" style="1107" customWidth="1"/>
    <col min="3599" max="3839" width="9.140625" style="1107"/>
    <col min="3840" max="3840" width="5.140625" style="1107" customWidth="1"/>
    <col min="3841" max="3841" width="34.42578125" style="1107" customWidth="1"/>
    <col min="3842" max="3842" width="8" style="1107" customWidth="1"/>
    <col min="3843" max="3843" width="8.85546875" style="1107" customWidth="1"/>
    <col min="3844" max="3844" width="8.7109375" style="1107" customWidth="1"/>
    <col min="3845" max="3845" width="7.140625" style="1107" customWidth="1"/>
    <col min="3846" max="3846" width="6.5703125" style="1107" customWidth="1"/>
    <col min="3847" max="3847" width="7.28515625" style="1107" customWidth="1"/>
    <col min="3848" max="3848" width="7.42578125" style="1107" customWidth="1"/>
    <col min="3849" max="3849" width="6.5703125" style="1107" customWidth="1"/>
    <col min="3850" max="3850" width="7.42578125" style="1107" customWidth="1"/>
    <col min="3851" max="3851" width="8.140625" style="1107" customWidth="1"/>
    <col min="3852" max="3852" width="7.7109375" style="1107" customWidth="1"/>
    <col min="3853" max="3853" width="7.28515625" style="1107" customWidth="1"/>
    <col min="3854" max="3854" width="11.42578125" style="1107" customWidth="1"/>
    <col min="3855" max="4095" width="9.140625" style="1107"/>
    <col min="4096" max="4096" width="5.140625" style="1107" customWidth="1"/>
    <col min="4097" max="4097" width="34.42578125" style="1107" customWidth="1"/>
    <col min="4098" max="4098" width="8" style="1107" customWidth="1"/>
    <col min="4099" max="4099" width="8.85546875" style="1107" customWidth="1"/>
    <col min="4100" max="4100" width="8.7109375" style="1107" customWidth="1"/>
    <col min="4101" max="4101" width="7.140625" style="1107" customWidth="1"/>
    <col min="4102" max="4102" width="6.5703125" style="1107" customWidth="1"/>
    <col min="4103" max="4103" width="7.28515625" style="1107" customWidth="1"/>
    <col min="4104" max="4104" width="7.42578125" style="1107" customWidth="1"/>
    <col min="4105" max="4105" width="6.5703125" style="1107" customWidth="1"/>
    <col min="4106" max="4106" width="7.42578125" style="1107" customWidth="1"/>
    <col min="4107" max="4107" width="8.140625" style="1107" customWidth="1"/>
    <col min="4108" max="4108" width="7.7109375" style="1107" customWidth="1"/>
    <col min="4109" max="4109" width="7.28515625" style="1107" customWidth="1"/>
    <col min="4110" max="4110" width="11.42578125" style="1107" customWidth="1"/>
    <col min="4111" max="4351" width="9.140625" style="1107"/>
    <col min="4352" max="4352" width="5.140625" style="1107" customWidth="1"/>
    <col min="4353" max="4353" width="34.42578125" style="1107" customWidth="1"/>
    <col min="4354" max="4354" width="8" style="1107" customWidth="1"/>
    <col min="4355" max="4355" width="8.85546875" style="1107" customWidth="1"/>
    <col min="4356" max="4356" width="8.7109375" style="1107" customWidth="1"/>
    <col min="4357" max="4357" width="7.140625" style="1107" customWidth="1"/>
    <col min="4358" max="4358" width="6.5703125" style="1107" customWidth="1"/>
    <col min="4359" max="4359" width="7.28515625" style="1107" customWidth="1"/>
    <col min="4360" max="4360" width="7.42578125" style="1107" customWidth="1"/>
    <col min="4361" max="4361" width="6.5703125" style="1107" customWidth="1"/>
    <col min="4362" max="4362" width="7.42578125" style="1107" customWidth="1"/>
    <col min="4363" max="4363" width="8.140625" style="1107" customWidth="1"/>
    <col min="4364" max="4364" width="7.7109375" style="1107" customWidth="1"/>
    <col min="4365" max="4365" width="7.28515625" style="1107" customWidth="1"/>
    <col min="4366" max="4366" width="11.42578125" style="1107" customWidth="1"/>
    <col min="4367" max="4607" width="9.140625" style="1107"/>
    <col min="4608" max="4608" width="5.140625" style="1107" customWidth="1"/>
    <col min="4609" max="4609" width="34.42578125" style="1107" customWidth="1"/>
    <col min="4610" max="4610" width="8" style="1107" customWidth="1"/>
    <col min="4611" max="4611" width="8.85546875" style="1107" customWidth="1"/>
    <col min="4612" max="4612" width="8.7109375" style="1107" customWidth="1"/>
    <col min="4613" max="4613" width="7.140625" style="1107" customWidth="1"/>
    <col min="4614" max="4614" width="6.5703125" style="1107" customWidth="1"/>
    <col min="4615" max="4615" width="7.28515625" style="1107" customWidth="1"/>
    <col min="4616" max="4616" width="7.42578125" style="1107" customWidth="1"/>
    <col min="4617" max="4617" width="6.5703125" style="1107" customWidth="1"/>
    <col min="4618" max="4618" width="7.42578125" style="1107" customWidth="1"/>
    <col min="4619" max="4619" width="8.140625" style="1107" customWidth="1"/>
    <col min="4620" max="4620" width="7.7109375" style="1107" customWidth="1"/>
    <col min="4621" max="4621" width="7.28515625" style="1107" customWidth="1"/>
    <col min="4622" max="4622" width="11.42578125" style="1107" customWidth="1"/>
    <col min="4623" max="4863" width="9.140625" style="1107"/>
    <col min="4864" max="4864" width="5.140625" style="1107" customWidth="1"/>
    <col min="4865" max="4865" width="34.42578125" style="1107" customWidth="1"/>
    <col min="4866" max="4866" width="8" style="1107" customWidth="1"/>
    <col min="4867" max="4867" width="8.85546875" style="1107" customWidth="1"/>
    <col min="4868" max="4868" width="8.7109375" style="1107" customWidth="1"/>
    <col min="4869" max="4869" width="7.140625" style="1107" customWidth="1"/>
    <col min="4870" max="4870" width="6.5703125" style="1107" customWidth="1"/>
    <col min="4871" max="4871" width="7.28515625" style="1107" customWidth="1"/>
    <col min="4872" max="4872" width="7.42578125" style="1107" customWidth="1"/>
    <col min="4873" max="4873" width="6.5703125" style="1107" customWidth="1"/>
    <col min="4874" max="4874" width="7.42578125" style="1107" customWidth="1"/>
    <col min="4875" max="4875" width="8.140625" style="1107" customWidth="1"/>
    <col min="4876" max="4876" width="7.7109375" style="1107" customWidth="1"/>
    <col min="4877" max="4877" width="7.28515625" style="1107" customWidth="1"/>
    <col min="4878" max="4878" width="11.42578125" style="1107" customWidth="1"/>
    <col min="4879" max="5119" width="9.140625" style="1107"/>
    <col min="5120" max="5120" width="5.140625" style="1107" customWidth="1"/>
    <col min="5121" max="5121" width="34.42578125" style="1107" customWidth="1"/>
    <col min="5122" max="5122" width="8" style="1107" customWidth="1"/>
    <col min="5123" max="5123" width="8.85546875" style="1107" customWidth="1"/>
    <col min="5124" max="5124" width="8.7109375" style="1107" customWidth="1"/>
    <col min="5125" max="5125" width="7.140625" style="1107" customWidth="1"/>
    <col min="5126" max="5126" width="6.5703125" style="1107" customWidth="1"/>
    <col min="5127" max="5127" width="7.28515625" style="1107" customWidth="1"/>
    <col min="5128" max="5128" width="7.42578125" style="1107" customWidth="1"/>
    <col min="5129" max="5129" width="6.5703125" style="1107" customWidth="1"/>
    <col min="5130" max="5130" width="7.42578125" style="1107" customWidth="1"/>
    <col min="5131" max="5131" width="8.140625" style="1107" customWidth="1"/>
    <col min="5132" max="5132" width="7.7109375" style="1107" customWidth="1"/>
    <col min="5133" max="5133" width="7.28515625" style="1107" customWidth="1"/>
    <col min="5134" max="5134" width="11.42578125" style="1107" customWidth="1"/>
    <col min="5135" max="5375" width="9.140625" style="1107"/>
    <col min="5376" max="5376" width="5.140625" style="1107" customWidth="1"/>
    <col min="5377" max="5377" width="34.42578125" style="1107" customWidth="1"/>
    <col min="5378" max="5378" width="8" style="1107" customWidth="1"/>
    <col min="5379" max="5379" width="8.85546875" style="1107" customWidth="1"/>
    <col min="5380" max="5380" width="8.7109375" style="1107" customWidth="1"/>
    <col min="5381" max="5381" width="7.140625" style="1107" customWidth="1"/>
    <col min="5382" max="5382" width="6.5703125" style="1107" customWidth="1"/>
    <col min="5383" max="5383" width="7.28515625" style="1107" customWidth="1"/>
    <col min="5384" max="5384" width="7.42578125" style="1107" customWidth="1"/>
    <col min="5385" max="5385" width="6.5703125" style="1107" customWidth="1"/>
    <col min="5386" max="5386" width="7.42578125" style="1107" customWidth="1"/>
    <col min="5387" max="5387" width="8.140625" style="1107" customWidth="1"/>
    <col min="5388" max="5388" width="7.7109375" style="1107" customWidth="1"/>
    <col min="5389" max="5389" width="7.28515625" style="1107" customWidth="1"/>
    <col min="5390" max="5390" width="11.42578125" style="1107" customWidth="1"/>
    <col min="5391" max="5631" width="9.140625" style="1107"/>
    <col min="5632" max="5632" width="5.140625" style="1107" customWidth="1"/>
    <col min="5633" max="5633" width="34.42578125" style="1107" customWidth="1"/>
    <col min="5634" max="5634" width="8" style="1107" customWidth="1"/>
    <col min="5635" max="5635" width="8.85546875" style="1107" customWidth="1"/>
    <col min="5636" max="5636" width="8.7109375" style="1107" customWidth="1"/>
    <col min="5637" max="5637" width="7.140625" style="1107" customWidth="1"/>
    <col min="5638" max="5638" width="6.5703125" style="1107" customWidth="1"/>
    <col min="5639" max="5639" width="7.28515625" style="1107" customWidth="1"/>
    <col min="5640" max="5640" width="7.42578125" style="1107" customWidth="1"/>
    <col min="5641" max="5641" width="6.5703125" style="1107" customWidth="1"/>
    <col min="5642" max="5642" width="7.42578125" style="1107" customWidth="1"/>
    <col min="5643" max="5643" width="8.140625" style="1107" customWidth="1"/>
    <col min="5644" max="5644" width="7.7109375" style="1107" customWidth="1"/>
    <col min="5645" max="5645" width="7.28515625" style="1107" customWidth="1"/>
    <col min="5646" max="5646" width="11.42578125" style="1107" customWidth="1"/>
    <col min="5647" max="5887" width="9.140625" style="1107"/>
    <col min="5888" max="5888" width="5.140625" style="1107" customWidth="1"/>
    <col min="5889" max="5889" width="34.42578125" style="1107" customWidth="1"/>
    <col min="5890" max="5890" width="8" style="1107" customWidth="1"/>
    <col min="5891" max="5891" width="8.85546875" style="1107" customWidth="1"/>
    <col min="5892" max="5892" width="8.7109375" style="1107" customWidth="1"/>
    <col min="5893" max="5893" width="7.140625" style="1107" customWidth="1"/>
    <col min="5894" max="5894" width="6.5703125" style="1107" customWidth="1"/>
    <col min="5895" max="5895" width="7.28515625" style="1107" customWidth="1"/>
    <col min="5896" max="5896" width="7.42578125" style="1107" customWidth="1"/>
    <col min="5897" max="5897" width="6.5703125" style="1107" customWidth="1"/>
    <col min="5898" max="5898" width="7.42578125" style="1107" customWidth="1"/>
    <col min="5899" max="5899" width="8.140625" style="1107" customWidth="1"/>
    <col min="5900" max="5900" width="7.7109375" style="1107" customWidth="1"/>
    <col min="5901" max="5901" width="7.28515625" style="1107" customWidth="1"/>
    <col min="5902" max="5902" width="11.42578125" style="1107" customWidth="1"/>
    <col min="5903" max="6143" width="9.140625" style="1107"/>
    <col min="6144" max="6144" width="5.140625" style="1107" customWidth="1"/>
    <col min="6145" max="6145" width="34.42578125" style="1107" customWidth="1"/>
    <col min="6146" max="6146" width="8" style="1107" customWidth="1"/>
    <col min="6147" max="6147" width="8.85546875" style="1107" customWidth="1"/>
    <col min="6148" max="6148" width="8.7109375" style="1107" customWidth="1"/>
    <col min="6149" max="6149" width="7.140625" style="1107" customWidth="1"/>
    <col min="6150" max="6150" width="6.5703125" style="1107" customWidth="1"/>
    <col min="6151" max="6151" width="7.28515625" style="1107" customWidth="1"/>
    <col min="6152" max="6152" width="7.42578125" style="1107" customWidth="1"/>
    <col min="6153" max="6153" width="6.5703125" style="1107" customWidth="1"/>
    <col min="6154" max="6154" width="7.42578125" style="1107" customWidth="1"/>
    <col min="6155" max="6155" width="8.140625" style="1107" customWidth="1"/>
    <col min="6156" max="6156" width="7.7109375" style="1107" customWidth="1"/>
    <col min="6157" max="6157" width="7.28515625" style="1107" customWidth="1"/>
    <col min="6158" max="6158" width="11.42578125" style="1107" customWidth="1"/>
    <col min="6159" max="6399" width="9.140625" style="1107"/>
    <col min="6400" max="6400" width="5.140625" style="1107" customWidth="1"/>
    <col min="6401" max="6401" width="34.42578125" style="1107" customWidth="1"/>
    <col min="6402" max="6402" width="8" style="1107" customWidth="1"/>
    <col min="6403" max="6403" width="8.85546875" style="1107" customWidth="1"/>
    <col min="6404" max="6404" width="8.7109375" style="1107" customWidth="1"/>
    <col min="6405" max="6405" width="7.140625" style="1107" customWidth="1"/>
    <col min="6406" max="6406" width="6.5703125" style="1107" customWidth="1"/>
    <col min="6407" max="6407" width="7.28515625" style="1107" customWidth="1"/>
    <col min="6408" max="6408" width="7.42578125" style="1107" customWidth="1"/>
    <col min="6409" max="6409" width="6.5703125" style="1107" customWidth="1"/>
    <col min="6410" max="6410" width="7.42578125" style="1107" customWidth="1"/>
    <col min="6411" max="6411" width="8.140625" style="1107" customWidth="1"/>
    <col min="6412" max="6412" width="7.7109375" style="1107" customWidth="1"/>
    <col min="6413" max="6413" width="7.28515625" style="1107" customWidth="1"/>
    <col min="6414" max="6414" width="11.42578125" style="1107" customWidth="1"/>
    <col min="6415" max="6655" width="9.140625" style="1107"/>
    <col min="6656" max="6656" width="5.140625" style="1107" customWidth="1"/>
    <col min="6657" max="6657" width="34.42578125" style="1107" customWidth="1"/>
    <col min="6658" max="6658" width="8" style="1107" customWidth="1"/>
    <col min="6659" max="6659" width="8.85546875" style="1107" customWidth="1"/>
    <col min="6660" max="6660" width="8.7109375" style="1107" customWidth="1"/>
    <col min="6661" max="6661" width="7.140625" style="1107" customWidth="1"/>
    <col min="6662" max="6662" width="6.5703125" style="1107" customWidth="1"/>
    <col min="6663" max="6663" width="7.28515625" style="1107" customWidth="1"/>
    <col min="6664" max="6664" width="7.42578125" style="1107" customWidth="1"/>
    <col min="6665" max="6665" width="6.5703125" style="1107" customWidth="1"/>
    <col min="6666" max="6666" width="7.42578125" style="1107" customWidth="1"/>
    <col min="6667" max="6667" width="8.140625" style="1107" customWidth="1"/>
    <col min="6668" max="6668" width="7.7109375" style="1107" customWidth="1"/>
    <col min="6669" max="6669" width="7.28515625" style="1107" customWidth="1"/>
    <col min="6670" max="6670" width="11.42578125" style="1107" customWidth="1"/>
    <col min="6671" max="6911" width="9.140625" style="1107"/>
    <col min="6912" max="6912" width="5.140625" style="1107" customWidth="1"/>
    <col min="6913" max="6913" width="34.42578125" style="1107" customWidth="1"/>
    <col min="6914" max="6914" width="8" style="1107" customWidth="1"/>
    <col min="6915" max="6915" width="8.85546875" style="1107" customWidth="1"/>
    <col min="6916" max="6916" width="8.7109375" style="1107" customWidth="1"/>
    <col min="6917" max="6917" width="7.140625" style="1107" customWidth="1"/>
    <col min="6918" max="6918" width="6.5703125" style="1107" customWidth="1"/>
    <col min="6919" max="6919" width="7.28515625" style="1107" customWidth="1"/>
    <col min="6920" max="6920" width="7.42578125" style="1107" customWidth="1"/>
    <col min="6921" max="6921" width="6.5703125" style="1107" customWidth="1"/>
    <col min="6922" max="6922" width="7.42578125" style="1107" customWidth="1"/>
    <col min="6923" max="6923" width="8.140625" style="1107" customWidth="1"/>
    <col min="6924" max="6924" width="7.7109375" style="1107" customWidth="1"/>
    <col min="6925" max="6925" width="7.28515625" style="1107" customWidth="1"/>
    <col min="6926" max="6926" width="11.42578125" style="1107" customWidth="1"/>
    <col min="6927" max="7167" width="9.140625" style="1107"/>
    <col min="7168" max="7168" width="5.140625" style="1107" customWidth="1"/>
    <col min="7169" max="7169" width="34.42578125" style="1107" customWidth="1"/>
    <col min="7170" max="7170" width="8" style="1107" customWidth="1"/>
    <col min="7171" max="7171" width="8.85546875" style="1107" customWidth="1"/>
    <col min="7172" max="7172" width="8.7109375" style="1107" customWidth="1"/>
    <col min="7173" max="7173" width="7.140625" style="1107" customWidth="1"/>
    <col min="7174" max="7174" width="6.5703125" style="1107" customWidth="1"/>
    <col min="7175" max="7175" width="7.28515625" style="1107" customWidth="1"/>
    <col min="7176" max="7176" width="7.42578125" style="1107" customWidth="1"/>
    <col min="7177" max="7177" width="6.5703125" style="1107" customWidth="1"/>
    <col min="7178" max="7178" width="7.42578125" style="1107" customWidth="1"/>
    <col min="7179" max="7179" width="8.140625" style="1107" customWidth="1"/>
    <col min="7180" max="7180" width="7.7109375" style="1107" customWidth="1"/>
    <col min="7181" max="7181" width="7.28515625" style="1107" customWidth="1"/>
    <col min="7182" max="7182" width="11.42578125" style="1107" customWidth="1"/>
    <col min="7183" max="7423" width="9.140625" style="1107"/>
    <col min="7424" max="7424" width="5.140625" style="1107" customWidth="1"/>
    <col min="7425" max="7425" width="34.42578125" style="1107" customWidth="1"/>
    <col min="7426" max="7426" width="8" style="1107" customWidth="1"/>
    <col min="7427" max="7427" width="8.85546875" style="1107" customWidth="1"/>
    <col min="7428" max="7428" width="8.7109375" style="1107" customWidth="1"/>
    <col min="7429" max="7429" width="7.140625" style="1107" customWidth="1"/>
    <col min="7430" max="7430" width="6.5703125" style="1107" customWidth="1"/>
    <col min="7431" max="7431" width="7.28515625" style="1107" customWidth="1"/>
    <col min="7432" max="7432" width="7.42578125" style="1107" customWidth="1"/>
    <col min="7433" max="7433" width="6.5703125" style="1107" customWidth="1"/>
    <col min="7434" max="7434" width="7.42578125" style="1107" customWidth="1"/>
    <col min="7435" max="7435" width="8.140625" style="1107" customWidth="1"/>
    <col min="7436" max="7436" width="7.7109375" style="1107" customWidth="1"/>
    <col min="7437" max="7437" width="7.28515625" style="1107" customWidth="1"/>
    <col min="7438" max="7438" width="11.42578125" style="1107" customWidth="1"/>
    <col min="7439" max="7679" width="9.140625" style="1107"/>
    <col min="7680" max="7680" width="5.140625" style="1107" customWidth="1"/>
    <col min="7681" max="7681" width="34.42578125" style="1107" customWidth="1"/>
    <col min="7682" max="7682" width="8" style="1107" customWidth="1"/>
    <col min="7683" max="7683" width="8.85546875" style="1107" customWidth="1"/>
    <col min="7684" max="7684" width="8.7109375" style="1107" customWidth="1"/>
    <col min="7685" max="7685" width="7.140625" style="1107" customWidth="1"/>
    <col min="7686" max="7686" width="6.5703125" style="1107" customWidth="1"/>
    <col min="7687" max="7687" width="7.28515625" style="1107" customWidth="1"/>
    <col min="7688" max="7688" width="7.42578125" style="1107" customWidth="1"/>
    <col min="7689" max="7689" width="6.5703125" style="1107" customWidth="1"/>
    <col min="7690" max="7690" width="7.42578125" style="1107" customWidth="1"/>
    <col min="7691" max="7691" width="8.140625" style="1107" customWidth="1"/>
    <col min="7692" max="7692" width="7.7109375" style="1107" customWidth="1"/>
    <col min="7693" max="7693" width="7.28515625" style="1107" customWidth="1"/>
    <col min="7694" max="7694" width="11.42578125" style="1107" customWidth="1"/>
    <col min="7695" max="7935" width="9.140625" style="1107"/>
    <col min="7936" max="7936" width="5.140625" style="1107" customWidth="1"/>
    <col min="7937" max="7937" width="34.42578125" style="1107" customWidth="1"/>
    <col min="7938" max="7938" width="8" style="1107" customWidth="1"/>
    <col min="7939" max="7939" width="8.85546875" style="1107" customWidth="1"/>
    <col min="7940" max="7940" width="8.7109375" style="1107" customWidth="1"/>
    <col min="7941" max="7941" width="7.140625" style="1107" customWidth="1"/>
    <col min="7942" max="7942" width="6.5703125" style="1107" customWidth="1"/>
    <col min="7943" max="7943" width="7.28515625" style="1107" customWidth="1"/>
    <col min="7944" max="7944" width="7.42578125" style="1107" customWidth="1"/>
    <col min="7945" max="7945" width="6.5703125" style="1107" customWidth="1"/>
    <col min="7946" max="7946" width="7.42578125" style="1107" customWidth="1"/>
    <col min="7947" max="7947" width="8.140625" style="1107" customWidth="1"/>
    <col min="7948" max="7948" width="7.7109375" style="1107" customWidth="1"/>
    <col min="7949" max="7949" width="7.28515625" style="1107" customWidth="1"/>
    <col min="7950" max="7950" width="11.42578125" style="1107" customWidth="1"/>
    <col min="7951" max="8191" width="9.140625" style="1107"/>
    <col min="8192" max="8192" width="5.140625" style="1107" customWidth="1"/>
    <col min="8193" max="8193" width="34.42578125" style="1107" customWidth="1"/>
    <col min="8194" max="8194" width="8" style="1107" customWidth="1"/>
    <col min="8195" max="8195" width="8.85546875" style="1107" customWidth="1"/>
    <col min="8196" max="8196" width="8.7109375" style="1107" customWidth="1"/>
    <col min="8197" max="8197" width="7.140625" style="1107" customWidth="1"/>
    <col min="8198" max="8198" width="6.5703125" style="1107" customWidth="1"/>
    <col min="8199" max="8199" width="7.28515625" style="1107" customWidth="1"/>
    <col min="8200" max="8200" width="7.42578125" style="1107" customWidth="1"/>
    <col min="8201" max="8201" width="6.5703125" style="1107" customWidth="1"/>
    <col min="8202" max="8202" width="7.42578125" style="1107" customWidth="1"/>
    <col min="8203" max="8203" width="8.140625" style="1107" customWidth="1"/>
    <col min="8204" max="8204" width="7.7109375" style="1107" customWidth="1"/>
    <col min="8205" max="8205" width="7.28515625" style="1107" customWidth="1"/>
    <col min="8206" max="8206" width="11.42578125" style="1107" customWidth="1"/>
    <col min="8207" max="8447" width="9.140625" style="1107"/>
    <col min="8448" max="8448" width="5.140625" style="1107" customWidth="1"/>
    <col min="8449" max="8449" width="34.42578125" style="1107" customWidth="1"/>
    <col min="8450" max="8450" width="8" style="1107" customWidth="1"/>
    <col min="8451" max="8451" width="8.85546875" style="1107" customWidth="1"/>
    <col min="8452" max="8452" width="8.7109375" style="1107" customWidth="1"/>
    <col min="8453" max="8453" width="7.140625" style="1107" customWidth="1"/>
    <col min="8454" max="8454" width="6.5703125" style="1107" customWidth="1"/>
    <col min="8455" max="8455" width="7.28515625" style="1107" customWidth="1"/>
    <col min="8456" max="8456" width="7.42578125" style="1107" customWidth="1"/>
    <col min="8457" max="8457" width="6.5703125" style="1107" customWidth="1"/>
    <col min="8458" max="8458" width="7.42578125" style="1107" customWidth="1"/>
    <col min="8459" max="8459" width="8.140625" style="1107" customWidth="1"/>
    <col min="8460" max="8460" width="7.7109375" style="1107" customWidth="1"/>
    <col min="8461" max="8461" width="7.28515625" style="1107" customWidth="1"/>
    <col min="8462" max="8462" width="11.42578125" style="1107" customWidth="1"/>
    <col min="8463" max="8703" width="9.140625" style="1107"/>
    <col min="8704" max="8704" width="5.140625" style="1107" customWidth="1"/>
    <col min="8705" max="8705" width="34.42578125" style="1107" customWidth="1"/>
    <col min="8706" max="8706" width="8" style="1107" customWidth="1"/>
    <col min="8707" max="8707" width="8.85546875" style="1107" customWidth="1"/>
    <col min="8708" max="8708" width="8.7109375" style="1107" customWidth="1"/>
    <col min="8709" max="8709" width="7.140625" style="1107" customWidth="1"/>
    <col min="8710" max="8710" width="6.5703125" style="1107" customWidth="1"/>
    <col min="8711" max="8711" width="7.28515625" style="1107" customWidth="1"/>
    <col min="8712" max="8712" width="7.42578125" style="1107" customWidth="1"/>
    <col min="8713" max="8713" width="6.5703125" style="1107" customWidth="1"/>
    <col min="8714" max="8714" width="7.42578125" style="1107" customWidth="1"/>
    <col min="8715" max="8715" width="8.140625" style="1107" customWidth="1"/>
    <col min="8716" max="8716" width="7.7109375" style="1107" customWidth="1"/>
    <col min="8717" max="8717" width="7.28515625" style="1107" customWidth="1"/>
    <col min="8718" max="8718" width="11.42578125" style="1107" customWidth="1"/>
    <col min="8719" max="8959" width="9.140625" style="1107"/>
    <col min="8960" max="8960" width="5.140625" style="1107" customWidth="1"/>
    <col min="8961" max="8961" width="34.42578125" style="1107" customWidth="1"/>
    <col min="8962" max="8962" width="8" style="1107" customWidth="1"/>
    <col min="8963" max="8963" width="8.85546875" style="1107" customWidth="1"/>
    <col min="8964" max="8964" width="8.7109375" style="1107" customWidth="1"/>
    <col min="8965" max="8965" width="7.140625" style="1107" customWidth="1"/>
    <col min="8966" max="8966" width="6.5703125" style="1107" customWidth="1"/>
    <col min="8967" max="8967" width="7.28515625" style="1107" customWidth="1"/>
    <col min="8968" max="8968" width="7.42578125" style="1107" customWidth="1"/>
    <col min="8969" max="8969" width="6.5703125" style="1107" customWidth="1"/>
    <col min="8970" max="8970" width="7.42578125" style="1107" customWidth="1"/>
    <col min="8971" max="8971" width="8.140625" style="1107" customWidth="1"/>
    <col min="8972" max="8972" width="7.7109375" style="1107" customWidth="1"/>
    <col min="8973" max="8973" width="7.28515625" style="1107" customWidth="1"/>
    <col min="8974" max="8974" width="11.42578125" style="1107" customWidth="1"/>
    <col min="8975" max="9215" width="9.140625" style="1107"/>
    <col min="9216" max="9216" width="5.140625" style="1107" customWidth="1"/>
    <col min="9217" max="9217" width="34.42578125" style="1107" customWidth="1"/>
    <col min="9218" max="9218" width="8" style="1107" customWidth="1"/>
    <col min="9219" max="9219" width="8.85546875" style="1107" customWidth="1"/>
    <col min="9220" max="9220" width="8.7109375" style="1107" customWidth="1"/>
    <col min="9221" max="9221" width="7.140625" style="1107" customWidth="1"/>
    <col min="9222" max="9222" width="6.5703125" style="1107" customWidth="1"/>
    <col min="9223" max="9223" width="7.28515625" style="1107" customWidth="1"/>
    <col min="9224" max="9224" width="7.42578125" style="1107" customWidth="1"/>
    <col min="9225" max="9225" width="6.5703125" style="1107" customWidth="1"/>
    <col min="9226" max="9226" width="7.42578125" style="1107" customWidth="1"/>
    <col min="9227" max="9227" width="8.140625" style="1107" customWidth="1"/>
    <col min="9228" max="9228" width="7.7109375" style="1107" customWidth="1"/>
    <col min="9229" max="9229" width="7.28515625" style="1107" customWidth="1"/>
    <col min="9230" max="9230" width="11.42578125" style="1107" customWidth="1"/>
    <col min="9231" max="9471" width="9.140625" style="1107"/>
    <col min="9472" max="9472" width="5.140625" style="1107" customWidth="1"/>
    <col min="9473" max="9473" width="34.42578125" style="1107" customWidth="1"/>
    <col min="9474" max="9474" width="8" style="1107" customWidth="1"/>
    <col min="9475" max="9475" width="8.85546875" style="1107" customWidth="1"/>
    <col min="9476" max="9476" width="8.7109375" style="1107" customWidth="1"/>
    <col min="9477" max="9477" width="7.140625" style="1107" customWidth="1"/>
    <col min="9478" max="9478" width="6.5703125" style="1107" customWidth="1"/>
    <col min="9479" max="9479" width="7.28515625" style="1107" customWidth="1"/>
    <col min="9480" max="9480" width="7.42578125" style="1107" customWidth="1"/>
    <col min="9481" max="9481" width="6.5703125" style="1107" customWidth="1"/>
    <col min="9482" max="9482" width="7.42578125" style="1107" customWidth="1"/>
    <col min="9483" max="9483" width="8.140625" style="1107" customWidth="1"/>
    <col min="9484" max="9484" width="7.7109375" style="1107" customWidth="1"/>
    <col min="9485" max="9485" width="7.28515625" style="1107" customWidth="1"/>
    <col min="9486" max="9486" width="11.42578125" style="1107" customWidth="1"/>
    <col min="9487" max="9727" width="9.140625" style="1107"/>
    <col min="9728" max="9728" width="5.140625" style="1107" customWidth="1"/>
    <col min="9729" max="9729" width="34.42578125" style="1107" customWidth="1"/>
    <col min="9730" max="9730" width="8" style="1107" customWidth="1"/>
    <col min="9731" max="9731" width="8.85546875" style="1107" customWidth="1"/>
    <col min="9732" max="9732" width="8.7109375" style="1107" customWidth="1"/>
    <col min="9733" max="9733" width="7.140625" style="1107" customWidth="1"/>
    <col min="9734" max="9734" width="6.5703125" style="1107" customWidth="1"/>
    <col min="9735" max="9735" width="7.28515625" style="1107" customWidth="1"/>
    <col min="9736" max="9736" width="7.42578125" style="1107" customWidth="1"/>
    <col min="9737" max="9737" width="6.5703125" style="1107" customWidth="1"/>
    <col min="9738" max="9738" width="7.42578125" style="1107" customWidth="1"/>
    <col min="9739" max="9739" width="8.140625" style="1107" customWidth="1"/>
    <col min="9740" max="9740" width="7.7109375" style="1107" customWidth="1"/>
    <col min="9741" max="9741" width="7.28515625" style="1107" customWidth="1"/>
    <col min="9742" max="9742" width="11.42578125" style="1107" customWidth="1"/>
    <col min="9743" max="9983" width="9.140625" style="1107"/>
    <col min="9984" max="9984" width="5.140625" style="1107" customWidth="1"/>
    <col min="9985" max="9985" width="34.42578125" style="1107" customWidth="1"/>
    <col min="9986" max="9986" width="8" style="1107" customWidth="1"/>
    <col min="9987" max="9987" width="8.85546875" style="1107" customWidth="1"/>
    <col min="9988" max="9988" width="8.7109375" style="1107" customWidth="1"/>
    <col min="9989" max="9989" width="7.140625" style="1107" customWidth="1"/>
    <col min="9990" max="9990" width="6.5703125" style="1107" customWidth="1"/>
    <col min="9991" max="9991" width="7.28515625" style="1107" customWidth="1"/>
    <col min="9992" max="9992" width="7.42578125" style="1107" customWidth="1"/>
    <col min="9993" max="9993" width="6.5703125" style="1107" customWidth="1"/>
    <col min="9994" max="9994" width="7.42578125" style="1107" customWidth="1"/>
    <col min="9995" max="9995" width="8.140625" style="1107" customWidth="1"/>
    <col min="9996" max="9996" width="7.7109375" style="1107" customWidth="1"/>
    <col min="9997" max="9997" width="7.28515625" style="1107" customWidth="1"/>
    <col min="9998" max="9998" width="11.42578125" style="1107" customWidth="1"/>
    <col min="9999" max="10239" width="9.140625" style="1107"/>
    <col min="10240" max="10240" width="5.140625" style="1107" customWidth="1"/>
    <col min="10241" max="10241" width="34.42578125" style="1107" customWidth="1"/>
    <col min="10242" max="10242" width="8" style="1107" customWidth="1"/>
    <col min="10243" max="10243" width="8.85546875" style="1107" customWidth="1"/>
    <col min="10244" max="10244" width="8.7109375" style="1107" customWidth="1"/>
    <col min="10245" max="10245" width="7.140625" style="1107" customWidth="1"/>
    <col min="10246" max="10246" width="6.5703125" style="1107" customWidth="1"/>
    <col min="10247" max="10247" width="7.28515625" style="1107" customWidth="1"/>
    <col min="10248" max="10248" width="7.42578125" style="1107" customWidth="1"/>
    <col min="10249" max="10249" width="6.5703125" style="1107" customWidth="1"/>
    <col min="10250" max="10250" width="7.42578125" style="1107" customWidth="1"/>
    <col min="10251" max="10251" width="8.140625" style="1107" customWidth="1"/>
    <col min="10252" max="10252" width="7.7109375" style="1107" customWidth="1"/>
    <col min="10253" max="10253" width="7.28515625" style="1107" customWidth="1"/>
    <col min="10254" max="10254" width="11.42578125" style="1107" customWidth="1"/>
    <col min="10255" max="10495" width="9.140625" style="1107"/>
    <col min="10496" max="10496" width="5.140625" style="1107" customWidth="1"/>
    <col min="10497" max="10497" width="34.42578125" style="1107" customWidth="1"/>
    <col min="10498" max="10498" width="8" style="1107" customWidth="1"/>
    <col min="10499" max="10499" width="8.85546875" style="1107" customWidth="1"/>
    <col min="10500" max="10500" width="8.7109375" style="1107" customWidth="1"/>
    <col min="10501" max="10501" width="7.140625" style="1107" customWidth="1"/>
    <col min="10502" max="10502" width="6.5703125" style="1107" customWidth="1"/>
    <col min="10503" max="10503" width="7.28515625" style="1107" customWidth="1"/>
    <col min="10504" max="10504" width="7.42578125" style="1107" customWidth="1"/>
    <col min="10505" max="10505" width="6.5703125" style="1107" customWidth="1"/>
    <col min="10506" max="10506" width="7.42578125" style="1107" customWidth="1"/>
    <col min="10507" max="10507" width="8.140625" style="1107" customWidth="1"/>
    <col min="10508" max="10508" width="7.7109375" style="1107" customWidth="1"/>
    <col min="10509" max="10509" width="7.28515625" style="1107" customWidth="1"/>
    <col min="10510" max="10510" width="11.42578125" style="1107" customWidth="1"/>
    <col min="10511" max="10751" width="9.140625" style="1107"/>
    <col min="10752" max="10752" width="5.140625" style="1107" customWidth="1"/>
    <col min="10753" max="10753" width="34.42578125" style="1107" customWidth="1"/>
    <col min="10754" max="10754" width="8" style="1107" customWidth="1"/>
    <col min="10755" max="10755" width="8.85546875" style="1107" customWidth="1"/>
    <col min="10756" max="10756" width="8.7109375" style="1107" customWidth="1"/>
    <col min="10757" max="10757" width="7.140625" style="1107" customWidth="1"/>
    <col min="10758" max="10758" width="6.5703125" style="1107" customWidth="1"/>
    <col min="10759" max="10759" width="7.28515625" style="1107" customWidth="1"/>
    <col min="10760" max="10760" width="7.42578125" style="1107" customWidth="1"/>
    <col min="10761" max="10761" width="6.5703125" style="1107" customWidth="1"/>
    <col min="10762" max="10762" width="7.42578125" style="1107" customWidth="1"/>
    <col min="10763" max="10763" width="8.140625" style="1107" customWidth="1"/>
    <col min="10764" max="10764" width="7.7109375" style="1107" customWidth="1"/>
    <col min="10765" max="10765" width="7.28515625" style="1107" customWidth="1"/>
    <col min="10766" max="10766" width="11.42578125" style="1107" customWidth="1"/>
    <col min="10767" max="11007" width="9.140625" style="1107"/>
    <col min="11008" max="11008" width="5.140625" style="1107" customWidth="1"/>
    <col min="11009" max="11009" width="34.42578125" style="1107" customWidth="1"/>
    <col min="11010" max="11010" width="8" style="1107" customWidth="1"/>
    <col min="11011" max="11011" width="8.85546875" style="1107" customWidth="1"/>
    <col min="11012" max="11012" width="8.7109375" style="1107" customWidth="1"/>
    <col min="11013" max="11013" width="7.140625" style="1107" customWidth="1"/>
    <col min="11014" max="11014" width="6.5703125" style="1107" customWidth="1"/>
    <col min="11015" max="11015" width="7.28515625" style="1107" customWidth="1"/>
    <col min="11016" max="11016" width="7.42578125" style="1107" customWidth="1"/>
    <col min="11017" max="11017" width="6.5703125" style="1107" customWidth="1"/>
    <col min="11018" max="11018" width="7.42578125" style="1107" customWidth="1"/>
    <col min="11019" max="11019" width="8.140625" style="1107" customWidth="1"/>
    <col min="11020" max="11020" width="7.7109375" style="1107" customWidth="1"/>
    <col min="11021" max="11021" width="7.28515625" style="1107" customWidth="1"/>
    <col min="11022" max="11022" width="11.42578125" style="1107" customWidth="1"/>
    <col min="11023" max="11263" width="9.140625" style="1107"/>
    <col min="11264" max="11264" width="5.140625" style="1107" customWidth="1"/>
    <col min="11265" max="11265" width="34.42578125" style="1107" customWidth="1"/>
    <col min="11266" max="11266" width="8" style="1107" customWidth="1"/>
    <col min="11267" max="11267" width="8.85546875" style="1107" customWidth="1"/>
    <col min="11268" max="11268" width="8.7109375" style="1107" customWidth="1"/>
    <col min="11269" max="11269" width="7.140625" style="1107" customWidth="1"/>
    <col min="11270" max="11270" width="6.5703125" style="1107" customWidth="1"/>
    <col min="11271" max="11271" width="7.28515625" style="1107" customWidth="1"/>
    <col min="11272" max="11272" width="7.42578125" style="1107" customWidth="1"/>
    <col min="11273" max="11273" width="6.5703125" style="1107" customWidth="1"/>
    <col min="11274" max="11274" width="7.42578125" style="1107" customWidth="1"/>
    <col min="11275" max="11275" width="8.140625" style="1107" customWidth="1"/>
    <col min="11276" max="11276" width="7.7109375" style="1107" customWidth="1"/>
    <col min="11277" max="11277" width="7.28515625" style="1107" customWidth="1"/>
    <col min="11278" max="11278" width="11.42578125" style="1107" customWidth="1"/>
    <col min="11279" max="11519" width="9.140625" style="1107"/>
    <col min="11520" max="11520" width="5.140625" style="1107" customWidth="1"/>
    <col min="11521" max="11521" width="34.42578125" style="1107" customWidth="1"/>
    <col min="11522" max="11522" width="8" style="1107" customWidth="1"/>
    <col min="11523" max="11523" width="8.85546875" style="1107" customWidth="1"/>
    <col min="11524" max="11524" width="8.7109375" style="1107" customWidth="1"/>
    <col min="11525" max="11525" width="7.140625" style="1107" customWidth="1"/>
    <col min="11526" max="11526" width="6.5703125" style="1107" customWidth="1"/>
    <col min="11527" max="11527" width="7.28515625" style="1107" customWidth="1"/>
    <col min="11528" max="11528" width="7.42578125" style="1107" customWidth="1"/>
    <col min="11529" max="11529" width="6.5703125" style="1107" customWidth="1"/>
    <col min="11530" max="11530" width="7.42578125" style="1107" customWidth="1"/>
    <col min="11531" max="11531" width="8.140625" style="1107" customWidth="1"/>
    <col min="11532" max="11532" width="7.7109375" style="1107" customWidth="1"/>
    <col min="11533" max="11533" width="7.28515625" style="1107" customWidth="1"/>
    <col min="11534" max="11534" width="11.42578125" style="1107" customWidth="1"/>
    <col min="11535" max="11775" width="9.140625" style="1107"/>
    <col min="11776" max="11776" width="5.140625" style="1107" customWidth="1"/>
    <col min="11777" max="11777" width="34.42578125" style="1107" customWidth="1"/>
    <col min="11778" max="11778" width="8" style="1107" customWidth="1"/>
    <col min="11779" max="11779" width="8.85546875" style="1107" customWidth="1"/>
    <col min="11780" max="11780" width="8.7109375" style="1107" customWidth="1"/>
    <col min="11781" max="11781" width="7.140625" style="1107" customWidth="1"/>
    <col min="11782" max="11782" width="6.5703125" style="1107" customWidth="1"/>
    <col min="11783" max="11783" width="7.28515625" style="1107" customWidth="1"/>
    <col min="11784" max="11784" width="7.42578125" style="1107" customWidth="1"/>
    <col min="11785" max="11785" width="6.5703125" style="1107" customWidth="1"/>
    <col min="11786" max="11786" width="7.42578125" style="1107" customWidth="1"/>
    <col min="11787" max="11787" width="8.140625" style="1107" customWidth="1"/>
    <col min="11788" max="11788" width="7.7109375" style="1107" customWidth="1"/>
    <col min="11789" max="11789" width="7.28515625" style="1107" customWidth="1"/>
    <col min="11790" max="11790" width="11.42578125" style="1107" customWidth="1"/>
    <col min="11791" max="12031" width="9.140625" style="1107"/>
    <col min="12032" max="12032" width="5.140625" style="1107" customWidth="1"/>
    <col min="12033" max="12033" width="34.42578125" style="1107" customWidth="1"/>
    <col min="12034" max="12034" width="8" style="1107" customWidth="1"/>
    <col min="12035" max="12035" width="8.85546875" style="1107" customWidth="1"/>
    <col min="12036" max="12036" width="8.7109375" style="1107" customWidth="1"/>
    <col min="12037" max="12037" width="7.140625" style="1107" customWidth="1"/>
    <col min="12038" max="12038" width="6.5703125" style="1107" customWidth="1"/>
    <col min="12039" max="12039" width="7.28515625" style="1107" customWidth="1"/>
    <col min="12040" max="12040" width="7.42578125" style="1107" customWidth="1"/>
    <col min="12041" max="12041" width="6.5703125" style="1107" customWidth="1"/>
    <col min="12042" max="12042" width="7.42578125" style="1107" customWidth="1"/>
    <col min="12043" max="12043" width="8.140625" style="1107" customWidth="1"/>
    <col min="12044" max="12044" width="7.7109375" style="1107" customWidth="1"/>
    <col min="12045" max="12045" width="7.28515625" style="1107" customWidth="1"/>
    <col min="12046" max="12046" width="11.42578125" style="1107" customWidth="1"/>
    <col min="12047" max="12287" width="9.140625" style="1107"/>
    <col min="12288" max="12288" width="5.140625" style="1107" customWidth="1"/>
    <col min="12289" max="12289" width="34.42578125" style="1107" customWidth="1"/>
    <col min="12290" max="12290" width="8" style="1107" customWidth="1"/>
    <col min="12291" max="12291" width="8.85546875" style="1107" customWidth="1"/>
    <col min="12292" max="12292" width="8.7109375" style="1107" customWidth="1"/>
    <col min="12293" max="12293" width="7.140625" style="1107" customWidth="1"/>
    <col min="12294" max="12294" width="6.5703125" style="1107" customWidth="1"/>
    <col min="12295" max="12295" width="7.28515625" style="1107" customWidth="1"/>
    <col min="12296" max="12296" width="7.42578125" style="1107" customWidth="1"/>
    <col min="12297" max="12297" width="6.5703125" style="1107" customWidth="1"/>
    <col min="12298" max="12298" width="7.42578125" style="1107" customWidth="1"/>
    <col min="12299" max="12299" width="8.140625" style="1107" customWidth="1"/>
    <col min="12300" max="12300" width="7.7109375" style="1107" customWidth="1"/>
    <col min="12301" max="12301" width="7.28515625" style="1107" customWidth="1"/>
    <col min="12302" max="12302" width="11.42578125" style="1107" customWidth="1"/>
    <col min="12303" max="12543" width="9.140625" style="1107"/>
    <col min="12544" max="12544" width="5.140625" style="1107" customWidth="1"/>
    <col min="12545" max="12545" width="34.42578125" style="1107" customWidth="1"/>
    <col min="12546" max="12546" width="8" style="1107" customWidth="1"/>
    <col min="12547" max="12547" width="8.85546875" style="1107" customWidth="1"/>
    <col min="12548" max="12548" width="8.7109375" style="1107" customWidth="1"/>
    <col min="12549" max="12549" width="7.140625" style="1107" customWidth="1"/>
    <col min="12550" max="12550" width="6.5703125" style="1107" customWidth="1"/>
    <col min="12551" max="12551" width="7.28515625" style="1107" customWidth="1"/>
    <col min="12552" max="12552" width="7.42578125" style="1107" customWidth="1"/>
    <col min="12553" max="12553" width="6.5703125" style="1107" customWidth="1"/>
    <col min="12554" max="12554" width="7.42578125" style="1107" customWidth="1"/>
    <col min="12555" max="12555" width="8.140625" style="1107" customWidth="1"/>
    <col min="12556" max="12556" width="7.7109375" style="1107" customWidth="1"/>
    <col min="12557" max="12557" width="7.28515625" style="1107" customWidth="1"/>
    <col min="12558" max="12558" width="11.42578125" style="1107" customWidth="1"/>
    <col min="12559" max="12799" width="9.140625" style="1107"/>
    <col min="12800" max="12800" width="5.140625" style="1107" customWidth="1"/>
    <col min="12801" max="12801" width="34.42578125" style="1107" customWidth="1"/>
    <col min="12802" max="12802" width="8" style="1107" customWidth="1"/>
    <col min="12803" max="12803" width="8.85546875" style="1107" customWidth="1"/>
    <col min="12804" max="12804" width="8.7109375" style="1107" customWidth="1"/>
    <col min="12805" max="12805" width="7.140625" style="1107" customWidth="1"/>
    <col min="12806" max="12806" width="6.5703125" style="1107" customWidth="1"/>
    <col min="12807" max="12807" width="7.28515625" style="1107" customWidth="1"/>
    <col min="12808" max="12808" width="7.42578125" style="1107" customWidth="1"/>
    <col min="12809" max="12809" width="6.5703125" style="1107" customWidth="1"/>
    <col min="12810" max="12810" width="7.42578125" style="1107" customWidth="1"/>
    <col min="12811" max="12811" width="8.140625" style="1107" customWidth="1"/>
    <col min="12812" max="12812" width="7.7109375" style="1107" customWidth="1"/>
    <col min="12813" max="12813" width="7.28515625" style="1107" customWidth="1"/>
    <col min="12814" max="12814" width="11.42578125" style="1107" customWidth="1"/>
    <col min="12815" max="13055" width="9.140625" style="1107"/>
    <col min="13056" max="13056" width="5.140625" style="1107" customWidth="1"/>
    <col min="13057" max="13057" width="34.42578125" style="1107" customWidth="1"/>
    <col min="13058" max="13058" width="8" style="1107" customWidth="1"/>
    <col min="13059" max="13059" width="8.85546875" style="1107" customWidth="1"/>
    <col min="13060" max="13060" width="8.7109375" style="1107" customWidth="1"/>
    <col min="13061" max="13061" width="7.140625" style="1107" customWidth="1"/>
    <col min="13062" max="13062" width="6.5703125" style="1107" customWidth="1"/>
    <col min="13063" max="13063" width="7.28515625" style="1107" customWidth="1"/>
    <col min="13064" max="13064" width="7.42578125" style="1107" customWidth="1"/>
    <col min="13065" max="13065" width="6.5703125" style="1107" customWidth="1"/>
    <col min="13066" max="13066" width="7.42578125" style="1107" customWidth="1"/>
    <col min="13067" max="13067" width="8.140625" style="1107" customWidth="1"/>
    <col min="13068" max="13068" width="7.7109375" style="1107" customWidth="1"/>
    <col min="13069" max="13069" width="7.28515625" style="1107" customWidth="1"/>
    <col min="13070" max="13070" width="11.42578125" style="1107" customWidth="1"/>
    <col min="13071" max="13311" width="9.140625" style="1107"/>
    <col min="13312" max="13312" width="5.140625" style="1107" customWidth="1"/>
    <col min="13313" max="13313" width="34.42578125" style="1107" customWidth="1"/>
    <col min="13314" max="13314" width="8" style="1107" customWidth="1"/>
    <col min="13315" max="13315" width="8.85546875" style="1107" customWidth="1"/>
    <col min="13316" max="13316" width="8.7109375" style="1107" customWidth="1"/>
    <col min="13317" max="13317" width="7.140625" style="1107" customWidth="1"/>
    <col min="13318" max="13318" width="6.5703125" style="1107" customWidth="1"/>
    <col min="13319" max="13319" width="7.28515625" style="1107" customWidth="1"/>
    <col min="13320" max="13320" width="7.42578125" style="1107" customWidth="1"/>
    <col min="13321" max="13321" width="6.5703125" style="1107" customWidth="1"/>
    <col min="13322" max="13322" width="7.42578125" style="1107" customWidth="1"/>
    <col min="13323" max="13323" width="8.140625" style="1107" customWidth="1"/>
    <col min="13324" max="13324" width="7.7109375" style="1107" customWidth="1"/>
    <col min="13325" max="13325" width="7.28515625" style="1107" customWidth="1"/>
    <col min="13326" max="13326" width="11.42578125" style="1107" customWidth="1"/>
    <col min="13327" max="13567" width="9.140625" style="1107"/>
    <col min="13568" max="13568" width="5.140625" style="1107" customWidth="1"/>
    <col min="13569" max="13569" width="34.42578125" style="1107" customWidth="1"/>
    <col min="13570" max="13570" width="8" style="1107" customWidth="1"/>
    <col min="13571" max="13571" width="8.85546875" style="1107" customWidth="1"/>
    <col min="13572" max="13572" width="8.7109375" style="1107" customWidth="1"/>
    <col min="13573" max="13573" width="7.140625" style="1107" customWidth="1"/>
    <col min="13574" max="13574" width="6.5703125" style="1107" customWidth="1"/>
    <col min="13575" max="13575" width="7.28515625" style="1107" customWidth="1"/>
    <col min="13576" max="13576" width="7.42578125" style="1107" customWidth="1"/>
    <col min="13577" max="13577" width="6.5703125" style="1107" customWidth="1"/>
    <col min="13578" max="13578" width="7.42578125" style="1107" customWidth="1"/>
    <col min="13579" max="13579" width="8.140625" style="1107" customWidth="1"/>
    <col min="13580" max="13580" width="7.7109375" style="1107" customWidth="1"/>
    <col min="13581" max="13581" width="7.28515625" style="1107" customWidth="1"/>
    <col min="13582" max="13582" width="11.42578125" style="1107" customWidth="1"/>
    <col min="13583" max="13823" width="9.140625" style="1107"/>
    <col min="13824" max="13824" width="5.140625" style="1107" customWidth="1"/>
    <col min="13825" max="13825" width="34.42578125" style="1107" customWidth="1"/>
    <col min="13826" max="13826" width="8" style="1107" customWidth="1"/>
    <col min="13827" max="13827" width="8.85546875" style="1107" customWidth="1"/>
    <col min="13828" max="13828" width="8.7109375" style="1107" customWidth="1"/>
    <col min="13829" max="13829" width="7.140625" style="1107" customWidth="1"/>
    <col min="13830" max="13830" width="6.5703125" style="1107" customWidth="1"/>
    <col min="13831" max="13831" width="7.28515625" style="1107" customWidth="1"/>
    <col min="13832" max="13832" width="7.42578125" style="1107" customWidth="1"/>
    <col min="13833" max="13833" width="6.5703125" style="1107" customWidth="1"/>
    <col min="13834" max="13834" width="7.42578125" style="1107" customWidth="1"/>
    <col min="13835" max="13835" width="8.140625" style="1107" customWidth="1"/>
    <col min="13836" max="13836" width="7.7109375" style="1107" customWidth="1"/>
    <col min="13837" max="13837" width="7.28515625" style="1107" customWidth="1"/>
    <col min="13838" max="13838" width="11.42578125" style="1107" customWidth="1"/>
    <col min="13839" max="14079" width="9.140625" style="1107"/>
    <col min="14080" max="14080" width="5.140625" style="1107" customWidth="1"/>
    <col min="14081" max="14081" width="34.42578125" style="1107" customWidth="1"/>
    <col min="14082" max="14082" width="8" style="1107" customWidth="1"/>
    <col min="14083" max="14083" width="8.85546875" style="1107" customWidth="1"/>
    <col min="14084" max="14084" width="8.7109375" style="1107" customWidth="1"/>
    <col min="14085" max="14085" width="7.140625" style="1107" customWidth="1"/>
    <col min="14086" max="14086" width="6.5703125" style="1107" customWidth="1"/>
    <col min="14087" max="14087" width="7.28515625" style="1107" customWidth="1"/>
    <col min="14088" max="14088" width="7.42578125" style="1107" customWidth="1"/>
    <col min="14089" max="14089" width="6.5703125" style="1107" customWidth="1"/>
    <col min="14090" max="14090" width="7.42578125" style="1107" customWidth="1"/>
    <col min="14091" max="14091" width="8.140625" style="1107" customWidth="1"/>
    <col min="14092" max="14092" width="7.7109375" style="1107" customWidth="1"/>
    <col min="14093" max="14093" width="7.28515625" style="1107" customWidth="1"/>
    <col min="14094" max="14094" width="11.42578125" style="1107" customWidth="1"/>
    <col min="14095" max="14335" width="9.140625" style="1107"/>
    <col min="14336" max="14336" width="5.140625" style="1107" customWidth="1"/>
    <col min="14337" max="14337" width="34.42578125" style="1107" customWidth="1"/>
    <col min="14338" max="14338" width="8" style="1107" customWidth="1"/>
    <col min="14339" max="14339" width="8.85546875" style="1107" customWidth="1"/>
    <col min="14340" max="14340" width="8.7109375" style="1107" customWidth="1"/>
    <col min="14341" max="14341" width="7.140625" style="1107" customWidth="1"/>
    <col min="14342" max="14342" width="6.5703125" style="1107" customWidth="1"/>
    <col min="14343" max="14343" width="7.28515625" style="1107" customWidth="1"/>
    <col min="14344" max="14344" width="7.42578125" style="1107" customWidth="1"/>
    <col min="14345" max="14345" width="6.5703125" style="1107" customWidth="1"/>
    <col min="14346" max="14346" width="7.42578125" style="1107" customWidth="1"/>
    <col min="14347" max="14347" width="8.140625" style="1107" customWidth="1"/>
    <col min="14348" max="14348" width="7.7109375" style="1107" customWidth="1"/>
    <col min="14349" max="14349" width="7.28515625" style="1107" customWidth="1"/>
    <col min="14350" max="14350" width="11.42578125" style="1107" customWidth="1"/>
    <col min="14351" max="14591" width="9.140625" style="1107"/>
    <col min="14592" max="14592" width="5.140625" style="1107" customWidth="1"/>
    <col min="14593" max="14593" width="34.42578125" style="1107" customWidth="1"/>
    <col min="14594" max="14594" width="8" style="1107" customWidth="1"/>
    <col min="14595" max="14595" width="8.85546875" style="1107" customWidth="1"/>
    <col min="14596" max="14596" width="8.7109375" style="1107" customWidth="1"/>
    <col min="14597" max="14597" width="7.140625" style="1107" customWidth="1"/>
    <col min="14598" max="14598" width="6.5703125" style="1107" customWidth="1"/>
    <col min="14599" max="14599" width="7.28515625" style="1107" customWidth="1"/>
    <col min="14600" max="14600" width="7.42578125" style="1107" customWidth="1"/>
    <col min="14601" max="14601" width="6.5703125" style="1107" customWidth="1"/>
    <col min="14602" max="14602" width="7.42578125" style="1107" customWidth="1"/>
    <col min="14603" max="14603" width="8.140625" style="1107" customWidth="1"/>
    <col min="14604" max="14604" width="7.7109375" style="1107" customWidth="1"/>
    <col min="14605" max="14605" width="7.28515625" style="1107" customWidth="1"/>
    <col min="14606" max="14606" width="11.42578125" style="1107" customWidth="1"/>
    <col min="14607" max="14847" width="9.140625" style="1107"/>
    <col min="14848" max="14848" width="5.140625" style="1107" customWidth="1"/>
    <col min="14849" max="14849" width="34.42578125" style="1107" customWidth="1"/>
    <col min="14850" max="14850" width="8" style="1107" customWidth="1"/>
    <col min="14851" max="14851" width="8.85546875" style="1107" customWidth="1"/>
    <col min="14852" max="14852" width="8.7109375" style="1107" customWidth="1"/>
    <col min="14853" max="14853" width="7.140625" style="1107" customWidth="1"/>
    <col min="14854" max="14854" width="6.5703125" style="1107" customWidth="1"/>
    <col min="14855" max="14855" width="7.28515625" style="1107" customWidth="1"/>
    <col min="14856" max="14856" width="7.42578125" style="1107" customWidth="1"/>
    <col min="14857" max="14857" width="6.5703125" style="1107" customWidth="1"/>
    <col min="14858" max="14858" width="7.42578125" style="1107" customWidth="1"/>
    <col min="14859" max="14859" width="8.140625" style="1107" customWidth="1"/>
    <col min="14860" max="14860" width="7.7109375" style="1107" customWidth="1"/>
    <col min="14861" max="14861" width="7.28515625" style="1107" customWidth="1"/>
    <col min="14862" max="14862" width="11.42578125" style="1107" customWidth="1"/>
    <col min="14863" max="15103" width="9.140625" style="1107"/>
    <col min="15104" max="15104" width="5.140625" style="1107" customWidth="1"/>
    <col min="15105" max="15105" width="34.42578125" style="1107" customWidth="1"/>
    <col min="15106" max="15106" width="8" style="1107" customWidth="1"/>
    <col min="15107" max="15107" width="8.85546875" style="1107" customWidth="1"/>
    <col min="15108" max="15108" width="8.7109375" style="1107" customWidth="1"/>
    <col min="15109" max="15109" width="7.140625" style="1107" customWidth="1"/>
    <col min="15110" max="15110" width="6.5703125" style="1107" customWidth="1"/>
    <col min="15111" max="15111" width="7.28515625" style="1107" customWidth="1"/>
    <col min="15112" max="15112" width="7.42578125" style="1107" customWidth="1"/>
    <col min="15113" max="15113" width="6.5703125" style="1107" customWidth="1"/>
    <col min="15114" max="15114" width="7.42578125" style="1107" customWidth="1"/>
    <col min="15115" max="15115" width="8.140625" style="1107" customWidth="1"/>
    <col min="15116" max="15116" width="7.7109375" style="1107" customWidth="1"/>
    <col min="15117" max="15117" width="7.28515625" style="1107" customWidth="1"/>
    <col min="15118" max="15118" width="11.42578125" style="1107" customWidth="1"/>
    <col min="15119" max="15359" width="9.140625" style="1107"/>
    <col min="15360" max="15360" width="5.140625" style="1107" customWidth="1"/>
    <col min="15361" max="15361" width="34.42578125" style="1107" customWidth="1"/>
    <col min="15362" max="15362" width="8" style="1107" customWidth="1"/>
    <col min="15363" max="15363" width="8.85546875" style="1107" customWidth="1"/>
    <col min="15364" max="15364" width="8.7109375" style="1107" customWidth="1"/>
    <col min="15365" max="15365" width="7.140625" style="1107" customWidth="1"/>
    <col min="15366" max="15366" width="6.5703125" style="1107" customWidth="1"/>
    <col min="15367" max="15367" width="7.28515625" style="1107" customWidth="1"/>
    <col min="15368" max="15368" width="7.42578125" style="1107" customWidth="1"/>
    <col min="15369" max="15369" width="6.5703125" style="1107" customWidth="1"/>
    <col min="15370" max="15370" width="7.42578125" style="1107" customWidth="1"/>
    <col min="15371" max="15371" width="8.140625" style="1107" customWidth="1"/>
    <col min="15372" max="15372" width="7.7109375" style="1107" customWidth="1"/>
    <col min="15373" max="15373" width="7.28515625" style="1107" customWidth="1"/>
    <col min="15374" max="15374" width="11.42578125" style="1107" customWidth="1"/>
    <col min="15375" max="15615" width="9.140625" style="1107"/>
    <col min="15616" max="15616" width="5.140625" style="1107" customWidth="1"/>
    <col min="15617" max="15617" width="34.42578125" style="1107" customWidth="1"/>
    <col min="15618" max="15618" width="8" style="1107" customWidth="1"/>
    <col min="15619" max="15619" width="8.85546875" style="1107" customWidth="1"/>
    <col min="15620" max="15620" width="8.7109375" style="1107" customWidth="1"/>
    <col min="15621" max="15621" width="7.140625" style="1107" customWidth="1"/>
    <col min="15622" max="15622" width="6.5703125" style="1107" customWidth="1"/>
    <col min="15623" max="15623" width="7.28515625" style="1107" customWidth="1"/>
    <col min="15624" max="15624" width="7.42578125" style="1107" customWidth="1"/>
    <col min="15625" max="15625" width="6.5703125" style="1107" customWidth="1"/>
    <col min="15626" max="15626" width="7.42578125" style="1107" customWidth="1"/>
    <col min="15627" max="15627" width="8.140625" style="1107" customWidth="1"/>
    <col min="15628" max="15628" width="7.7109375" style="1107" customWidth="1"/>
    <col min="15629" max="15629" width="7.28515625" style="1107" customWidth="1"/>
    <col min="15630" max="15630" width="11.42578125" style="1107" customWidth="1"/>
    <col min="15631" max="15871" width="9.140625" style="1107"/>
    <col min="15872" max="15872" width="5.140625" style="1107" customWidth="1"/>
    <col min="15873" max="15873" width="34.42578125" style="1107" customWidth="1"/>
    <col min="15874" max="15874" width="8" style="1107" customWidth="1"/>
    <col min="15875" max="15875" width="8.85546875" style="1107" customWidth="1"/>
    <col min="15876" max="15876" width="8.7109375" style="1107" customWidth="1"/>
    <col min="15877" max="15877" width="7.140625" style="1107" customWidth="1"/>
    <col min="15878" max="15878" width="6.5703125" style="1107" customWidth="1"/>
    <col min="15879" max="15879" width="7.28515625" style="1107" customWidth="1"/>
    <col min="15880" max="15880" width="7.42578125" style="1107" customWidth="1"/>
    <col min="15881" max="15881" width="6.5703125" style="1107" customWidth="1"/>
    <col min="15882" max="15882" width="7.42578125" style="1107" customWidth="1"/>
    <col min="15883" max="15883" width="8.140625" style="1107" customWidth="1"/>
    <col min="15884" max="15884" width="7.7109375" style="1107" customWidth="1"/>
    <col min="15885" max="15885" width="7.28515625" style="1107" customWidth="1"/>
    <col min="15886" max="15886" width="11.42578125" style="1107" customWidth="1"/>
    <col min="15887" max="16127" width="9.140625" style="1107"/>
    <col min="16128" max="16128" width="5.140625" style="1107" customWidth="1"/>
    <col min="16129" max="16129" width="34.42578125" style="1107" customWidth="1"/>
    <col min="16130" max="16130" width="8" style="1107" customWidth="1"/>
    <col min="16131" max="16131" width="8.85546875" style="1107" customWidth="1"/>
    <col min="16132" max="16132" width="8.7109375" style="1107" customWidth="1"/>
    <col min="16133" max="16133" width="7.140625" style="1107" customWidth="1"/>
    <col min="16134" max="16134" width="6.5703125" style="1107" customWidth="1"/>
    <col min="16135" max="16135" width="7.28515625" style="1107" customWidth="1"/>
    <col min="16136" max="16136" width="7.42578125" style="1107" customWidth="1"/>
    <col min="16137" max="16137" width="6.5703125" style="1107" customWidth="1"/>
    <col min="16138" max="16138" width="7.42578125" style="1107" customWidth="1"/>
    <col min="16139" max="16139" width="8.140625" style="1107" customWidth="1"/>
    <col min="16140" max="16140" width="7.7109375" style="1107" customWidth="1"/>
    <col min="16141" max="16141" width="7.28515625" style="1107" customWidth="1"/>
    <col min="16142" max="16142" width="11.42578125" style="1107" customWidth="1"/>
    <col min="16143" max="16384" width="9.140625" style="1107"/>
  </cols>
  <sheetData>
    <row r="1" spans="1:17">
      <c r="A1" s="1354" t="s">
        <v>1305</v>
      </c>
      <c r="B1" s="1354"/>
      <c r="C1" s="1354"/>
      <c r="D1" s="1354"/>
      <c r="E1" s="1354"/>
      <c r="F1" s="1354"/>
      <c r="G1" s="1354"/>
      <c r="H1" s="1354"/>
    </row>
    <row r="2" spans="1:17" ht="15.75" customHeight="1">
      <c r="A2" s="1355" t="s">
        <v>1408</v>
      </c>
      <c r="B2" s="1355"/>
      <c r="C2" s="1355"/>
      <c r="D2" s="1355"/>
      <c r="E2" s="1355"/>
      <c r="F2" s="1355"/>
      <c r="G2" s="1355"/>
      <c r="H2" s="1355"/>
      <c r="I2" s="1355"/>
      <c r="J2" s="1355"/>
      <c r="K2" s="1355"/>
      <c r="L2" s="1355"/>
      <c r="M2" s="1355"/>
      <c r="N2" s="1355"/>
      <c r="O2" s="1355"/>
    </row>
    <row r="3" spans="1:17" ht="15.75" customHeight="1">
      <c r="A3" s="1356" t="s">
        <v>1264</v>
      </c>
      <c r="B3" s="1356"/>
      <c r="C3" s="1356"/>
      <c r="D3" s="1356"/>
      <c r="E3" s="1356"/>
      <c r="F3" s="1356"/>
      <c r="G3" s="1356"/>
      <c r="H3" s="1356"/>
      <c r="I3" s="1356"/>
      <c r="J3" s="1356"/>
      <c r="K3" s="1356"/>
      <c r="L3" s="1356"/>
      <c r="M3" s="1356"/>
      <c r="N3" s="1356"/>
      <c r="O3" s="1356"/>
    </row>
    <row r="4" spans="1:17" ht="31.9" customHeight="1">
      <c r="A4" s="1357" t="s">
        <v>1258</v>
      </c>
      <c r="B4" s="1358" t="s">
        <v>144</v>
      </c>
      <c r="C4" s="1358" t="s">
        <v>143</v>
      </c>
      <c r="D4" s="1359" t="s">
        <v>142</v>
      </c>
      <c r="E4" s="1359" t="s">
        <v>1302</v>
      </c>
      <c r="F4" s="1359"/>
      <c r="G4" s="1359"/>
      <c r="H4" s="1359"/>
      <c r="I4" s="1359"/>
      <c r="J4" s="1359"/>
      <c r="K4" s="1359"/>
      <c r="L4" s="1359"/>
      <c r="M4" s="1359"/>
      <c r="N4" s="1359"/>
      <c r="O4" s="1359"/>
    </row>
    <row r="5" spans="1:17" ht="41.45" customHeight="1">
      <c r="A5" s="1357"/>
      <c r="B5" s="1358"/>
      <c r="C5" s="1358"/>
      <c r="D5" s="1359"/>
      <c r="E5" s="962" t="s">
        <v>140</v>
      </c>
      <c r="F5" s="962" t="s">
        <v>139</v>
      </c>
      <c r="G5" s="962" t="s">
        <v>138</v>
      </c>
      <c r="H5" s="962" t="s">
        <v>137</v>
      </c>
      <c r="I5" s="962" t="s">
        <v>136</v>
      </c>
      <c r="J5" s="962" t="s">
        <v>135</v>
      </c>
      <c r="K5" s="962" t="s">
        <v>134</v>
      </c>
      <c r="L5" s="962" t="s">
        <v>133</v>
      </c>
      <c r="M5" s="962" t="s">
        <v>1303</v>
      </c>
      <c r="N5" s="962" t="s">
        <v>131</v>
      </c>
      <c r="O5" s="962" t="s">
        <v>130</v>
      </c>
    </row>
    <row r="6" spans="1:17" ht="22.15" customHeight="1">
      <c r="A6" s="1108">
        <v>1</v>
      </c>
      <c r="B6" s="964" t="s">
        <v>128</v>
      </c>
      <c r="C6" s="1108" t="s">
        <v>127</v>
      </c>
      <c r="D6" s="1214">
        <v>0.31</v>
      </c>
      <c r="E6" s="1214">
        <v>0.31</v>
      </c>
      <c r="F6" s="969"/>
      <c r="G6" s="969"/>
      <c r="H6" s="969"/>
      <c r="I6" s="969"/>
      <c r="J6" s="969"/>
      <c r="K6" s="969"/>
      <c r="L6" s="969"/>
      <c r="M6" s="969"/>
      <c r="N6" s="969"/>
      <c r="O6" s="969"/>
    </row>
    <row r="7" spans="1:17" ht="22.15" customHeight="1">
      <c r="A7" s="965"/>
      <c r="B7" s="967" t="s">
        <v>105</v>
      </c>
      <c r="C7" s="965" t="s">
        <v>104</v>
      </c>
      <c r="D7" s="969">
        <v>0.31</v>
      </c>
      <c r="E7" s="969">
        <v>0.31</v>
      </c>
      <c r="F7" s="969"/>
      <c r="G7" s="969"/>
      <c r="H7" s="969"/>
      <c r="I7" s="969"/>
      <c r="J7" s="969"/>
      <c r="K7" s="969"/>
      <c r="L7" s="969"/>
      <c r="M7" s="969"/>
      <c r="N7" s="969"/>
      <c r="O7" s="969"/>
    </row>
    <row r="8" spans="1:17" s="943" customFormat="1" ht="22.15" customHeight="1">
      <c r="A8" s="1108">
        <v>2</v>
      </c>
      <c r="B8" s="964" t="s">
        <v>103</v>
      </c>
      <c r="C8" s="1108" t="s">
        <v>102</v>
      </c>
      <c r="D8" s="1214">
        <v>22.639999999999997</v>
      </c>
      <c r="E8" s="1214">
        <v>3.5199999999999996</v>
      </c>
      <c r="F8" s="1214">
        <v>0.17</v>
      </c>
      <c r="G8" s="1214">
        <v>0.09</v>
      </c>
      <c r="H8" s="1214">
        <v>4.0199999999999996</v>
      </c>
      <c r="I8" s="1214">
        <v>1.4100000000000001</v>
      </c>
      <c r="J8" s="1214">
        <v>2.52</v>
      </c>
      <c r="K8" s="1214">
        <v>0.59000000000000008</v>
      </c>
      <c r="L8" s="1214">
        <v>0.64999999999999991</v>
      </c>
      <c r="M8" s="1214">
        <v>8.6199999999999992</v>
      </c>
      <c r="N8" s="1214">
        <v>0.16</v>
      </c>
      <c r="O8" s="1214">
        <v>0.89000000000000012</v>
      </c>
      <c r="P8" s="971"/>
      <c r="Q8" s="971"/>
    </row>
    <row r="9" spans="1:17" s="943" customFormat="1" ht="22.15" customHeight="1">
      <c r="A9" s="965" t="s">
        <v>101</v>
      </c>
      <c r="B9" s="967" t="s">
        <v>100</v>
      </c>
      <c r="C9" s="965" t="s">
        <v>99</v>
      </c>
      <c r="D9" s="969">
        <v>2.83</v>
      </c>
      <c r="E9" s="969">
        <v>1.8</v>
      </c>
      <c r="F9" s="969"/>
      <c r="G9" s="969"/>
      <c r="H9" s="969"/>
      <c r="I9" s="969">
        <v>1.03</v>
      </c>
      <c r="J9" s="969"/>
      <c r="K9" s="969"/>
      <c r="L9" s="969"/>
      <c r="M9" s="969"/>
      <c r="N9" s="969"/>
      <c r="O9" s="969"/>
      <c r="P9" s="971"/>
    </row>
    <row r="10" spans="1:17" ht="22.15" customHeight="1">
      <c r="A10" s="965" t="s">
        <v>98</v>
      </c>
      <c r="B10" s="967" t="s">
        <v>93</v>
      </c>
      <c r="C10" s="965" t="s">
        <v>92</v>
      </c>
      <c r="D10" s="969">
        <v>0.02</v>
      </c>
      <c r="E10" s="969"/>
      <c r="F10" s="969"/>
      <c r="G10" s="969"/>
      <c r="H10" s="969"/>
      <c r="I10" s="969"/>
      <c r="J10" s="969">
        <v>0.02</v>
      </c>
      <c r="K10" s="969"/>
      <c r="L10" s="969"/>
      <c r="M10" s="969"/>
      <c r="N10" s="969"/>
      <c r="O10" s="969"/>
      <c r="P10" s="942"/>
    </row>
    <row r="11" spans="1:17" ht="22.15" customHeight="1">
      <c r="A11" s="965" t="s">
        <v>94</v>
      </c>
      <c r="B11" s="967" t="s">
        <v>90</v>
      </c>
      <c r="C11" s="965" t="s">
        <v>89</v>
      </c>
      <c r="D11" s="969">
        <v>1.56</v>
      </c>
      <c r="E11" s="969"/>
      <c r="F11" s="969">
        <v>0.14000000000000001</v>
      </c>
      <c r="G11" s="969"/>
      <c r="H11" s="969">
        <v>0.3</v>
      </c>
      <c r="I11" s="969"/>
      <c r="J11" s="969"/>
      <c r="K11" s="969">
        <v>0.1</v>
      </c>
      <c r="L11" s="969">
        <v>0.35</v>
      </c>
      <c r="M11" s="969"/>
      <c r="N11" s="969">
        <v>7.0000000000000007E-2</v>
      </c>
      <c r="O11" s="969">
        <v>0.6</v>
      </c>
    </row>
    <row r="12" spans="1:17" ht="22.15" customHeight="1">
      <c r="A12" s="965" t="s">
        <v>91</v>
      </c>
      <c r="B12" s="968" t="s">
        <v>81</v>
      </c>
      <c r="C12" s="965" t="s">
        <v>80</v>
      </c>
      <c r="D12" s="969">
        <v>9.59</v>
      </c>
      <c r="E12" s="969">
        <v>0.96</v>
      </c>
      <c r="F12" s="969">
        <v>0.01</v>
      </c>
      <c r="G12" s="969">
        <v>0.04</v>
      </c>
      <c r="H12" s="969">
        <v>3.72</v>
      </c>
      <c r="I12" s="969">
        <v>0.35000000000000003</v>
      </c>
      <c r="J12" s="969">
        <v>2.4899999999999998</v>
      </c>
      <c r="K12" s="969">
        <v>0.19</v>
      </c>
      <c r="L12" s="969">
        <v>0.05</v>
      </c>
      <c r="M12" s="969">
        <v>1.51</v>
      </c>
      <c r="N12" s="969">
        <v>0.04</v>
      </c>
      <c r="O12" s="969">
        <v>0.23</v>
      </c>
    </row>
    <row r="13" spans="1:17" s="944" customFormat="1" ht="22.15" customHeight="1">
      <c r="A13" s="966"/>
      <c r="B13" s="934" t="s">
        <v>334</v>
      </c>
      <c r="C13" s="935" t="s">
        <v>78</v>
      </c>
      <c r="D13" s="1215">
        <v>6.0200000000000005</v>
      </c>
      <c r="E13" s="1215">
        <v>0</v>
      </c>
      <c r="F13" s="1215">
        <v>0.01</v>
      </c>
      <c r="G13" s="1215">
        <v>0.04</v>
      </c>
      <c r="H13" s="1215">
        <v>1.62</v>
      </c>
      <c r="I13" s="1215">
        <v>0.35000000000000003</v>
      </c>
      <c r="J13" s="1215">
        <v>1.98</v>
      </c>
      <c r="K13" s="1215">
        <v>0.19</v>
      </c>
      <c r="L13" s="1215">
        <v>0.05</v>
      </c>
      <c r="M13" s="1215">
        <v>1.51</v>
      </c>
      <c r="N13" s="1215">
        <v>0.04</v>
      </c>
      <c r="O13" s="1215">
        <v>0.23</v>
      </c>
    </row>
    <row r="14" spans="1:17" s="944" customFormat="1" ht="22.15" customHeight="1">
      <c r="A14" s="966"/>
      <c r="B14" s="934" t="s">
        <v>887</v>
      </c>
      <c r="C14" s="935" t="s">
        <v>76</v>
      </c>
      <c r="D14" s="1215">
        <v>3.56</v>
      </c>
      <c r="E14" s="1215">
        <v>0.96</v>
      </c>
      <c r="F14" s="1215"/>
      <c r="G14" s="1215"/>
      <c r="H14" s="1215">
        <v>2.1</v>
      </c>
      <c r="I14" s="1215">
        <v>0</v>
      </c>
      <c r="J14" s="1215">
        <v>0.5</v>
      </c>
      <c r="K14" s="1215"/>
      <c r="L14" s="1215"/>
      <c r="M14" s="1215"/>
      <c r="N14" s="1215"/>
      <c r="O14" s="1215"/>
    </row>
    <row r="15" spans="1:17" s="944" customFormat="1" ht="22.15" customHeight="1">
      <c r="A15" s="966"/>
      <c r="B15" s="934" t="s">
        <v>1254</v>
      </c>
      <c r="C15" s="936" t="s">
        <v>74</v>
      </c>
      <c r="D15" s="1215">
        <v>0.01</v>
      </c>
      <c r="E15" s="1215"/>
      <c r="F15" s="1215"/>
      <c r="G15" s="1215"/>
      <c r="H15" s="1215"/>
      <c r="I15" s="1215"/>
      <c r="J15" s="1215">
        <v>0.01</v>
      </c>
      <c r="K15" s="1215"/>
      <c r="L15" s="1215"/>
      <c r="M15" s="1215"/>
      <c r="N15" s="1215"/>
      <c r="O15" s="1215"/>
    </row>
    <row r="16" spans="1:17" ht="22.15" customHeight="1">
      <c r="A16" s="965" t="s">
        <v>88</v>
      </c>
      <c r="B16" s="970" t="s">
        <v>46</v>
      </c>
      <c r="C16" s="965" t="s">
        <v>45</v>
      </c>
      <c r="D16" s="969">
        <v>2.11</v>
      </c>
      <c r="E16" s="969"/>
      <c r="F16" s="969">
        <v>0.02</v>
      </c>
      <c r="G16" s="969">
        <v>0.05</v>
      </c>
      <c r="H16" s="969"/>
      <c r="I16" s="969">
        <v>0.03</v>
      </c>
      <c r="J16" s="969">
        <v>0.01</v>
      </c>
      <c r="K16" s="969">
        <v>0.2</v>
      </c>
      <c r="L16" s="969">
        <v>0.25</v>
      </c>
      <c r="M16" s="969">
        <v>1.5</v>
      </c>
      <c r="N16" s="969">
        <v>0.05</v>
      </c>
      <c r="O16" s="969"/>
    </row>
    <row r="17" spans="1:15" ht="22.15" customHeight="1">
      <c r="A17" s="965" t="s">
        <v>85</v>
      </c>
      <c r="B17" s="970" t="s">
        <v>43</v>
      </c>
      <c r="C17" s="965" t="s">
        <v>42</v>
      </c>
      <c r="D17" s="969">
        <v>6.0000000000000005E-2</v>
      </c>
      <c r="E17" s="969"/>
      <c r="F17" s="969"/>
      <c r="G17" s="969"/>
      <c r="H17" s="969"/>
      <c r="I17" s="969"/>
      <c r="J17" s="969"/>
      <c r="K17" s="969"/>
      <c r="L17" s="969"/>
      <c r="M17" s="969"/>
      <c r="N17" s="969"/>
      <c r="O17" s="969">
        <v>6.0000000000000005E-2</v>
      </c>
    </row>
    <row r="18" spans="1:15" ht="22.15" customHeight="1">
      <c r="A18" s="965" t="s">
        <v>82</v>
      </c>
      <c r="B18" s="967" t="s">
        <v>15</v>
      </c>
      <c r="C18" s="965" t="s">
        <v>14</v>
      </c>
      <c r="D18" s="969">
        <v>6.37</v>
      </c>
      <c r="E18" s="969">
        <v>0.76</v>
      </c>
      <c r="F18" s="969"/>
      <c r="G18" s="969"/>
      <c r="H18" s="969"/>
      <c r="I18" s="969"/>
      <c r="J18" s="969"/>
      <c r="K18" s="969"/>
      <c r="L18" s="969"/>
      <c r="M18" s="969">
        <v>5.61</v>
      </c>
      <c r="N18" s="969"/>
      <c r="O18" s="969"/>
    </row>
    <row r="19" spans="1:15" ht="22.15" customHeight="1">
      <c r="A19" s="965" t="s">
        <v>56</v>
      </c>
      <c r="B19" s="967" t="s">
        <v>12</v>
      </c>
      <c r="C19" s="965" t="s">
        <v>11</v>
      </c>
      <c r="D19" s="969">
        <v>0.1</v>
      </c>
      <c r="E19" s="969"/>
      <c r="F19" s="969"/>
      <c r="G19" s="969"/>
      <c r="H19" s="969"/>
      <c r="I19" s="969"/>
      <c r="J19" s="969"/>
      <c r="K19" s="969">
        <v>0.1</v>
      </c>
      <c r="L19" s="969"/>
      <c r="M19" s="969"/>
      <c r="N19" s="969"/>
      <c r="O19" s="969"/>
    </row>
  </sheetData>
  <mergeCells count="8">
    <mergeCell ref="A1:H1"/>
    <mergeCell ref="A2:O2"/>
    <mergeCell ref="A4:A5"/>
    <mergeCell ref="B4:B5"/>
    <mergeCell ref="C4:C5"/>
    <mergeCell ref="D4:D5"/>
    <mergeCell ref="E4:O4"/>
    <mergeCell ref="A3:O3"/>
  </mergeCells>
  <hyperlinks>
    <hyperlink ref="A4" location="Link!A1" display="TT"/>
  </hyperlinks>
  <pageMargins left="0.2" right="0.25" top="0.75" bottom="0.75" header="0.3" footer="0.3"/>
  <pageSetup paperSize="9" orientation="landscape"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I137"/>
  <sheetViews>
    <sheetView tabSelected="1" zoomScale="70" zoomScaleNormal="70" workbookViewId="0">
      <pane ySplit="4" topLeftCell="A111" activePane="bottomLeft" state="frozen"/>
      <selection activeCell="N1" sqref="N1"/>
      <selection pane="bottomLeft" activeCell="L121" sqref="L121"/>
    </sheetView>
  </sheetViews>
  <sheetFormatPr defaultColWidth="9.140625" defaultRowHeight="15.75"/>
  <cols>
    <col min="1" max="1" width="8.140625" style="517" customWidth="1"/>
    <col min="2" max="2" width="34.28515625" style="905" customWidth="1"/>
    <col min="3" max="3" width="10.85546875" style="1244" customWidth="1"/>
    <col min="4" max="4" width="11" style="905" customWidth="1"/>
    <col min="5" max="5" width="10.140625" style="518" customWidth="1"/>
    <col min="6" max="8" width="8.85546875" style="521" bestFit="1" customWidth="1"/>
    <col min="9" max="9" width="8.42578125" style="522" bestFit="1" customWidth="1"/>
    <col min="10" max="12" width="8.85546875" style="522" bestFit="1" customWidth="1"/>
    <col min="13" max="13" width="8.42578125" style="522" bestFit="1" customWidth="1"/>
    <col min="14" max="14" width="8.85546875" style="522" bestFit="1" customWidth="1"/>
    <col min="15" max="15" width="8.140625" style="522" bestFit="1" customWidth="1"/>
    <col min="16" max="20" width="8.85546875" style="522" bestFit="1" customWidth="1"/>
    <col min="21" max="22" width="8.42578125" style="522" bestFit="1" customWidth="1"/>
    <col min="23" max="23" width="8.85546875" style="522" bestFit="1" customWidth="1"/>
    <col min="24" max="24" width="8.85546875" style="522" customWidth="1"/>
    <col min="25" max="25" width="8.85546875" style="522" bestFit="1" customWidth="1"/>
    <col min="26" max="26" width="8.42578125" style="522" bestFit="1" customWidth="1"/>
    <col min="27" max="27" width="14.5703125" style="524" customWidth="1"/>
    <col min="28" max="28" width="28.7109375" style="523" customWidth="1"/>
    <col min="29" max="29" width="23.28515625" style="519" customWidth="1"/>
    <col min="30" max="30" width="23.28515625" style="524" customWidth="1"/>
    <col min="31" max="31" width="29.5703125" style="150" customWidth="1"/>
    <col min="32" max="16384" width="9.140625" style="150"/>
  </cols>
  <sheetData>
    <row r="1" spans="1:165" ht="22.9" customHeight="1">
      <c r="A1" s="1390" t="s">
        <v>650</v>
      </c>
      <c r="B1" s="1390"/>
      <c r="C1" s="1240"/>
      <c r="D1" s="1025"/>
      <c r="F1" s="881"/>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row>
    <row r="2" spans="1:165" ht="33" customHeight="1">
      <c r="A2" s="1391" t="s">
        <v>997</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2"/>
    </row>
    <row r="3" spans="1:165" ht="34.5" customHeight="1">
      <c r="A3" s="1393" t="s">
        <v>145</v>
      </c>
      <c r="B3" s="1394" t="s">
        <v>221</v>
      </c>
      <c r="C3" s="1395" t="s">
        <v>1221</v>
      </c>
      <c r="D3" s="1395" t="s">
        <v>1220</v>
      </c>
      <c r="E3" s="1330" t="s">
        <v>1222</v>
      </c>
      <c r="F3" s="1331" t="s">
        <v>224</v>
      </c>
      <c r="G3" s="1331"/>
      <c r="H3" s="1331"/>
      <c r="I3" s="1331"/>
      <c r="J3" s="1331"/>
      <c r="K3" s="1331"/>
      <c r="L3" s="1331"/>
      <c r="M3" s="1331"/>
      <c r="N3" s="1331"/>
      <c r="O3" s="1331"/>
      <c r="P3" s="1331"/>
      <c r="Q3" s="1331"/>
      <c r="R3" s="1331"/>
      <c r="S3" s="1331"/>
      <c r="T3" s="1331"/>
      <c r="U3" s="1331"/>
      <c r="V3" s="1331"/>
      <c r="W3" s="1331"/>
      <c r="X3" s="1331"/>
      <c r="Y3" s="1331"/>
      <c r="Z3" s="1331"/>
      <c r="AA3" s="1395" t="s">
        <v>222</v>
      </c>
      <c r="AB3" s="1330" t="s">
        <v>225</v>
      </c>
      <c r="AC3" s="1331" t="s">
        <v>770</v>
      </c>
      <c r="AD3" s="1331"/>
    </row>
    <row r="4" spans="1:165" s="517" customFormat="1" ht="30" customHeight="1">
      <c r="A4" s="1393"/>
      <c r="B4" s="1394"/>
      <c r="C4" s="1395"/>
      <c r="D4" s="1395"/>
      <c r="E4" s="1330"/>
      <c r="F4" s="883" t="s">
        <v>122</v>
      </c>
      <c r="G4" s="883" t="s">
        <v>206</v>
      </c>
      <c r="H4" s="883" t="s">
        <v>119</v>
      </c>
      <c r="I4" s="883" t="s">
        <v>107</v>
      </c>
      <c r="J4" s="883" t="s">
        <v>116</v>
      </c>
      <c r="K4" s="883" t="s">
        <v>104</v>
      </c>
      <c r="L4" s="883" t="s">
        <v>110</v>
      </c>
      <c r="M4" s="883" t="s">
        <v>29</v>
      </c>
      <c r="N4" s="883" t="s">
        <v>48</v>
      </c>
      <c r="O4" s="884" t="s">
        <v>45</v>
      </c>
      <c r="P4" s="884" t="s">
        <v>42</v>
      </c>
      <c r="Q4" s="884" t="s">
        <v>89</v>
      </c>
      <c r="R4" s="884" t="s">
        <v>86</v>
      </c>
      <c r="S4" s="884" t="s">
        <v>26</v>
      </c>
      <c r="T4" s="883" t="s">
        <v>78</v>
      </c>
      <c r="U4" s="883" t="s">
        <v>76</v>
      </c>
      <c r="V4" s="883" t="s">
        <v>74</v>
      </c>
      <c r="W4" s="883" t="s">
        <v>32</v>
      </c>
      <c r="X4" s="883" t="s">
        <v>11</v>
      </c>
      <c r="Y4" s="883" t="s">
        <v>14</v>
      </c>
      <c r="Z4" s="1007" t="s">
        <v>6</v>
      </c>
      <c r="AA4" s="1395"/>
      <c r="AB4" s="1330"/>
      <c r="AC4" s="1331"/>
      <c r="AD4" s="1331"/>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row>
    <row r="5" spans="1:165" s="517" customFormat="1" ht="30" customHeight="1">
      <c r="A5" s="1023">
        <v>1</v>
      </c>
      <c r="B5" s="1383" t="s">
        <v>1323</v>
      </c>
      <c r="C5" s="1384"/>
      <c r="D5" s="1384"/>
      <c r="E5" s="1384"/>
      <c r="F5" s="1384"/>
      <c r="G5" s="1385"/>
      <c r="H5" s="1026"/>
      <c r="I5" s="1026"/>
      <c r="J5" s="1026"/>
      <c r="K5" s="1026"/>
      <c r="L5" s="1026"/>
      <c r="M5" s="1026"/>
      <c r="N5" s="1026"/>
      <c r="O5" s="1026"/>
      <c r="P5" s="1026"/>
      <c r="Q5" s="1026"/>
      <c r="R5" s="1026"/>
      <c r="S5" s="1026"/>
      <c r="T5" s="1026"/>
      <c r="U5" s="1026"/>
      <c r="V5" s="1026"/>
      <c r="W5" s="1026"/>
      <c r="X5" s="1026"/>
      <c r="Y5" s="1026"/>
      <c r="Z5" s="1026"/>
      <c r="AA5" s="1022"/>
      <c r="AB5" s="878"/>
      <c r="AC5" s="886" t="s">
        <v>1224</v>
      </c>
      <c r="AD5" s="1022" t="s">
        <v>1225</v>
      </c>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row>
    <row r="6" spans="1:165" s="517" customFormat="1" ht="72.599999999999994" customHeight="1">
      <c r="A6" s="1023" t="s">
        <v>126</v>
      </c>
      <c r="B6" s="885" t="s">
        <v>1324</v>
      </c>
      <c r="C6" s="1209">
        <f>E6</f>
        <v>15.43</v>
      </c>
      <c r="D6" s="885"/>
      <c r="E6" s="1026">
        <f>SUM(E7:E9)</f>
        <v>15.43</v>
      </c>
      <c r="F6" s="1026">
        <f t="shared" ref="F6:Z6" si="0">SUM(F7:F9)</f>
        <v>0</v>
      </c>
      <c r="G6" s="1026">
        <f t="shared" si="0"/>
        <v>0</v>
      </c>
      <c r="H6" s="1026">
        <f t="shared" si="0"/>
        <v>0</v>
      </c>
      <c r="I6" s="1026">
        <f t="shared" si="0"/>
        <v>0</v>
      </c>
      <c r="J6" s="1026">
        <f t="shared" si="0"/>
        <v>0.4</v>
      </c>
      <c r="K6" s="1026">
        <f t="shared" si="0"/>
        <v>0</v>
      </c>
      <c r="L6" s="1026">
        <f t="shared" si="0"/>
        <v>12.2</v>
      </c>
      <c r="M6" s="1026">
        <f t="shared" si="0"/>
        <v>0</v>
      </c>
      <c r="N6" s="1026">
        <f t="shared" si="0"/>
        <v>0</v>
      </c>
      <c r="O6" s="1026">
        <f t="shared" si="0"/>
        <v>0</v>
      </c>
      <c r="P6" s="1026">
        <f t="shared" si="0"/>
        <v>0</v>
      </c>
      <c r="Q6" s="1026">
        <f t="shared" si="0"/>
        <v>0</v>
      </c>
      <c r="R6" s="1026">
        <f t="shared" si="0"/>
        <v>0</v>
      </c>
      <c r="S6" s="1026">
        <f t="shared" si="0"/>
        <v>0</v>
      </c>
      <c r="T6" s="1026">
        <f t="shared" si="0"/>
        <v>0</v>
      </c>
      <c r="U6" s="1026">
        <f t="shared" si="0"/>
        <v>0</v>
      </c>
      <c r="V6" s="1026">
        <f t="shared" si="0"/>
        <v>0</v>
      </c>
      <c r="W6" s="1026">
        <f t="shared" si="0"/>
        <v>0</v>
      </c>
      <c r="X6" s="1026">
        <f t="shared" si="0"/>
        <v>0</v>
      </c>
      <c r="Y6" s="1026">
        <f t="shared" si="0"/>
        <v>0</v>
      </c>
      <c r="Z6" s="1026">
        <f t="shared" si="0"/>
        <v>2.83</v>
      </c>
      <c r="AA6" s="1022"/>
      <c r="AB6" s="878"/>
      <c r="AC6" s="886"/>
      <c r="AD6" s="1022"/>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row>
    <row r="7" spans="1:165" s="517" customFormat="1" ht="125.25" customHeight="1">
      <c r="A7" s="1027">
        <v>1</v>
      </c>
      <c r="B7" s="1028" t="s">
        <v>1166</v>
      </c>
      <c r="C7" s="1241">
        <f t="shared" ref="C7:C71" si="1">E7</f>
        <v>14</v>
      </c>
      <c r="D7" s="1028"/>
      <c r="E7" s="879">
        <f>SUM(F7:Z7)</f>
        <v>14</v>
      </c>
      <c r="F7" s="1026"/>
      <c r="G7" s="1026"/>
      <c r="H7" s="1026"/>
      <c r="I7" s="1026"/>
      <c r="J7" s="1026"/>
      <c r="K7" s="1026"/>
      <c r="L7" s="879">
        <v>12.2</v>
      </c>
      <c r="M7" s="1026"/>
      <c r="N7" s="1026"/>
      <c r="O7" s="1026"/>
      <c r="P7" s="1026"/>
      <c r="Q7" s="1026"/>
      <c r="R7" s="1026"/>
      <c r="S7" s="1026"/>
      <c r="T7" s="1026"/>
      <c r="U7" s="1026"/>
      <c r="V7" s="1026"/>
      <c r="W7" s="1026"/>
      <c r="X7" s="1026"/>
      <c r="Y7" s="1026"/>
      <c r="Z7" s="879">
        <v>1.8</v>
      </c>
      <c r="AA7" s="1027" t="s">
        <v>140</v>
      </c>
      <c r="AB7" s="774" t="s">
        <v>1119</v>
      </c>
      <c r="AC7" s="886"/>
      <c r="AD7" s="1029" t="s">
        <v>1167</v>
      </c>
      <c r="AE7" s="1013"/>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row>
    <row r="8" spans="1:165" ht="57.75" customHeight="1">
      <c r="A8" s="1027">
        <v>2</v>
      </c>
      <c r="B8" s="1028" t="s">
        <v>329</v>
      </c>
      <c r="C8" s="1241">
        <f t="shared" si="1"/>
        <v>0.4</v>
      </c>
      <c r="D8" s="1028"/>
      <c r="E8" s="879">
        <f t="shared" ref="E8:E9" si="2">SUM(F8:Z8)</f>
        <v>0.4</v>
      </c>
      <c r="F8" s="879"/>
      <c r="G8" s="879"/>
      <c r="H8" s="879"/>
      <c r="I8" s="879"/>
      <c r="J8" s="879">
        <v>0.4</v>
      </c>
      <c r="K8" s="879"/>
      <c r="L8" s="879"/>
      <c r="M8" s="879"/>
      <c r="N8" s="879"/>
      <c r="O8" s="879"/>
      <c r="P8" s="879"/>
      <c r="Q8" s="879"/>
      <c r="R8" s="879"/>
      <c r="S8" s="879"/>
      <c r="T8" s="879"/>
      <c r="U8" s="879"/>
      <c r="V8" s="879"/>
      <c r="W8" s="879"/>
      <c r="X8" s="879"/>
      <c r="Y8" s="879"/>
      <c r="Z8" s="879"/>
      <c r="AA8" s="1027" t="s">
        <v>140</v>
      </c>
      <c r="AB8" s="1029" t="s">
        <v>799</v>
      </c>
      <c r="AC8" s="1032"/>
      <c r="AD8" s="1029" t="s">
        <v>771</v>
      </c>
    </row>
    <row r="9" spans="1:165" ht="133.5" customHeight="1">
      <c r="A9" s="1027">
        <v>3</v>
      </c>
      <c r="B9" s="1028" t="s">
        <v>1107</v>
      </c>
      <c r="C9" s="1241">
        <f t="shared" si="1"/>
        <v>1.03</v>
      </c>
      <c r="D9" s="1028"/>
      <c r="E9" s="879">
        <f t="shared" si="2"/>
        <v>1.03</v>
      </c>
      <c r="F9" s="879"/>
      <c r="G9" s="879"/>
      <c r="H9" s="879"/>
      <c r="I9" s="879"/>
      <c r="J9" s="879"/>
      <c r="K9" s="879"/>
      <c r="L9" s="879"/>
      <c r="M9" s="879"/>
      <c r="N9" s="879"/>
      <c r="O9" s="879"/>
      <c r="P9" s="879"/>
      <c r="Q9" s="879"/>
      <c r="R9" s="879"/>
      <c r="S9" s="879"/>
      <c r="T9" s="879"/>
      <c r="U9" s="879"/>
      <c r="V9" s="879"/>
      <c r="W9" s="879"/>
      <c r="X9" s="879"/>
      <c r="Y9" s="879"/>
      <c r="Z9" s="879">
        <v>1.03</v>
      </c>
      <c r="AA9" s="1027" t="s">
        <v>136</v>
      </c>
      <c r="AB9" s="1029" t="s">
        <v>1121</v>
      </c>
      <c r="AC9" s="126"/>
      <c r="AD9" s="1032" t="s">
        <v>1227</v>
      </c>
    </row>
    <row r="10" spans="1:165" ht="42.6" customHeight="1">
      <c r="A10" s="1022" t="s">
        <v>121</v>
      </c>
      <c r="B10" s="1386" t="s">
        <v>1325</v>
      </c>
      <c r="C10" s="1386"/>
      <c r="D10" s="1386"/>
      <c r="E10" s="1386"/>
      <c r="F10" s="879"/>
      <c r="G10" s="879"/>
      <c r="H10" s="879"/>
      <c r="I10" s="879"/>
      <c r="J10" s="879"/>
      <c r="K10" s="879"/>
      <c r="L10" s="879"/>
      <c r="M10" s="879"/>
      <c r="N10" s="879"/>
      <c r="O10" s="879"/>
      <c r="P10" s="879"/>
      <c r="Q10" s="879"/>
      <c r="R10" s="879"/>
      <c r="S10" s="879"/>
      <c r="T10" s="879"/>
      <c r="U10" s="879"/>
      <c r="V10" s="879"/>
      <c r="W10" s="879"/>
      <c r="X10" s="879"/>
      <c r="Y10" s="879"/>
      <c r="Z10" s="879"/>
      <c r="AA10" s="1027"/>
      <c r="AB10" s="1029"/>
      <c r="AC10" s="126"/>
      <c r="AD10" s="1032"/>
    </row>
    <row r="11" spans="1:165" s="520" customFormat="1" ht="58.9" customHeight="1">
      <c r="A11" s="880" t="s">
        <v>1326</v>
      </c>
      <c r="B11" s="1373" t="s">
        <v>1327</v>
      </c>
      <c r="C11" s="1373"/>
      <c r="D11" s="1373"/>
      <c r="E11" s="1373"/>
      <c r="F11" s="1005"/>
      <c r="G11" s="1005"/>
      <c r="H11" s="1005"/>
      <c r="I11" s="1005"/>
      <c r="J11" s="1005"/>
      <c r="K11" s="1005"/>
      <c r="L11" s="1005"/>
      <c r="M11" s="1005"/>
      <c r="N11" s="1005"/>
      <c r="O11" s="1005"/>
      <c r="P11" s="1005"/>
      <c r="Q11" s="1005"/>
      <c r="R11" s="1005"/>
      <c r="S11" s="1005"/>
      <c r="T11" s="1005"/>
      <c r="U11" s="1005"/>
      <c r="V11" s="1005"/>
      <c r="W11" s="1005"/>
      <c r="X11" s="1005"/>
      <c r="Y11" s="1005"/>
      <c r="Z11" s="1005"/>
      <c r="AA11" s="1006"/>
      <c r="AB11" s="880"/>
      <c r="AC11" s="1008"/>
      <c r="AD11" s="1009"/>
    </row>
    <row r="12" spans="1:165" s="520" customFormat="1" ht="45" customHeight="1">
      <c r="A12" s="880" t="s">
        <v>1328</v>
      </c>
      <c r="B12" s="1373" t="s">
        <v>1329</v>
      </c>
      <c r="C12" s="1373"/>
      <c r="D12" s="1373"/>
      <c r="E12" s="1373"/>
      <c r="F12" s="1005"/>
      <c r="G12" s="1005"/>
      <c r="H12" s="1005"/>
      <c r="I12" s="1005"/>
      <c r="J12" s="1005"/>
      <c r="K12" s="1005"/>
      <c r="L12" s="1005"/>
      <c r="M12" s="1005"/>
      <c r="N12" s="1005"/>
      <c r="O12" s="1005"/>
      <c r="P12" s="1005"/>
      <c r="Q12" s="1005"/>
      <c r="R12" s="1005"/>
      <c r="S12" s="1005"/>
      <c r="T12" s="1005"/>
      <c r="U12" s="1005"/>
      <c r="V12" s="1005"/>
      <c r="W12" s="1005"/>
      <c r="X12" s="1005"/>
      <c r="Y12" s="1005"/>
      <c r="Z12" s="1005"/>
      <c r="AA12" s="1006"/>
      <c r="AB12" s="880"/>
      <c r="AC12" s="1008"/>
      <c r="AD12" s="1009"/>
    </row>
    <row r="13" spans="1:165" s="520" customFormat="1" ht="45" customHeight="1">
      <c r="A13" s="880"/>
      <c r="B13" s="1044" t="s">
        <v>334</v>
      </c>
      <c r="C13" s="1242">
        <f t="shared" ref="C13:E13" si="3">C14+C15</f>
        <v>11.23</v>
      </c>
      <c r="D13" s="1045"/>
      <c r="E13" s="1045">
        <f t="shared" si="3"/>
        <v>11.23</v>
      </c>
      <c r="F13" s="1045">
        <f>F14+F15</f>
        <v>4.5</v>
      </c>
      <c r="G13" s="1045">
        <f t="shared" ref="G13:Z13" si="4">G14+G15</f>
        <v>0.43</v>
      </c>
      <c r="H13" s="1045">
        <f t="shared" si="4"/>
        <v>0</v>
      </c>
      <c r="I13" s="1045">
        <f t="shared" si="4"/>
        <v>1.02</v>
      </c>
      <c r="J13" s="1045">
        <f t="shared" si="4"/>
        <v>0.88</v>
      </c>
      <c r="K13" s="1045">
        <f t="shared" si="4"/>
        <v>0</v>
      </c>
      <c r="L13" s="1045">
        <f t="shared" si="4"/>
        <v>0</v>
      </c>
      <c r="M13" s="1045">
        <f t="shared" si="4"/>
        <v>0.01</v>
      </c>
      <c r="N13" s="1045">
        <f t="shared" si="4"/>
        <v>0</v>
      </c>
      <c r="O13" s="1045">
        <f t="shared" si="4"/>
        <v>1.01</v>
      </c>
      <c r="P13" s="1045">
        <f t="shared" si="4"/>
        <v>0</v>
      </c>
      <c r="Q13" s="1045">
        <f t="shared" si="4"/>
        <v>0</v>
      </c>
      <c r="R13" s="1045">
        <f t="shared" si="4"/>
        <v>0</v>
      </c>
      <c r="S13" s="1045">
        <f t="shared" si="4"/>
        <v>0</v>
      </c>
      <c r="T13" s="1045">
        <f t="shared" si="4"/>
        <v>0.9</v>
      </c>
      <c r="U13" s="1045">
        <f t="shared" si="4"/>
        <v>0.21</v>
      </c>
      <c r="V13" s="1045">
        <f t="shared" si="4"/>
        <v>0.01</v>
      </c>
      <c r="W13" s="1045">
        <f t="shared" si="4"/>
        <v>0</v>
      </c>
      <c r="X13" s="1045">
        <f t="shared" si="4"/>
        <v>0</v>
      </c>
      <c r="Y13" s="1045">
        <f t="shared" si="4"/>
        <v>0.48</v>
      </c>
      <c r="Z13" s="1045">
        <f t="shared" si="4"/>
        <v>1.78</v>
      </c>
      <c r="AA13" s="1006"/>
      <c r="AB13" s="880"/>
      <c r="AC13" s="1008"/>
      <c r="AD13" s="1009"/>
    </row>
    <row r="14" spans="1:165" ht="79.5" customHeight="1">
      <c r="A14" s="1031">
        <v>4</v>
      </c>
      <c r="B14" s="1028" t="s">
        <v>234</v>
      </c>
      <c r="C14" s="1241">
        <f t="shared" ref="C14:C15" si="5">E14</f>
        <v>0.06</v>
      </c>
      <c r="D14" s="1028"/>
      <c r="E14" s="772">
        <v>0.06</v>
      </c>
      <c r="F14" s="879"/>
      <c r="G14" s="879"/>
      <c r="H14" s="879"/>
      <c r="I14" s="879"/>
      <c r="J14" s="879"/>
      <c r="K14" s="879"/>
      <c r="L14" s="879"/>
      <c r="M14" s="879"/>
      <c r="N14" s="879"/>
      <c r="O14" s="879">
        <v>0.06</v>
      </c>
      <c r="P14" s="879"/>
      <c r="Q14" s="879"/>
      <c r="R14" s="879"/>
      <c r="S14" s="879"/>
      <c r="T14" s="879"/>
      <c r="U14" s="879"/>
      <c r="V14" s="879"/>
      <c r="W14" s="879"/>
      <c r="X14" s="879"/>
      <c r="Y14" s="879"/>
      <c r="Z14" s="879"/>
      <c r="AA14" s="1029" t="s">
        <v>131</v>
      </c>
      <c r="AB14" s="1029" t="s">
        <v>235</v>
      </c>
      <c r="AC14" s="183" t="s">
        <v>233</v>
      </c>
      <c r="AD14" s="1029" t="s">
        <v>762</v>
      </c>
    </row>
    <row r="15" spans="1:165" ht="63">
      <c r="A15" s="1031">
        <v>5</v>
      </c>
      <c r="B15" s="1121" t="s">
        <v>1369</v>
      </c>
      <c r="C15" s="1241">
        <f t="shared" si="5"/>
        <v>11.17</v>
      </c>
      <c r="D15" s="1028"/>
      <c r="E15" s="772">
        <f>SUM(F15:Z15)</f>
        <v>11.17</v>
      </c>
      <c r="F15" s="1027">
        <v>4.5</v>
      </c>
      <c r="G15" s="1027">
        <v>0.43</v>
      </c>
      <c r="H15" s="879"/>
      <c r="I15" s="879">
        <v>1.02</v>
      </c>
      <c r="J15" s="879">
        <v>0.88</v>
      </c>
      <c r="K15" s="879"/>
      <c r="L15" s="879"/>
      <c r="M15" s="879">
        <v>0.01</v>
      </c>
      <c r="N15" s="879"/>
      <c r="O15" s="879">
        <v>0.95</v>
      </c>
      <c r="P15" s="879"/>
      <c r="Q15" s="879"/>
      <c r="R15" s="879"/>
      <c r="S15" s="879"/>
      <c r="T15" s="879">
        <v>0.9</v>
      </c>
      <c r="U15" s="879">
        <v>0.21</v>
      </c>
      <c r="V15" s="879">
        <v>0.01</v>
      </c>
      <c r="W15" s="879"/>
      <c r="X15" s="879"/>
      <c r="Y15" s="879">
        <v>0.48</v>
      </c>
      <c r="Z15" s="879">
        <v>1.78</v>
      </c>
      <c r="AA15" s="1029" t="s">
        <v>135</v>
      </c>
      <c r="AB15" s="1029" t="s">
        <v>636</v>
      </c>
      <c r="AC15" s="1032" t="s">
        <v>1169</v>
      </c>
      <c r="AD15" s="1029" t="s">
        <v>739</v>
      </c>
    </row>
    <row r="16" spans="1:165" ht="33.6" customHeight="1">
      <c r="A16" s="1022">
        <v>2</v>
      </c>
      <c r="B16" s="1386" t="s">
        <v>1330</v>
      </c>
      <c r="C16" s="1386"/>
      <c r="D16" s="1386"/>
      <c r="E16" s="772"/>
      <c r="F16" s="891"/>
      <c r="G16" s="772"/>
      <c r="H16" s="772"/>
      <c r="I16" s="772"/>
      <c r="J16" s="772"/>
      <c r="K16" s="772"/>
      <c r="L16" s="772"/>
      <c r="M16" s="772"/>
      <c r="N16" s="772"/>
      <c r="O16" s="772"/>
      <c r="P16" s="772"/>
      <c r="Q16" s="772"/>
      <c r="R16" s="772"/>
      <c r="S16" s="772"/>
      <c r="T16" s="772"/>
      <c r="U16" s="772"/>
      <c r="V16" s="772"/>
      <c r="W16" s="772"/>
      <c r="X16" s="772"/>
      <c r="Y16" s="772"/>
      <c r="Z16" s="772"/>
      <c r="AA16" s="1029"/>
      <c r="AB16" s="1029"/>
      <c r="AC16" s="1032"/>
      <c r="AD16" s="1029"/>
    </row>
    <row r="17" spans="1:31" ht="57" customHeight="1">
      <c r="A17" s="880" t="s">
        <v>101</v>
      </c>
      <c r="B17" s="1373" t="s">
        <v>1331</v>
      </c>
      <c r="C17" s="1373"/>
      <c r="D17" s="1373"/>
      <c r="E17" s="772"/>
      <c r="F17" s="891"/>
      <c r="G17" s="772"/>
      <c r="H17" s="772"/>
      <c r="I17" s="772"/>
      <c r="J17" s="772"/>
      <c r="K17" s="772"/>
      <c r="L17" s="772"/>
      <c r="M17" s="772"/>
      <c r="N17" s="772"/>
      <c r="O17" s="772"/>
      <c r="P17" s="772"/>
      <c r="Q17" s="772"/>
      <c r="R17" s="772"/>
      <c r="S17" s="772"/>
      <c r="T17" s="772"/>
      <c r="U17" s="772"/>
      <c r="V17" s="772"/>
      <c r="W17" s="772"/>
      <c r="X17" s="772"/>
      <c r="Y17" s="772"/>
      <c r="Z17" s="772"/>
      <c r="AA17" s="1029"/>
      <c r="AB17" s="1029"/>
      <c r="AC17" s="1032"/>
      <c r="AD17" s="1029"/>
    </row>
    <row r="18" spans="1:31" ht="33.6" customHeight="1">
      <c r="A18" s="1023" t="s">
        <v>188</v>
      </c>
      <c r="B18" s="885" t="s">
        <v>93</v>
      </c>
      <c r="C18" s="1241">
        <f t="shared" si="1"/>
        <v>5.3699999999999992</v>
      </c>
      <c r="D18" s="885"/>
      <c r="E18" s="887">
        <f>E19</f>
        <v>5.3699999999999992</v>
      </c>
      <c r="F18" s="887">
        <f t="shared" ref="F18:Z18" si="6">F19</f>
        <v>5.07</v>
      </c>
      <c r="G18" s="887">
        <f t="shared" si="6"/>
        <v>0</v>
      </c>
      <c r="H18" s="887">
        <f t="shared" si="6"/>
        <v>0.01</v>
      </c>
      <c r="I18" s="887">
        <f t="shared" si="6"/>
        <v>0</v>
      </c>
      <c r="J18" s="887">
        <f t="shared" si="6"/>
        <v>0</v>
      </c>
      <c r="K18" s="887">
        <f t="shared" si="6"/>
        <v>0</v>
      </c>
      <c r="L18" s="887">
        <f t="shared" si="6"/>
        <v>0</v>
      </c>
      <c r="M18" s="887">
        <f t="shared" si="6"/>
        <v>0</v>
      </c>
      <c r="N18" s="887">
        <f t="shared" si="6"/>
        <v>0</v>
      </c>
      <c r="O18" s="887">
        <f t="shared" si="6"/>
        <v>0</v>
      </c>
      <c r="P18" s="887">
        <f t="shared" si="6"/>
        <v>0</v>
      </c>
      <c r="Q18" s="887">
        <f t="shared" si="6"/>
        <v>0</v>
      </c>
      <c r="R18" s="887">
        <f t="shared" si="6"/>
        <v>0</v>
      </c>
      <c r="S18" s="887">
        <f t="shared" si="6"/>
        <v>0</v>
      </c>
      <c r="T18" s="887">
        <f t="shared" si="6"/>
        <v>0.22</v>
      </c>
      <c r="U18" s="887">
        <f t="shared" si="6"/>
        <v>0.05</v>
      </c>
      <c r="V18" s="887">
        <f t="shared" si="6"/>
        <v>0</v>
      </c>
      <c r="W18" s="887">
        <f t="shared" si="6"/>
        <v>0</v>
      </c>
      <c r="X18" s="887">
        <f t="shared" si="6"/>
        <v>0</v>
      </c>
      <c r="Y18" s="887">
        <f t="shared" si="6"/>
        <v>0</v>
      </c>
      <c r="Z18" s="887">
        <f t="shared" si="6"/>
        <v>0.02</v>
      </c>
      <c r="AA18" s="1029"/>
      <c r="AB18" s="1029"/>
      <c r="AC18" s="1032"/>
      <c r="AD18" s="1029"/>
    </row>
    <row r="19" spans="1:31" ht="68.45" customHeight="1">
      <c r="A19" s="1027">
        <v>6</v>
      </c>
      <c r="B19" s="1030" t="s">
        <v>629</v>
      </c>
      <c r="C19" s="1241">
        <f t="shared" si="1"/>
        <v>5.3699999999999992</v>
      </c>
      <c r="D19" s="1030"/>
      <c r="E19" s="772">
        <v>5.3699999999999992</v>
      </c>
      <c r="F19" s="772">
        <v>5.07</v>
      </c>
      <c r="G19" s="772"/>
      <c r="H19" s="772">
        <v>0.01</v>
      </c>
      <c r="I19" s="772"/>
      <c r="J19" s="772"/>
      <c r="K19" s="772"/>
      <c r="L19" s="772"/>
      <c r="M19" s="772"/>
      <c r="N19" s="772"/>
      <c r="O19" s="772"/>
      <c r="P19" s="772"/>
      <c r="Q19" s="772"/>
      <c r="R19" s="772"/>
      <c r="S19" s="772"/>
      <c r="T19" s="772">
        <v>0.22</v>
      </c>
      <c r="U19" s="772">
        <v>0.05</v>
      </c>
      <c r="V19" s="772"/>
      <c r="W19" s="772"/>
      <c r="X19" s="772"/>
      <c r="Y19" s="772"/>
      <c r="Z19" s="772">
        <v>0.02</v>
      </c>
      <c r="AA19" s="1029" t="s">
        <v>135</v>
      </c>
      <c r="AB19" s="774" t="s">
        <v>1168</v>
      </c>
      <c r="AC19" s="1032" t="s">
        <v>1228</v>
      </c>
      <c r="AD19" s="1029" t="s">
        <v>1226</v>
      </c>
    </row>
    <row r="20" spans="1:31" s="149" customFormat="1" ht="26.45" customHeight="1">
      <c r="A20" s="1023" t="s">
        <v>186</v>
      </c>
      <c r="B20" s="885" t="s">
        <v>348</v>
      </c>
      <c r="C20" s="1241">
        <f t="shared" si="1"/>
        <v>35.314999999999998</v>
      </c>
      <c r="D20" s="885"/>
      <c r="E20" s="887">
        <f>SUM(E21:E41)</f>
        <v>35.314999999999998</v>
      </c>
      <c r="F20" s="887">
        <f t="shared" ref="F20:Z20" si="7">SUM(F21:F41)</f>
        <v>17.84</v>
      </c>
      <c r="G20" s="887">
        <f t="shared" si="7"/>
        <v>2.5299999999999998</v>
      </c>
      <c r="H20" s="887">
        <f t="shared" si="7"/>
        <v>0.60000000000000009</v>
      </c>
      <c r="I20" s="887">
        <f t="shared" si="7"/>
        <v>2.3200000000000003</v>
      </c>
      <c r="J20" s="887">
        <f t="shared" si="7"/>
        <v>2.5099999999999998</v>
      </c>
      <c r="K20" s="887">
        <f t="shared" si="7"/>
        <v>0</v>
      </c>
      <c r="L20" s="887">
        <f t="shared" si="7"/>
        <v>0</v>
      </c>
      <c r="M20" s="887">
        <f t="shared" si="7"/>
        <v>0.03</v>
      </c>
      <c r="N20" s="887">
        <f t="shared" si="7"/>
        <v>0</v>
      </c>
      <c r="O20" s="887">
        <f t="shared" si="7"/>
        <v>3.21</v>
      </c>
      <c r="P20" s="887">
        <f t="shared" si="7"/>
        <v>6.9999999999999993E-2</v>
      </c>
      <c r="Q20" s="887">
        <f t="shared" si="7"/>
        <v>7.0000000000000007E-2</v>
      </c>
      <c r="R20" s="887">
        <f t="shared" si="7"/>
        <v>0.02</v>
      </c>
      <c r="S20" s="887">
        <f t="shared" si="7"/>
        <v>0</v>
      </c>
      <c r="T20" s="887">
        <f t="shared" si="7"/>
        <v>1.3800000000000001</v>
      </c>
      <c r="U20" s="887">
        <f t="shared" si="7"/>
        <v>1.8200000000000003</v>
      </c>
      <c r="V20" s="887">
        <f t="shared" si="7"/>
        <v>0</v>
      </c>
      <c r="W20" s="887">
        <f t="shared" si="7"/>
        <v>0</v>
      </c>
      <c r="X20" s="887">
        <f t="shared" si="7"/>
        <v>0</v>
      </c>
      <c r="Y20" s="887">
        <f t="shared" si="7"/>
        <v>0.52500000000000002</v>
      </c>
      <c r="Z20" s="887">
        <f t="shared" si="7"/>
        <v>2.39</v>
      </c>
      <c r="AA20" s="1022"/>
      <c r="AB20" s="878"/>
      <c r="AC20" s="1023"/>
      <c r="AD20" s="1022"/>
    </row>
    <row r="21" spans="1:31" ht="85.15" customHeight="1">
      <c r="A21" s="1031">
        <v>7</v>
      </c>
      <c r="B21" s="1028" t="s">
        <v>800</v>
      </c>
      <c r="C21" s="1241">
        <f t="shared" si="1"/>
        <v>0.9</v>
      </c>
      <c r="D21" s="1028"/>
      <c r="E21" s="772">
        <f>SUM(F21:Z21)</f>
        <v>0.9</v>
      </c>
      <c r="F21" s="879"/>
      <c r="G21" s="879"/>
      <c r="H21" s="879">
        <v>0.1</v>
      </c>
      <c r="I21" s="879">
        <v>0.2</v>
      </c>
      <c r="J21" s="879">
        <v>0.2</v>
      </c>
      <c r="K21" s="879"/>
      <c r="L21" s="879"/>
      <c r="M21" s="879"/>
      <c r="N21" s="879"/>
      <c r="O21" s="879">
        <v>0.4</v>
      </c>
      <c r="P21" s="879"/>
      <c r="Q21" s="879"/>
      <c r="R21" s="879"/>
      <c r="S21" s="879"/>
      <c r="T21" s="879"/>
      <c r="U21" s="879"/>
      <c r="V21" s="879"/>
      <c r="W21" s="879"/>
      <c r="X21" s="879"/>
      <c r="Y21" s="879"/>
      <c r="Z21" s="879"/>
      <c r="AA21" s="1029" t="s">
        <v>140</v>
      </c>
      <c r="AB21" s="1029" t="s">
        <v>832</v>
      </c>
      <c r="AC21" s="1029" t="s">
        <v>233</v>
      </c>
      <c r="AD21" s="1029" t="s">
        <v>1125</v>
      </c>
    </row>
    <row r="22" spans="1:31" ht="82.15" customHeight="1">
      <c r="A22" s="1027">
        <v>8</v>
      </c>
      <c r="B22" s="1028" t="s">
        <v>777</v>
      </c>
      <c r="C22" s="1241">
        <f t="shared" si="1"/>
        <v>0.06</v>
      </c>
      <c r="D22" s="1028"/>
      <c r="E22" s="772">
        <f t="shared" ref="E22:E41" si="8">SUM(F22:Z22)</f>
        <v>0.06</v>
      </c>
      <c r="F22" s="879"/>
      <c r="G22" s="879"/>
      <c r="H22" s="879"/>
      <c r="I22" s="114"/>
      <c r="J22" s="879"/>
      <c r="K22" s="879"/>
      <c r="L22" s="879"/>
      <c r="M22" s="879"/>
      <c r="N22" s="879"/>
      <c r="O22" s="879"/>
      <c r="P22" s="879">
        <v>0.06</v>
      </c>
      <c r="Q22" s="879"/>
      <c r="R22" s="879"/>
      <c r="S22" s="879"/>
      <c r="T22" s="879"/>
      <c r="U22" s="879"/>
      <c r="V22" s="879"/>
      <c r="W22" s="879"/>
      <c r="X22" s="879"/>
      <c r="Y22" s="879"/>
      <c r="Z22" s="879"/>
      <c r="AA22" s="1029" t="s">
        <v>130</v>
      </c>
      <c r="AB22" s="1029" t="s">
        <v>290</v>
      </c>
      <c r="AC22" s="1032" t="s">
        <v>1170</v>
      </c>
      <c r="AD22" s="1029" t="s">
        <v>765</v>
      </c>
    </row>
    <row r="23" spans="1:31" ht="156" customHeight="1">
      <c r="A23" s="1123">
        <v>9</v>
      </c>
      <c r="B23" s="1028" t="s">
        <v>652</v>
      </c>
      <c r="C23" s="1241">
        <f t="shared" si="1"/>
        <v>0.13</v>
      </c>
      <c r="D23" s="1028"/>
      <c r="E23" s="772">
        <f t="shared" si="8"/>
        <v>0.13</v>
      </c>
      <c r="F23" s="879"/>
      <c r="G23" s="879"/>
      <c r="H23" s="879"/>
      <c r="I23" s="889">
        <v>0.03</v>
      </c>
      <c r="J23" s="879"/>
      <c r="K23" s="879"/>
      <c r="L23" s="879"/>
      <c r="M23" s="879"/>
      <c r="N23" s="879"/>
      <c r="O23" s="1027">
        <v>0.03</v>
      </c>
      <c r="P23" s="879"/>
      <c r="Q23" s="1027">
        <v>7.0000000000000007E-2</v>
      </c>
      <c r="R23" s="1027"/>
      <c r="S23" s="1027"/>
      <c r="T23" s="879"/>
      <c r="U23" s="879"/>
      <c r="V23" s="879"/>
      <c r="W23" s="879"/>
      <c r="X23" s="879"/>
      <c r="Y23" s="879"/>
      <c r="Z23" s="879"/>
      <c r="AA23" s="1029" t="s">
        <v>276</v>
      </c>
      <c r="AB23" s="1029" t="s">
        <v>1410</v>
      </c>
      <c r="AC23" s="1080" t="s">
        <v>1380</v>
      </c>
      <c r="AD23" s="1029" t="s">
        <v>760</v>
      </c>
    </row>
    <row r="24" spans="1:31" ht="79.150000000000006" customHeight="1">
      <c r="A24" s="1119">
        <v>10</v>
      </c>
      <c r="B24" s="1028" t="s">
        <v>653</v>
      </c>
      <c r="C24" s="1241">
        <f t="shared" si="1"/>
        <v>0.09</v>
      </c>
      <c r="D24" s="1028"/>
      <c r="E24" s="772">
        <f t="shared" si="8"/>
        <v>0.09</v>
      </c>
      <c r="F24" s="879"/>
      <c r="G24" s="879"/>
      <c r="H24" s="879"/>
      <c r="I24" s="889">
        <v>0.01</v>
      </c>
      <c r="J24" s="889">
        <v>0.03</v>
      </c>
      <c r="K24" s="889"/>
      <c r="L24" s="889"/>
      <c r="M24" s="879"/>
      <c r="N24" s="879"/>
      <c r="O24" s="1027">
        <v>0.04</v>
      </c>
      <c r="P24" s="879"/>
      <c r="Q24" s="879"/>
      <c r="R24" s="879"/>
      <c r="S24" s="879"/>
      <c r="T24" s="879"/>
      <c r="U24" s="879"/>
      <c r="V24" s="879"/>
      <c r="W24" s="879"/>
      <c r="X24" s="879"/>
      <c r="Y24" s="879"/>
      <c r="Z24" s="1027">
        <v>0.01</v>
      </c>
      <c r="AA24" s="1029" t="s">
        <v>132</v>
      </c>
      <c r="AB24" s="1029" t="s">
        <v>1362</v>
      </c>
      <c r="AC24" s="1029" t="s">
        <v>1370</v>
      </c>
      <c r="AD24" s="1029" t="s">
        <v>755</v>
      </c>
    </row>
    <row r="25" spans="1:31" ht="98.25" customHeight="1">
      <c r="A25" s="1123">
        <v>11</v>
      </c>
      <c r="B25" s="1028" t="s">
        <v>654</v>
      </c>
      <c r="C25" s="1241">
        <f t="shared" si="1"/>
        <v>0.1</v>
      </c>
      <c r="D25" s="1028"/>
      <c r="E25" s="772">
        <f t="shared" si="8"/>
        <v>0.1</v>
      </c>
      <c r="F25" s="889">
        <v>0.1</v>
      </c>
      <c r="G25" s="879"/>
      <c r="H25" s="879"/>
      <c r="I25" s="879"/>
      <c r="J25" s="879"/>
      <c r="K25" s="879"/>
      <c r="L25" s="879"/>
      <c r="M25" s="879"/>
      <c r="N25" s="879"/>
      <c r="O25" s="879"/>
      <c r="P25" s="879"/>
      <c r="Q25" s="879"/>
      <c r="R25" s="879"/>
      <c r="S25" s="879"/>
      <c r="T25" s="879"/>
      <c r="U25" s="879"/>
      <c r="V25" s="879"/>
      <c r="W25" s="879"/>
      <c r="X25" s="879"/>
      <c r="Y25" s="879"/>
      <c r="Z25" s="879"/>
      <c r="AA25" s="1029" t="s">
        <v>350</v>
      </c>
      <c r="AB25" s="1029" t="s">
        <v>655</v>
      </c>
      <c r="AC25" s="1029" t="s">
        <v>1381</v>
      </c>
      <c r="AD25" s="1029" t="s">
        <v>749</v>
      </c>
    </row>
    <row r="26" spans="1:31" ht="111" customHeight="1">
      <c r="A26" s="1123">
        <v>12</v>
      </c>
      <c r="B26" s="1121" t="s">
        <v>1407</v>
      </c>
      <c r="C26" s="1241">
        <f t="shared" si="1"/>
        <v>1.3</v>
      </c>
      <c r="D26" s="1028"/>
      <c r="E26" s="772">
        <f t="shared" si="8"/>
        <v>1.3</v>
      </c>
      <c r="F26" s="879">
        <v>1</v>
      </c>
      <c r="G26" s="879"/>
      <c r="H26" s="879">
        <v>0.3</v>
      </c>
      <c r="I26" s="879"/>
      <c r="J26" s="879"/>
      <c r="K26" s="879"/>
      <c r="L26" s="879"/>
      <c r="M26" s="879"/>
      <c r="N26" s="879"/>
      <c r="O26" s="879"/>
      <c r="P26" s="879"/>
      <c r="Q26" s="879"/>
      <c r="R26" s="879"/>
      <c r="S26" s="879"/>
      <c r="T26" s="879"/>
      <c r="U26" s="879"/>
      <c r="V26" s="879"/>
      <c r="W26" s="879"/>
      <c r="X26" s="879"/>
      <c r="Y26" s="879"/>
      <c r="Z26" s="879"/>
      <c r="AA26" s="1029" t="s">
        <v>136</v>
      </c>
      <c r="AB26" s="774" t="s">
        <v>582</v>
      </c>
      <c r="AC26" s="1032" t="s">
        <v>1372</v>
      </c>
      <c r="AD26" s="1029" t="s">
        <v>742</v>
      </c>
      <c r="AE26" s="621"/>
    </row>
    <row r="27" spans="1:31" ht="94.5">
      <c r="A27" s="1119">
        <v>13</v>
      </c>
      <c r="B27" s="1028" t="s">
        <v>865</v>
      </c>
      <c r="C27" s="1241">
        <f t="shared" si="1"/>
        <v>0.39</v>
      </c>
      <c r="D27" s="1028"/>
      <c r="E27" s="772">
        <f t="shared" si="8"/>
        <v>0.39</v>
      </c>
      <c r="F27" s="890">
        <v>0.39</v>
      </c>
      <c r="G27" s="772"/>
      <c r="H27" s="772"/>
      <c r="I27" s="772"/>
      <c r="J27" s="772"/>
      <c r="K27" s="772"/>
      <c r="L27" s="772"/>
      <c r="M27" s="772"/>
      <c r="N27" s="772"/>
      <c r="O27" s="772"/>
      <c r="P27" s="772"/>
      <c r="Q27" s="772"/>
      <c r="R27" s="772"/>
      <c r="S27" s="772"/>
      <c r="T27" s="772"/>
      <c r="U27" s="772"/>
      <c r="V27" s="772"/>
      <c r="W27" s="772"/>
      <c r="X27" s="772"/>
      <c r="Y27" s="772"/>
      <c r="Z27" s="772"/>
      <c r="AA27" s="1029" t="s">
        <v>342</v>
      </c>
      <c r="AB27" s="1029" t="s">
        <v>307</v>
      </c>
      <c r="AC27" s="1032" t="s">
        <v>1169</v>
      </c>
      <c r="AD27" s="1029" t="s">
        <v>1229</v>
      </c>
    </row>
    <row r="28" spans="1:31" ht="97.9" customHeight="1">
      <c r="A28" s="1123">
        <v>14</v>
      </c>
      <c r="B28" s="1028" t="s">
        <v>868</v>
      </c>
      <c r="C28" s="1241">
        <f t="shared" si="1"/>
        <v>0.45</v>
      </c>
      <c r="D28" s="1028"/>
      <c r="E28" s="772">
        <f t="shared" si="8"/>
        <v>0.45</v>
      </c>
      <c r="F28" s="891">
        <v>0.45</v>
      </c>
      <c r="G28" s="772"/>
      <c r="H28" s="772"/>
      <c r="I28" s="772"/>
      <c r="J28" s="772"/>
      <c r="K28" s="772"/>
      <c r="L28" s="772"/>
      <c r="M28" s="772"/>
      <c r="N28" s="772"/>
      <c r="O28" s="772"/>
      <c r="P28" s="772"/>
      <c r="Q28" s="772"/>
      <c r="R28" s="772"/>
      <c r="S28" s="772"/>
      <c r="T28" s="772"/>
      <c r="U28" s="772"/>
      <c r="V28" s="772"/>
      <c r="W28" s="772"/>
      <c r="X28" s="772"/>
      <c r="Y28" s="772"/>
      <c r="Z28" s="772"/>
      <c r="AA28" s="1029" t="s">
        <v>342</v>
      </c>
      <c r="AB28" s="1029" t="s">
        <v>1079</v>
      </c>
      <c r="AC28" s="1032" t="s">
        <v>1169</v>
      </c>
      <c r="AD28" s="1029" t="s">
        <v>869</v>
      </c>
    </row>
    <row r="29" spans="1:31" ht="91.9" customHeight="1">
      <c r="A29" s="1119">
        <v>15</v>
      </c>
      <c r="B29" s="1028" t="s">
        <v>870</v>
      </c>
      <c r="C29" s="1241">
        <f t="shared" si="1"/>
        <v>3.3200000000000003</v>
      </c>
      <c r="D29" s="1028"/>
      <c r="E29" s="772">
        <f t="shared" si="8"/>
        <v>3.3200000000000003</v>
      </c>
      <c r="F29" s="891">
        <v>1.5</v>
      </c>
      <c r="G29" s="772"/>
      <c r="H29" s="772">
        <v>0.2</v>
      </c>
      <c r="I29" s="772">
        <v>0.1</v>
      </c>
      <c r="J29" s="772">
        <v>0.2</v>
      </c>
      <c r="K29" s="772"/>
      <c r="L29" s="772"/>
      <c r="M29" s="772"/>
      <c r="N29" s="772"/>
      <c r="O29" s="772">
        <v>0.1</v>
      </c>
      <c r="P29" s="772"/>
      <c r="Q29" s="772"/>
      <c r="R29" s="772"/>
      <c r="S29" s="772"/>
      <c r="T29" s="772">
        <v>0.31</v>
      </c>
      <c r="U29" s="772">
        <v>0.62</v>
      </c>
      <c r="V29" s="772"/>
      <c r="W29" s="772"/>
      <c r="X29" s="772"/>
      <c r="Y29" s="772">
        <v>0.09</v>
      </c>
      <c r="Z29" s="772">
        <v>0.2</v>
      </c>
      <c r="AA29" s="1029" t="s">
        <v>135</v>
      </c>
      <c r="AB29" s="1029" t="s">
        <v>1171</v>
      </c>
      <c r="AC29" s="1032" t="s">
        <v>1169</v>
      </c>
      <c r="AD29" s="1029" t="s">
        <v>1230</v>
      </c>
    </row>
    <row r="30" spans="1:31" ht="78.75">
      <c r="A30" s="1123">
        <v>16</v>
      </c>
      <c r="B30" s="1030" t="s">
        <v>872</v>
      </c>
      <c r="C30" s="1241">
        <f t="shared" si="1"/>
        <v>3.8</v>
      </c>
      <c r="D30" s="1030"/>
      <c r="E30" s="772">
        <f>SUM(F30:Z30)</f>
        <v>3.8</v>
      </c>
      <c r="F30" s="891">
        <v>0.8</v>
      </c>
      <c r="G30" s="772"/>
      <c r="H30" s="772"/>
      <c r="I30" s="772">
        <v>1</v>
      </c>
      <c r="J30" s="772">
        <v>1.2</v>
      </c>
      <c r="K30" s="772"/>
      <c r="L30" s="772"/>
      <c r="M30" s="772"/>
      <c r="N30" s="772"/>
      <c r="O30" s="772">
        <v>0.8</v>
      </c>
      <c r="P30" s="772"/>
      <c r="Q30" s="772"/>
      <c r="R30" s="772"/>
      <c r="S30" s="772"/>
      <c r="T30" s="772"/>
      <c r="U30" s="772"/>
      <c r="V30" s="772"/>
      <c r="W30" s="772"/>
      <c r="X30" s="772"/>
      <c r="Y30" s="772"/>
      <c r="Z30" s="772"/>
      <c r="AA30" s="1029" t="s">
        <v>135</v>
      </c>
      <c r="AB30" s="1029" t="s">
        <v>1411</v>
      </c>
      <c r="AC30" s="1032" t="s">
        <v>1169</v>
      </c>
      <c r="AD30" s="1029" t="s">
        <v>1231</v>
      </c>
    </row>
    <row r="31" spans="1:31" ht="79.150000000000006" customHeight="1">
      <c r="A31" s="1119">
        <v>17</v>
      </c>
      <c r="B31" s="1028" t="s">
        <v>874</v>
      </c>
      <c r="C31" s="1241">
        <f t="shared" si="1"/>
        <v>0.44999999999999996</v>
      </c>
      <c r="D31" s="1028"/>
      <c r="E31" s="772">
        <f t="shared" si="8"/>
        <v>0.44999999999999996</v>
      </c>
      <c r="F31" s="891">
        <v>0.15</v>
      </c>
      <c r="G31" s="772"/>
      <c r="H31" s="772"/>
      <c r="I31" s="772"/>
      <c r="J31" s="772"/>
      <c r="K31" s="772"/>
      <c r="L31" s="772"/>
      <c r="M31" s="772"/>
      <c r="N31" s="772"/>
      <c r="O31" s="772"/>
      <c r="P31" s="772"/>
      <c r="Q31" s="772"/>
      <c r="R31" s="772"/>
      <c r="S31" s="772"/>
      <c r="T31" s="772">
        <v>0.15</v>
      </c>
      <c r="U31" s="772">
        <v>0.15</v>
      </c>
      <c r="V31" s="772"/>
      <c r="W31" s="772"/>
      <c r="X31" s="772"/>
      <c r="Y31" s="772"/>
      <c r="Z31" s="772"/>
      <c r="AA31" s="1029" t="s">
        <v>139</v>
      </c>
      <c r="AB31" s="1029" t="s">
        <v>1081</v>
      </c>
      <c r="AC31" s="1032" t="s">
        <v>1169</v>
      </c>
      <c r="AD31" s="1029" t="s">
        <v>1232</v>
      </c>
    </row>
    <row r="32" spans="1:31" ht="49.9" customHeight="1">
      <c r="A32" s="1375">
        <v>18</v>
      </c>
      <c r="B32" s="1381" t="s">
        <v>876</v>
      </c>
      <c r="C32" s="1241">
        <f t="shared" si="1"/>
        <v>1.0900000000000001</v>
      </c>
      <c r="D32" s="1030"/>
      <c r="E32" s="772">
        <f t="shared" si="8"/>
        <v>1.0900000000000001</v>
      </c>
      <c r="F32" s="891">
        <v>0.83</v>
      </c>
      <c r="G32" s="772"/>
      <c r="H32" s="772"/>
      <c r="I32" s="772"/>
      <c r="J32" s="772">
        <v>0.14000000000000001</v>
      </c>
      <c r="K32" s="772"/>
      <c r="L32" s="772"/>
      <c r="M32" s="772"/>
      <c r="N32" s="772"/>
      <c r="O32" s="772">
        <v>0.06</v>
      </c>
      <c r="P32" s="772"/>
      <c r="Q32" s="772"/>
      <c r="R32" s="772"/>
      <c r="S32" s="772"/>
      <c r="T32" s="772">
        <v>0.03</v>
      </c>
      <c r="U32" s="772"/>
      <c r="V32" s="772"/>
      <c r="W32" s="772"/>
      <c r="X32" s="772"/>
      <c r="Y32" s="772">
        <v>0.03</v>
      </c>
      <c r="Z32" s="772"/>
      <c r="AA32" s="1029" t="s">
        <v>137</v>
      </c>
      <c r="AB32" s="1029" t="s">
        <v>1245</v>
      </c>
      <c r="AC32" s="1374" t="s">
        <v>1169</v>
      </c>
      <c r="AD32" s="1374" t="s">
        <v>1233</v>
      </c>
    </row>
    <row r="33" spans="1:30" ht="49.9" customHeight="1">
      <c r="A33" s="1375"/>
      <c r="B33" s="1381"/>
      <c r="C33" s="1241">
        <f t="shared" si="1"/>
        <v>0.85500000000000009</v>
      </c>
      <c r="D33" s="1030"/>
      <c r="E33" s="772">
        <f t="shared" si="8"/>
        <v>0.85500000000000009</v>
      </c>
      <c r="F33" s="891">
        <v>0.66</v>
      </c>
      <c r="G33" s="772"/>
      <c r="H33" s="772"/>
      <c r="I33" s="772"/>
      <c r="J33" s="772"/>
      <c r="K33" s="772"/>
      <c r="L33" s="772"/>
      <c r="M33" s="772"/>
      <c r="N33" s="772"/>
      <c r="O33" s="772"/>
      <c r="P33" s="772"/>
      <c r="Q33" s="772"/>
      <c r="R33" s="772"/>
      <c r="S33" s="772"/>
      <c r="T33" s="772">
        <v>0.16</v>
      </c>
      <c r="U33" s="772"/>
      <c r="V33" s="772"/>
      <c r="W33" s="772"/>
      <c r="X33" s="772"/>
      <c r="Y33" s="772">
        <v>3.5000000000000003E-2</v>
      </c>
      <c r="Z33" s="772"/>
      <c r="AA33" s="1029" t="s">
        <v>135</v>
      </c>
      <c r="AB33" s="1029" t="s">
        <v>1244</v>
      </c>
      <c r="AC33" s="1374"/>
      <c r="AD33" s="1374"/>
    </row>
    <row r="34" spans="1:30" ht="191.45" customHeight="1">
      <c r="A34" s="1027">
        <v>19</v>
      </c>
      <c r="B34" s="1028" t="s">
        <v>879</v>
      </c>
      <c r="C34" s="1241">
        <f t="shared" si="1"/>
        <v>0.3</v>
      </c>
      <c r="D34" s="1028"/>
      <c r="E34" s="772">
        <f t="shared" si="8"/>
        <v>0.3</v>
      </c>
      <c r="F34" s="891">
        <v>0.3</v>
      </c>
      <c r="G34" s="772"/>
      <c r="H34" s="772"/>
      <c r="I34" s="772"/>
      <c r="J34" s="772"/>
      <c r="K34" s="772"/>
      <c r="L34" s="772"/>
      <c r="M34" s="772"/>
      <c r="N34" s="772"/>
      <c r="O34" s="772"/>
      <c r="P34" s="772"/>
      <c r="Q34" s="772"/>
      <c r="R34" s="772"/>
      <c r="S34" s="772"/>
      <c r="T34" s="772"/>
      <c r="U34" s="772"/>
      <c r="V34" s="772"/>
      <c r="W34" s="772"/>
      <c r="X34" s="772"/>
      <c r="Y34" s="772"/>
      <c r="Z34" s="772"/>
      <c r="AA34" s="1029" t="s">
        <v>140</v>
      </c>
      <c r="AB34" s="1029" t="s">
        <v>1083</v>
      </c>
      <c r="AC34" s="1032" t="s">
        <v>1169</v>
      </c>
      <c r="AD34" s="1029" t="s">
        <v>1234</v>
      </c>
    </row>
    <row r="35" spans="1:30" ht="225.6" customHeight="1">
      <c r="A35" s="1375">
        <v>20</v>
      </c>
      <c r="B35" s="1378" t="s">
        <v>369</v>
      </c>
      <c r="C35" s="1241">
        <f t="shared" si="1"/>
        <v>5.9399999999999995</v>
      </c>
      <c r="D35" s="1028"/>
      <c r="E35" s="772">
        <f>SUM(F35:Z35)</f>
        <v>5.9399999999999995</v>
      </c>
      <c r="F35" s="891">
        <v>4.3099999999999996</v>
      </c>
      <c r="G35" s="772"/>
      <c r="H35" s="772"/>
      <c r="I35" s="772">
        <v>0.05</v>
      </c>
      <c r="J35" s="772"/>
      <c r="K35" s="772"/>
      <c r="L35" s="772"/>
      <c r="M35" s="772"/>
      <c r="N35" s="772"/>
      <c r="O35" s="772"/>
      <c r="P35" s="772"/>
      <c r="Q35" s="772"/>
      <c r="R35" s="772"/>
      <c r="S35" s="772"/>
      <c r="T35" s="772">
        <v>0.3</v>
      </c>
      <c r="U35" s="772">
        <v>0.64</v>
      </c>
      <c r="V35" s="772"/>
      <c r="W35" s="772"/>
      <c r="X35" s="772"/>
      <c r="Y35" s="772">
        <v>0.37</v>
      </c>
      <c r="Z35" s="772">
        <v>0.27</v>
      </c>
      <c r="AA35" s="1029" t="s">
        <v>136</v>
      </c>
      <c r="AB35" s="1029" t="s">
        <v>1172</v>
      </c>
      <c r="AC35" s="1374" t="s">
        <v>1169</v>
      </c>
      <c r="AD35" s="1374" t="s">
        <v>1173</v>
      </c>
    </row>
    <row r="36" spans="1:30" ht="79.150000000000006" customHeight="1">
      <c r="A36" s="1375"/>
      <c r="B36" s="1378"/>
      <c r="C36" s="1241">
        <f t="shared" si="1"/>
        <v>0.67</v>
      </c>
      <c r="D36" s="1028"/>
      <c r="E36" s="772">
        <f t="shared" si="8"/>
        <v>0.67</v>
      </c>
      <c r="F36" s="891">
        <v>0.25</v>
      </c>
      <c r="G36" s="772"/>
      <c r="H36" s="772"/>
      <c r="I36" s="772">
        <v>0.01</v>
      </c>
      <c r="J36" s="772"/>
      <c r="K36" s="772"/>
      <c r="L36" s="772"/>
      <c r="M36" s="772"/>
      <c r="N36" s="772"/>
      <c r="O36" s="772"/>
      <c r="P36" s="772"/>
      <c r="Q36" s="772"/>
      <c r="R36" s="772"/>
      <c r="S36" s="772"/>
      <c r="T36" s="772">
        <v>0.1</v>
      </c>
      <c r="U36" s="772">
        <v>0.08</v>
      </c>
      <c r="V36" s="772"/>
      <c r="W36" s="772"/>
      <c r="X36" s="772"/>
      <c r="Y36" s="772"/>
      <c r="Z36" s="772">
        <v>0.23</v>
      </c>
      <c r="AA36" s="1029" t="s">
        <v>957</v>
      </c>
      <c r="AB36" s="1029" t="s">
        <v>1174</v>
      </c>
      <c r="AC36" s="1374"/>
      <c r="AD36" s="1374"/>
    </row>
    <row r="37" spans="1:30" ht="101.25" customHeight="1">
      <c r="A37" s="1027">
        <v>21</v>
      </c>
      <c r="B37" s="1030" t="s">
        <v>1358</v>
      </c>
      <c r="C37" s="1241">
        <f t="shared" si="1"/>
        <v>0.01</v>
      </c>
      <c r="D37" s="1030"/>
      <c r="E37" s="772">
        <f t="shared" si="8"/>
        <v>0.01</v>
      </c>
      <c r="F37" s="891"/>
      <c r="G37" s="772"/>
      <c r="H37" s="772"/>
      <c r="I37" s="772"/>
      <c r="J37" s="772"/>
      <c r="K37" s="772"/>
      <c r="L37" s="772"/>
      <c r="M37" s="772"/>
      <c r="N37" s="772"/>
      <c r="O37" s="772"/>
      <c r="P37" s="772">
        <v>0.01</v>
      </c>
      <c r="Q37" s="772"/>
      <c r="R37" s="772"/>
      <c r="S37" s="772"/>
      <c r="T37" s="772"/>
      <c r="U37" s="772"/>
      <c r="V37" s="772"/>
      <c r="W37" s="772"/>
      <c r="X37" s="772"/>
      <c r="Y37" s="772"/>
      <c r="Z37" s="772"/>
      <c r="AA37" s="1029" t="s">
        <v>957</v>
      </c>
      <c r="AB37" s="1028" t="s">
        <v>1130</v>
      </c>
      <c r="AC37" s="1032" t="s">
        <v>1169</v>
      </c>
      <c r="AD37" s="1029" t="s">
        <v>1235</v>
      </c>
    </row>
    <row r="38" spans="1:30" ht="72" customHeight="1">
      <c r="A38" s="1375">
        <v>22</v>
      </c>
      <c r="B38" s="1378" t="s">
        <v>646</v>
      </c>
      <c r="C38" s="1241">
        <f t="shared" si="1"/>
        <v>3.4499999999999997</v>
      </c>
      <c r="D38" s="1028"/>
      <c r="E38" s="772">
        <f t="shared" si="8"/>
        <v>3.4499999999999997</v>
      </c>
      <c r="F38" s="892">
        <v>2.85</v>
      </c>
      <c r="G38" s="772"/>
      <c r="H38" s="772"/>
      <c r="I38" s="772"/>
      <c r="J38" s="772"/>
      <c r="K38" s="772"/>
      <c r="L38" s="772"/>
      <c r="M38" s="772"/>
      <c r="N38" s="772"/>
      <c r="O38" s="772"/>
      <c r="P38" s="772"/>
      <c r="Q38" s="772"/>
      <c r="R38" s="772"/>
      <c r="S38" s="772"/>
      <c r="T38" s="772">
        <v>0.3</v>
      </c>
      <c r="U38" s="772">
        <v>0.3</v>
      </c>
      <c r="V38" s="772"/>
      <c r="W38" s="772"/>
      <c r="X38" s="772"/>
      <c r="Y38" s="772"/>
      <c r="Z38" s="772"/>
      <c r="AA38" s="1029" t="s">
        <v>134</v>
      </c>
      <c r="AB38" s="1029" t="s">
        <v>357</v>
      </c>
      <c r="AC38" s="1374" t="s">
        <v>1169</v>
      </c>
      <c r="AD38" s="1374" t="s">
        <v>885</v>
      </c>
    </row>
    <row r="39" spans="1:30" ht="147" customHeight="1">
      <c r="A39" s="1375"/>
      <c r="B39" s="1378"/>
      <c r="C39" s="1241">
        <f t="shared" si="1"/>
        <v>7.72</v>
      </c>
      <c r="D39" s="1028"/>
      <c r="E39" s="772">
        <f t="shared" si="8"/>
        <v>7.72</v>
      </c>
      <c r="F39" s="892">
        <v>4.25</v>
      </c>
      <c r="G39" s="772"/>
      <c r="H39" s="772"/>
      <c r="I39" s="772">
        <v>0.92</v>
      </c>
      <c r="J39" s="772">
        <v>0.74</v>
      </c>
      <c r="K39" s="772"/>
      <c r="L39" s="772"/>
      <c r="M39" s="772"/>
      <c r="N39" s="772"/>
      <c r="O39" s="772">
        <v>1.75</v>
      </c>
      <c r="P39" s="772"/>
      <c r="Q39" s="772"/>
      <c r="R39" s="772"/>
      <c r="S39" s="772"/>
      <c r="T39" s="772"/>
      <c r="U39" s="772"/>
      <c r="V39" s="772"/>
      <c r="W39" s="772"/>
      <c r="X39" s="772"/>
      <c r="Y39" s="772"/>
      <c r="Z39" s="772">
        <v>0.06</v>
      </c>
      <c r="AA39" s="1029" t="s">
        <v>136</v>
      </c>
      <c r="AB39" s="1029" t="s">
        <v>1118</v>
      </c>
      <c r="AC39" s="1374"/>
      <c r="AD39" s="1374"/>
    </row>
    <row r="40" spans="1:30" ht="199.15" customHeight="1">
      <c r="A40" s="1027">
        <v>23</v>
      </c>
      <c r="B40" s="1028" t="s">
        <v>373</v>
      </c>
      <c r="C40" s="1241">
        <f t="shared" si="1"/>
        <v>4.26</v>
      </c>
      <c r="D40" s="1028"/>
      <c r="E40" s="772">
        <f t="shared" si="8"/>
        <v>4.26</v>
      </c>
      <c r="F40" s="126"/>
      <c r="G40" s="891">
        <v>2.5299999999999998</v>
      </c>
      <c r="H40" s="772"/>
      <c r="I40" s="772"/>
      <c r="J40" s="772"/>
      <c r="K40" s="772"/>
      <c r="L40" s="772"/>
      <c r="M40" s="772">
        <v>0.03</v>
      </c>
      <c r="N40" s="772"/>
      <c r="O40" s="772"/>
      <c r="P40" s="772"/>
      <c r="Q40" s="772"/>
      <c r="R40" s="772">
        <v>0.02</v>
      </c>
      <c r="S40" s="772"/>
      <c r="T40" s="772">
        <v>0.03</v>
      </c>
      <c r="U40" s="772">
        <v>0.03</v>
      </c>
      <c r="V40" s="772"/>
      <c r="W40" s="772"/>
      <c r="X40" s="772"/>
      <c r="Y40" s="772"/>
      <c r="Z40" s="772">
        <v>1.62</v>
      </c>
      <c r="AA40" s="1029" t="s">
        <v>1006</v>
      </c>
      <c r="AB40" s="1029" t="s">
        <v>1074</v>
      </c>
      <c r="AC40" s="1032" t="s">
        <v>1169</v>
      </c>
      <c r="AD40" s="1029" t="s">
        <v>962</v>
      </c>
    </row>
    <row r="41" spans="1:30" ht="208.15" customHeight="1">
      <c r="A41" s="1027">
        <v>24</v>
      </c>
      <c r="B41" s="1028" t="s">
        <v>1011</v>
      </c>
      <c r="C41" s="1241">
        <f t="shared" si="1"/>
        <v>0.03</v>
      </c>
      <c r="D41" s="1028"/>
      <c r="E41" s="772">
        <f t="shared" si="8"/>
        <v>0.03</v>
      </c>
      <c r="F41" s="891"/>
      <c r="G41" s="772"/>
      <c r="H41" s="772"/>
      <c r="I41" s="772"/>
      <c r="J41" s="772"/>
      <c r="K41" s="772"/>
      <c r="L41" s="772"/>
      <c r="M41" s="772"/>
      <c r="N41" s="772"/>
      <c r="O41" s="772">
        <v>0.03</v>
      </c>
      <c r="P41" s="772"/>
      <c r="Q41" s="772"/>
      <c r="R41" s="772"/>
      <c r="S41" s="772"/>
      <c r="T41" s="772"/>
      <c r="U41" s="772"/>
      <c r="V41" s="772"/>
      <c r="W41" s="772"/>
      <c r="X41" s="772"/>
      <c r="Y41" s="772"/>
      <c r="Z41" s="772"/>
      <c r="AA41" s="1029" t="s">
        <v>133</v>
      </c>
      <c r="AB41" s="1029" t="s">
        <v>1062</v>
      </c>
      <c r="AC41" s="1032" t="s">
        <v>1175</v>
      </c>
      <c r="AD41" s="1029" t="s">
        <v>966</v>
      </c>
    </row>
    <row r="42" spans="1:30" s="520" customFormat="1" ht="31.15" customHeight="1">
      <c r="A42" s="1023" t="s">
        <v>1332</v>
      </c>
      <c r="B42" s="885" t="s">
        <v>375</v>
      </c>
      <c r="C42" s="1241">
        <f t="shared" si="1"/>
        <v>20.66</v>
      </c>
      <c r="D42" s="885"/>
      <c r="E42" s="887">
        <f>SUM(E43:E55)</f>
        <v>20.66</v>
      </c>
      <c r="F42" s="887">
        <f t="shared" ref="F42:Z42" si="9">SUM(F43:F55)</f>
        <v>7.23</v>
      </c>
      <c r="G42" s="887">
        <f t="shared" si="9"/>
        <v>2.37</v>
      </c>
      <c r="H42" s="887">
        <f t="shared" si="9"/>
        <v>0.6</v>
      </c>
      <c r="I42" s="887">
        <f t="shared" si="9"/>
        <v>0.35</v>
      </c>
      <c r="J42" s="887">
        <f t="shared" si="9"/>
        <v>0.3</v>
      </c>
      <c r="K42" s="887">
        <f t="shared" si="9"/>
        <v>0</v>
      </c>
      <c r="L42" s="887">
        <f t="shared" si="9"/>
        <v>0</v>
      </c>
      <c r="M42" s="887">
        <f t="shared" si="9"/>
        <v>0.3</v>
      </c>
      <c r="N42" s="887">
        <f t="shared" si="9"/>
        <v>0</v>
      </c>
      <c r="O42" s="887">
        <f t="shared" si="9"/>
        <v>0.3</v>
      </c>
      <c r="P42" s="887">
        <f t="shared" si="9"/>
        <v>0</v>
      </c>
      <c r="Q42" s="887">
        <f t="shared" si="9"/>
        <v>0</v>
      </c>
      <c r="R42" s="887">
        <f t="shared" si="9"/>
        <v>1.1399999999999999</v>
      </c>
      <c r="S42" s="887">
        <f t="shared" si="9"/>
        <v>3.35</v>
      </c>
      <c r="T42" s="887">
        <f t="shared" si="9"/>
        <v>0.44000000000000006</v>
      </c>
      <c r="U42" s="887">
        <f t="shared" si="9"/>
        <v>0.59</v>
      </c>
      <c r="V42" s="887">
        <f t="shared" si="9"/>
        <v>0</v>
      </c>
      <c r="W42" s="887">
        <f t="shared" si="9"/>
        <v>0</v>
      </c>
      <c r="X42" s="887">
        <f t="shared" si="9"/>
        <v>0.13</v>
      </c>
      <c r="Y42" s="887">
        <f t="shared" si="9"/>
        <v>0</v>
      </c>
      <c r="Z42" s="887">
        <f t="shared" si="9"/>
        <v>3.5599999999999996</v>
      </c>
      <c r="AA42" s="1022"/>
      <c r="AB42" s="893"/>
      <c r="AC42" s="1023"/>
      <c r="AD42" s="880"/>
    </row>
    <row r="43" spans="1:30" s="520" customFormat="1" ht="101.25" customHeight="1">
      <c r="A43" s="1027">
        <v>25</v>
      </c>
      <c r="B43" s="1028" t="s">
        <v>656</v>
      </c>
      <c r="C43" s="1241">
        <f t="shared" si="1"/>
        <v>0.2</v>
      </c>
      <c r="D43" s="1028"/>
      <c r="E43" s="772">
        <f>SUM(F43:Z43)</f>
        <v>0.2</v>
      </c>
      <c r="F43" s="889"/>
      <c r="G43" s="887"/>
      <c r="H43" s="887"/>
      <c r="I43" s="889">
        <v>0.2</v>
      </c>
      <c r="J43" s="887"/>
      <c r="K43" s="887"/>
      <c r="L43" s="887"/>
      <c r="M43" s="887"/>
      <c r="N43" s="887"/>
      <c r="O43" s="887"/>
      <c r="P43" s="887"/>
      <c r="Q43" s="887"/>
      <c r="R43" s="887"/>
      <c r="S43" s="887"/>
      <c r="T43" s="887"/>
      <c r="U43" s="887"/>
      <c r="V43" s="887"/>
      <c r="W43" s="887"/>
      <c r="X43" s="887"/>
      <c r="Y43" s="887"/>
      <c r="Z43" s="887"/>
      <c r="AA43" s="1029" t="s">
        <v>138</v>
      </c>
      <c r="AB43" s="1029" t="s">
        <v>1412</v>
      </c>
      <c r="AC43" s="1029" t="s">
        <v>1409</v>
      </c>
      <c r="AD43" s="1029" t="s">
        <v>756</v>
      </c>
    </row>
    <row r="44" spans="1:30" s="520" customFormat="1" ht="84.6" customHeight="1">
      <c r="A44" s="1027">
        <v>26</v>
      </c>
      <c r="B44" s="1028" t="s">
        <v>657</v>
      </c>
      <c r="C44" s="1241">
        <f t="shared" si="1"/>
        <v>0.65000000000000013</v>
      </c>
      <c r="D44" s="1028"/>
      <c r="E44" s="772">
        <f t="shared" ref="E44:E55" si="10">SUM(F44:Z44)</f>
        <v>0.65000000000000013</v>
      </c>
      <c r="F44" s="1029">
        <v>0.39</v>
      </c>
      <c r="G44" s="887"/>
      <c r="H44" s="887"/>
      <c r="I44" s="1029"/>
      <c r="J44" s="887"/>
      <c r="K44" s="887"/>
      <c r="L44" s="887"/>
      <c r="M44" s="887"/>
      <c r="N44" s="887"/>
      <c r="O44" s="887"/>
      <c r="P44" s="887"/>
      <c r="Q44" s="887"/>
      <c r="R44" s="887"/>
      <c r="S44" s="887"/>
      <c r="T44" s="1029">
        <v>0.03</v>
      </c>
      <c r="U44" s="1029">
        <v>0.03</v>
      </c>
      <c r="V44" s="1029"/>
      <c r="W44" s="1029"/>
      <c r="X44" s="1029"/>
      <c r="Y44" s="1029"/>
      <c r="Z44" s="1029">
        <v>0.2</v>
      </c>
      <c r="AA44" s="1029" t="s">
        <v>350</v>
      </c>
      <c r="AB44" s="1029" t="s">
        <v>824</v>
      </c>
      <c r="AC44" s="1029" t="s">
        <v>1176</v>
      </c>
      <c r="AD44" s="1029" t="s">
        <v>757</v>
      </c>
    </row>
    <row r="45" spans="1:30" s="153" customFormat="1" ht="63">
      <c r="A45" s="1119">
        <v>27</v>
      </c>
      <c r="B45" s="1028" t="s">
        <v>506</v>
      </c>
      <c r="C45" s="1241">
        <f t="shared" si="1"/>
        <v>0.16</v>
      </c>
      <c r="D45" s="1028"/>
      <c r="E45" s="772">
        <f t="shared" si="10"/>
        <v>0.16</v>
      </c>
      <c r="F45" s="772">
        <v>0.16</v>
      </c>
      <c r="G45" s="772"/>
      <c r="H45" s="772"/>
      <c r="I45" s="894"/>
      <c r="J45" s="772"/>
      <c r="K45" s="772"/>
      <c r="L45" s="772"/>
      <c r="M45" s="772"/>
      <c r="N45" s="772"/>
      <c r="O45" s="772"/>
      <c r="P45" s="772"/>
      <c r="Q45" s="772"/>
      <c r="R45" s="772"/>
      <c r="S45" s="772"/>
      <c r="T45" s="772"/>
      <c r="U45" s="772"/>
      <c r="V45" s="772"/>
      <c r="W45" s="772"/>
      <c r="X45" s="772"/>
      <c r="Y45" s="772"/>
      <c r="Z45" s="772"/>
      <c r="AA45" s="894" t="s">
        <v>432</v>
      </c>
      <c r="AB45" s="1029" t="s">
        <v>310</v>
      </c>
      <c r="AC45" s="1032" t="s">
        <v>1185</v>
      </c>
      <c r="AD45" s="1029" t="s">
        <v>744</v>
      </c>
    </row>
    <row r="46" spans="1:30" s="153" customFormat="1" ht="93" customHeight="1">
      <c r="A46" s="1119">
        <v>28</v>
      </c>
      <c r="B46" s="1028" t="s">
        <v>888</v>
      </c>
      <c r="C46" s="1241">
        <f t="shared" si="1"/>
        <v>3.6</v>
      </c>
      <c r="D46" s="1028"/>
      <c r="E46" s="772">
        <f t="shared" si="10"/>
        <v>3.6</v>
      </c>
      <c r="F46" s="891">
        <v>2.6</v>
      </c>
      <c r="G46" s="772"/>
      <c r="H46" s="772">
        <v>0.5</v>
      </c>
      <c r="I46" s="894"/>
      <c r="J46" s="772"/>
      <c r="K46" s="772"/>
      <c r="L46" s="772"/>
      <c r="M46" s="772"/>
      <c r="N46" s="772"/>
      <c r="O46" s="772"/>
      <c r="P46" s="772"/>
      <c r="Q46" s="772"/>
      <c r="R46" s="772"/>
      <c r="S46" s="772"/>
      <c r="T46" s="772"/>
      <c r="U46" s="772"/>
      <c r="V46" s="772"/>
      <c r="W46" s="772"/>
      <c r="X46" s="772"/>
      <c r="Y46" s="772"/>
      <c r="Z46" s="772">
        <v>0.5</v>
      </c>
      <c r="AA46" s="1029" t="s">
        <v>135</v>
      </c>
      <c r="AB46" s="1029" t="s">
        <v>1177</v>
      </c>
      <c r="AC46" s="1032" t="s">
        <v>1169</v>
      </c>
      <c r="AD46" s="1029" t="s">
        <v>1236</v>
      </c>
    </row>
    <row r="47" spans="1:30" s="153" customFormat="1" ht="78.75">
      <c r="A47" s="1119">
        <v>29</v>
      </c>
      <c r="B47" s="1028" t="s">
        <v>890</v>
      </c>
      <c r="C47" s="1241">
        <f t="shared" si="1"/>
        <v>1.58</v>
      </c>
      <c r="D47" s="1028"/>
      <c r="E47" s="772">
        <f t="shared" si="10"/>
        <v>1.58</v>
      </c>
      <c r="F47" s="891">
        <v>1.45</v>
      </c>
      <c r="G47" s="772"/>
      <c r="H47" s="772"/>
      <c r="I47" s="894"/>
      <c r="J47" s="772"/>
      <c r="K47" s="772"/>
      <c r="L47" s="772"/>
      <c r="M47" s="772"/>
      <c r="N47" s="772"/>
      <c r="O47" s="772"/>
      <c r="P47" s="772"/>
      <c r="Q47" s="772"/>
      <c r="R47" s="772"/>
      <c r="S47" s="772"/>
      <c r="T47" s="772">
        <v>7.0000000000000007E-2</v>
      </c>
      <c r="U47" s="772">
        <v>0.06</v>
      </c>
      <c r="V47" s="772"/>
      <c r="W47" s="772"/>
      <c r="X47" s="772"/>
      <c r="Y47" s="772"/>
      <c r="Z47" s="772"/>
      <c r="AA47" s="1029" t="s">
        <v>135</v>
      </c>
      <c r="AB47" s="1029" t="s">
        <v>1178</v>
      </c>
      <c r="AC47" s="1032" t="s">
        <v>1169</v>
      </c>
      <c r="AD47" s="1029" t="s">
        <v>1237</v>
      </c>
    </row>
    <row r="48" spans="1:30" s="153" customFormat="1" ht="79.150000000000006" customHeight="1">
      <c r="A48" s="1119">
        <v>30</v>
      </c>
      <c r="B48" s="1028" t="s">
        <v>892</v>
      </c>
      <c r="C48" s="1241">
        <f t="shared" si="1"/>
        <v>6.6</v>
      </c>
      <c r="D48" s="1028"/>
      <c r="E48" s="772">
        <f t="shared" si="10"/>
        <v>6.6</v>
      </c>
      <c r="F48" s="772">
        <v>2.5</v>
      </c>
      <c r="G48" s="772">
        <v>2.2000000000000002</v>
      </c>
      <c r="H48" s="772"/>
      <c r="I48" s="894"/>
      <c r="J48" s="772"/>
      <c r="K48" s="772"/>
      <c r="L48" s="772"/>
      <c r="M48" s="772"/>
      <c r="N48" s="772"/>
      <c r="O48" s="772"/>
      <c r="P48" s="772"/>
      <c r="Q48" s="772"/>
      <c r="R48" s="772"/>
      <c r="S48" s="772"/>
      <c r="T48" s="772"/>
      <c r="U48" s="772"/>
      <c r="V48" s="772"/>
      <c r="W48" s="772"/>
      <c r="X48" s="772"/>
      <c r="Y48" s="772"/>
      <c r="Z48" s="772">
        <v>1.9</v>
      </c>
      <c r="AA48" s="1029" t="s">
        <v>137</v>
      </c>
      <c r="AB48" s="1029" t="s">
        <v>1179</v>
      </c>
      <c r="AC48" s="1032" t="s">
        <v>1169</v>
      </c>
      <c r="AD48" s="1029" t="s">
        <v>1238</v>
      </c>
    </row>
    <row r="49" spans="1:32" s="153" customFormat="1" ht="97.5" customHeight="1">
      <c r="A49" s="1119">
        <v>31</v>
      </c>
      <c r="B49" s="1030" t="s">
        <v>971</v>
      </c>
      <c r="C49" s="1241">
        <f t="shared" si="1"/>
        <v>0.35</v>
      </c>
      <c r="D49" s="1030"/>
      <c r="E49" s="772">
        <f t="shared" si="10"/>
        <v>0.35</v>
      </c>
      <c r="F49" s="772"/>
      <c r="G49" s="772"/>
      <c r="H49" s="772"/>
      <c r="I49" s="894"/>
      <c r="J49" s="772"/>
      <c r="K49" s="772"/>
      <c r="L49" s="772"/>
      <c r="M49" s="772"/>
      <c r="N49" s="772"/>
      <c r="O49" s="772"/>
      <c r="P49" s="772"/>
      <c r="Q49" s="772"/>
      <c r="R49" s="772"/>
      <c r="S49" s="772"/>
      <c r="T49" s="772"/>
      <c r="U49" s="772">
        <v>0.35</v>
      </c>
      <c r="V49" s="772"/>
      <c r="W49" s="772"/>
      <c r="X49" s="772"/>
      <c r="Y49" s="772"/>
      <c r="Z49" s="772"/>
      <c r="AA49" s="1029" t="s">
        <v>1007</v>
      </c>
      <c r="AB49" s="1011" t="s">
        <v>1180</v>
      </c>
      <c r="AC49" s="1032" t="s">
        <v>1175</v>
      </c>
      <c r="AD49" s="1029" t="s">
        <v>1239</v>
      </c>
    </row>
    <row r="50" spans="1:32" s="153" customFormat="1" ht="111" customHeight="1">
      <c r="A50" s="1380">
        <v>32</v>
      </c>
      <c r="B50" s="1378" t="s">
        <v>894</v>
      </c>
      <c r="C50" s="1241">
        <f t="shared" si="1"/>
        <v>0.05</v>
      </c>
      <c r="D50" s="1028"/>
      <c r="E50" s="772">
        <f t="shared" si="10"/>
        <v>0.05</v>
      </c>
      <c r="F50" s="891">
        <v>0.05</v>
      </c>
      <c r="G50" s="772"/>
      <c r="H50" s="772"/>
      <c r="I50" s="894"/>
      <c r="J50" s="772"/>
      <c r="K50" s="772"/>
      <c r="L50" s="772"/>
      <c r="M50" s="772"/>
      <c r="N50" s="772"/>
      <c r="O50" s="772"/>
      <c r="P50" s="772"/>
      <c r="Q50" s="772"/>
      <c r="R50" s="772"/>
      <c r="S50" s="772"/>
      <c r="T50" s="772"/>
      <c r="U50" s="772"/>
      <c r="V50" s="772"/>
      <c r="W50" s="772"/>
      <c r="X50" s="772"/>
      <c r="Y50" s="772"/>
      <c r="Z50" s="772"/>
      <c r="AA50" s="1029" t="s">
        <v>1007</v>
      </c>
      <c r="AB50" s="1029" t="s">
        <v>1150</v>
      </c>
      <c r="AC50" s="1379" t="s">
        <v>1169</v>
      </c>
      <c r="AD50" s="1374" t="s">
        <v>1181</v>
      </c>
    </row>
    <row r="51" spans="1:32" s="153" customFormat="1" ht="61.15" customHeight="1">
      <c r="A51" s="1380"/>
      <c r="B51" s="1378"/>
      <c r="C51" s="1241">
        <f t="shared" si="1"/>
        <v>0.04</v>
      </c>
      <c r="D51" s="1028"/>
      <c r="E51" s="772">
        <f t="shared" si="10"/>
        <v>0.04</v>
      </c>
      <c r="F51" s="891">
        <v>0.04</v>
      </c>
      <c r="G51" s="772"/>
      <c r="H51" s="772"/>
      <c r="I51" s="894"/>
      <c r="J51" s="772"/>
      <c r="K51" s="772"/>
      <c r="L51" s="772"/>
      <c r="M51" s="772"/>
      <c r="N51" s="772"/>
      <c r="O51" s="772"/>
      <c r="P51" s="772"/>
      <c r="Q51" s="772"/>
      <c r="R51" s="772"/>
      <c r="S51" s="772"/>
      <c r="T51" s="772"/>
      <c r="U51" s="772"/>
      <c r="V51" s="772"/>
      <c r="W51" s="772"/>
      <c r="X51" s="772"/>
      <c r="Y51" s="772"/>
      <c r="Z51" s="772"/>
      <c r="AA51" s="1029" t="s">
        <v>140</v>
      </c>
      <c r="AB51" s="1029" t="s">
        <v>1149</v>
      </c>
      <c r="AC51" s="1379"/>
      <c r="AD51" s="1374"/>
    </row>
    <row r="52" spans="1:32" s="153" customFormat="1" ht="113.45" customHeight="1">
      <c r="A52" s="1031">
        <v>33</v>
      </c>
      <c r="B52" s="1028" t="s">
        <v>897</v>
      </c>
      <c r="C52" s="1241">
        <f t="shared" si="1"/>
        <v>0.04</v>
      </c>
      <c r="D52" s="1028"/>
      <c r="E52" s="772">
        <f t="shared" si="10"/>
        <v>0.04</v>
      </c>
      <c r="F52" s="891">
        <v>0.04</v>
      </c>
      <c r="G52" s="772"/>
      <c r="H52" s="772"/>
      <c r="I52" s="894"/>
      <c r="J52" s="772"/>
      <c r="K52" s="772"/>
      <c r="L52" s="772"/>
      <c r="M52" s="772"/>
      <c r="N52" s="772"/>
      <c r="O52" s="772"/>
      <c r="P52" s="772"/>
      <c r="Q52" s="772"/>
      <c r="R52" s="772"/>
      <c r="S52" s="772"/>
      <c r="T52" s="772"/>
      <c r="U52" s="772"/>
      <c r="V52" s="772"/>
      <c r="W52" s="772"/>
      <c r="X52" s="772"/>
      <c r="Y52" s="772"/>
      <c r="Z52" s="772"/>
      <c r="AA52" s="1029" t="s">
        <v>138</v>
      </c>
      <c r="AB52" s="1029" t="s">
        <v>1088</v>
      </c>
      <c r="AC52" s="1032" t="s">
        <v>1169</v>
      </c>
      <c r="AD52" s="1029" t="s">
        <v>898</v>
      </c>
    </row>
    <row r="53" spans="1:32" s="153" customFormat="1" ht="90.75" customHeight="1">
      <c r="A53" s="1031">
        <v>34</v>
      </c>
      <c r="B53" s="1030" t="s">
        <v>899</v>
      </c>
      <c r="C53" s="1241">
        <f t="shared" si="1"/>
        <v>2.1</v>
      </c>
      <c r="D53" s="1030"/>
      <c r="E53" s="772">
        <f t="shared" si="10"/>
        <v>2.1</v>
      </c>
      <c r="F53" s="891"/>
      <c r="G53" s="772">
        <v>0.17</v>
      </c>
      <c r="H53" s="772">
        <v>0.1</v>
      </c>
      <c r="I53" s="894">
        <v>0.15</v>
      </c>
      <c r="J53" s="772">
        <v>0.3</v>
      </c>
      <c r="K53" s="772"/>
      <c r="L53" s="772"/>
      <c r="M53" s="772">
        <v>0.3</v>
      </c>
      <c r="N53" s="772"/>
      <c r="O53" s="772">
        <v>0.3</v>
      </c>
      <c r="P53" s="772"/>
      <c r="Q53" s="772"/>
      <c r="R53" s="772"/>
      <c r="S53" s="772"/>
      <c r="T53" s="772">
        <v>0.19</v>
      </c>
      <c r="U53" s="772">
        <v>0.1</v>
      </c>
      <c r="V53" s="772"/>
      <c r="W53" s="772"/>
      <c r="X53" s="772">
        <v>0.13</v>
      </c>
      <c r="Y53" s="772"/>
      <c r="Z53" s="772">
        <v>0.36</v>
      </c>
      <c r="AA53" s="1029" t="s">
        <v>140</v>
      </c>
      <c r="AB53" s="906" t="s">
        <v>1131</v>
      </c>
      <c r="AC53" s="1032" t="s">
        <v>1169</v>
      </c>
      <c r="AD53" s="1029" t="s">
        <v>1240</v>
      </c>
    </row>
    <row r="54" spans="1:32" s="153" customFormat="1" ht="67.900000000000006" customHeight="1">
      <c r="A54" s="1380">
        <v>35</v>
      </c>
      <c r="B54" s="1381" t="s">
        <v>1057</v>
      </c>
      <c r="C54" s="1241">
        <f t="shared" si="1"/>
        <v>1.94</v>
      </c>
      <c r="D54" s="1030"/>
      <c r="E54" s="772">
        <f>SUM(F54:Z54)</f>
        <v>1.94</v>
      </c>
      <c r="F54" s="772"/>
      <c r="G54" s="772"/>
      <c r="H54" s="772"/>
      <c r="I54" s="894"/>
      <c r="J54" s="772"/>
      <c r="K54" s="772"/>
      <c r="L54" s="772"/>
      <c r="M54" s="772"/>
      <c r="N54" s="772"/>
      <c r="O54" s="772"/>
      <c r="P54" s="772"/>
      <c r="Q54" s="772"/>
      <c r="R54" s="114">
        <v>1.1399999999999999</v>
      </c>
      <c r="S54" s="772"/>
      <c r="T54" s="114">
        <v>0.15</v>
      </c>
      <c r="U54" s="114">
        <v>0.05</v>
      </c>
      <c r="V54" s="772"/>
      <c r="W54" s="772"/>
      <c r="X54" s="772"/>
      <c r="Y54" s="772"/>
      <c r="Z54" s="774">
        <v>0.6</v>
      </c>
      <c r="AA54" s="1029" t="s">
        <v>140</v>
      </c>
      <c r="AB54" s="1029" t="s">
        <v>1059</v>
      </c>
      <c r="AC54" s="1379" t="s">
        <v>1169</v>
      </c>
      <c r="AD54" s="1374" t="s">
        <v>1182</v>
      </c>
    </row>
    <row r="55" spans="1:32" s="153" customFormat="1" ht="81" customHeight="1">
      <c r="A55" s="1380"/>
      <c r="B55" s="1381"/>
      <c r="C55" s="1241">
        <f t="shared" si="1"/>
        <v>3.35</v>
      </c>
      <c r="D55" s="1030"/>
      <c r="E55" s="772">
        <f t="shared" si="10"/>
        <v>3.35</v>
      </c>
      <c r="F55" s="772"/>
      <c r="G55" s="772"/>
      <c r="H55" s="772"/>
      <c r="I55" s="894"/>
      <c r="J55" s="772"/>
      <c r="K55" s="772"/>
      <c r="L55" s="772"/>
      <c r="M55" s="772"/>
      <c r="N55" s="772"/>
      <c r="O55" s="772"/>
      <c r="P55" s="772"/>
      <c r="Q55" s="772"/>
      <c r="R55" s="772"/>
      <c r="S55" s="772">
        <v>3.35</v>
      </c>
      <c r="T55" s="772"/>
      <c r="U55" s="772"/>
      <c r="V55" s="772"/>
      <c r="W55" s="772"/>
      <c r="X55" s="772"/>
      <c r="Y55" s="772"/>
      <c r="Z55" s="772"/>
      <c r="AA55" s="1029" t="s">
        <v>134</v>
      </c>
      <c r="AB55" s="1029" t="s">
        <v>1060</v>
      </c>
      <c r="AC55" s="1379"/>
      <c r="AD55" s="1374"/>
    </row>
    <row r="56" spans="1:32" s="153" customFormat="1" ht="31.15" customHeight="1">
      <c r="A56" s="895" t="s">
        <v>1333</v>
      </c>
      <c r="B56" s="885" t="s">
        <v>939</v>
      </c>
      <c r="C56" s="1209">
        <f t="shared" si="1"/>
        <v>1.42</v>
      </c>
      <c r="D56" s="885"/>
      <c r="E56" s="887">
        <f>SUM(E57:E61)</f>
        <v>1.42</v>
      </c>
      <c r="F56" s="887">
        <f t="shared" ref="F56:Z56" si="11">SUM(F57:F61)</f>
        <v>1.28</v>
      </c>
      <c r="G56" s="887">
        <f t="shared" si="11"/>
        <v>6.0000000000000005E-2</v>
      </c>
      <c r="H56" s="887">
        <f t="shared" si="11"/>
        <v>0</v>
      </c>
      <c r="I56" s="887">
        <f t="shared" si="11"/>
        <v>0.02</v>
      </c>
      <c r="J56" s="887">
        <f t="shared" si="11"/>
        <v>0.01</v>
      </c>
      <c r="K56" s="887">
        <f t="shared" si="11"/>
        <v>0</v>
      </c>
      <c r="L56" s="887">
        <f t="shared" si="11"/>
        <v>0</v>
      </c>
      <c r="M56" s="887">
        <f t="shared" si="11"/>
        <v>0</v>
      </c>
      <c r="N56" s="887">
        <f t="shared" si="11"/>
        <v>0</v>
      </c>
      <c r="O56" s="887">
        <f t="shared" si="11"/>
        <v>0</v>
      </c>
      <c r="P56" s="887">
        <f t="shared" si="11"/>
        <v>0</v>
      </c>
      <c r="Q56" s="887">
        <f t="shared" si="11"/>
        <v>0</v>
      </c>
      <c r="R56" s="887">
        <f t="shared" si="11"/>
        <v>0</v>
      </c>
      <c r="S56" s="887">
        <f t="shared" si="11"/>
        <v>0</v>
      </c>
      <c r="T56" s="887">
        <f t="shared" si="11"/>
        <v>0.04</v>
      </c>
      <c r="U56" s="887">
        <f t="shared" si="11"/>
        <v>0</v>
      </c>
      <c r="V56" s="887">
        <f t="shared" si="11"/>
        <v>0</v>
      </c>
      <c r="W56" s="887">
        <f t="shared" si="11"/>
        <v>0</v>
      </c>
      <c r="X56" s="887">
        <f t="shared" si="11"/>
        <v>0</v>
      </c>
      <c r="Y56" s="887">
        <f t="shared" si="11"/>
        <v>0</v>
      </c>
      <c r="Z56" s="887">
        <f t="shared" si="11"/>
        <v>0.01</v>
      </c>
      <c r="AA56" s="894"/>
      <c r="AB56" s="1029"/>
      <c r="AC56" s="1032"/>
      <c r="AD56" s="1029"/>
    </row>
    <row r="57" spans="1:32" s="153" customFormat="1" ht="136.5" customHeight="1">
      <c r="A57" s="1123">
        <v>36</v>
      </c>
      <c r="B57" s="1190" t="s">
        <v>1375</v>
      </c>
      <c r="C57" s="1241">
        <f t="shared" si="1"/>
        <v>0.6</v>
      </c>
      <c r="D57" s="1121"/>
      <c r="E57" s="772">
        <f>F57</f>
        <v>0.6</v>
      </c>
      <c r="F57" s="772">
        <v>0.6</v>
      </c>
      <c r="G57" s="887"/>
      <c r="H57" s="887"/>
      <c r="I57" s="887"/>
      <c r="J57" s="887"/>
      <c r="K57" s="887"/>
      <c r="L57" s="887"/>
      <c r="M57" s="887"/>
      <c r="N57" s="887"/>
      <c r="O57" s="887"/>
      <c r="P57" s="887"/>
      <c r="Q57" s="887"/>
      <c r="R57" s="887"/>
      <c r="S57" s="887"/>
      <c r="T57" s="887"/>
      <c r="U57" s="887"/>
      <c r="V57" s="887"/>
      <c r="W57" s="887"/>
      <c r="X57" s="887"/>
      <c r="Y57" s="887"/>
      <c r="Z57" s="887"/>
      <c r="AA57" s="1191" t="s">
        <v>1376</v>
      </c>
      <c r="AB57" s="1120" t="s">
        <v>1382</v>
      </c>
      <c r="AC57" s="1122" t="s">
        <v>1169</v>
      </c>
      <c r="AD57" s="1120" t="s">
        <v>1383</v>
      </c>
      <c r="AF57" s="524"/>
    </row>
    <row r="58" spans="1:32" s="153" customFormat="1" ht="165" customHeight="1">
      <c r="A58" s="1031">
        <v>37</v>
      </c>
      <c r="B58" s="1028" t="s">
        <v>919</v>
      </c>
      <c r="C58" s="1241">
        <f t="shared" si="1"/>
        <v>0.04</v>
      </c>
      <c r="D58" s="1028"/>
      <c r="E58" s="772">
        <f>SUM(F58:Z58)</f>
        <v>0.04</v>
      </c>
      <c r="F58" s="891">
        <v>0.04</v>
      </c>
      <c r="G58" s="772"/>
      <c r="H58" s="772"/>
      <c r="I58" s="894"/>
      <c r="J58" s="772"/>
      <c r="K58" s="772"/>
      <c r="L58" s="772"/>
      <c r="M58" s="772"/>
      <c r="N58" s="772"/>
      <c r="O58" s="772"/>
      <c r="P58" s="772"/>
      <c r="Q58" s="772"/>
      <c r="R58" s="772"/>
      <c r="S58" s="772"/>
      <c r="T58" s="772"/>
      <c r="U58" s="772"/>
      <c r="V58" s="772"/>
      <c r="W58" s="772"/>
      <c r="X58" s="772"/>
      <c r="Y58" s="772"/>
      <c r="Z58" s="772"/>
      <c r="AA58" s="1029" t="s">
        <v>138</v>
      </c>
      <c r="AB58" s="1029" t="s">
        <v>1132</v>
      </c>
      <c r="AC58" s="1032" t="s">
        <v>1169</v>
      </c>
      <c r="AD58" s="1029" t="s">
        <v>920</v>
      </c>
    </row>
    <row r="59" spans="1:32" s="153" customFormat="1" ht="55.15" customHeight="1">
      <c r="A59" s="1380">
        <v>38</v>
      </c>
      <c r="B59" s="1381" t="s">
        <v>916</v>
      </c>
      <c r="C59" s="1241">
        <f t="shared" si="1"/>
        <v>0.05</v>
      </c>
      <c r="D59" s="1030"/>
      <c r="E59" s="772">
        <f>SUM(F59:Z59)</f>
        <v>0.05</v>
      </c>
      <c r="F59" s="891">
        <v>0.03</v>
      </c>
      <c r="G59" s="772">
        <v>0.01</v>
      </c>
      <c r="H59" s="772"/>
      <c r="I59" s="894"/>
      <c r="J59" s="772"/>
      <c r="K59" s="772"/>
      <c r="L59" s="772"/>
      <c r="M59" s="772"/>
      <c r="N59" s="772"/>
      <c r="O59" s="772"/>
      <c r="P59" s="772"/>
      <c r="Q59" s="772"/>
      <c r="R59" s="772"/>
      <c r="S59" s="772"/>
      <c r="T59" s="772">
        <v>0.01</v>
      </c>
      <c r="U59" s="772"/>
      <c r="V59" s="772"/>
      <c r="W59" s="772"/>
      <c r="X59" s="772"/>
      <c r="Y59" s="772"/>
      <c r="Z59" s="772"/>
      <c r="AA59" s="1029" t="s">
        <v>135</v>
      </c>
      <c r="AB59" s="1029" t="s">
        <v>1133</v>
      </c>
      <c r="AC59" s="1379" t="s">
        <v>1169</v>
      </c>
      <c r="AD59" s="1374" t="s">
        <v>1183</v>
      </c>
    </row>
    <row r="60" spans="1:32" s="153" customFormat="1" ht="99" customHeight="1">
      <c r="A60" s="1380"/>
      <c r="B60" s="1381"/>
      <c r="C60" s="1241">
        <f t="shared" si="1"/>
        <v>0.21999999999999997</v>
      </c>
      <c r="D60" s="1030"/>
      <c r="E60" s="772">
        <f>SUM(F60:Z60)</f>
        <v>0.21999999999999997</v>
      </c>
      <c r="F60" s="891">
        <v>0.12</v>
      </c>
      <c r="G60" s="772">
        <v>0.05</v>
      </c>
      <c r="H60" s="772"/>
      <c r="I60" s="894">
        <v>0.02</v>
      </c>
      <c r="J60" s="772">
        <v>0.01</v>
      </c>
      <c r="K60" s="772"/>
      <c r="L60" s="772"/>
      <c r="M60" s="772"/>
      <c r="N60" s="772"/>
      <c r="O60" s="772"/>
      <c r="P60" s="772"/>
      <c r="Q60" s="772"/>
      <c r="R60" s="772"/>
      <c r="S60" s="772"/>
      <c r="T60" s="772">
        <v>0.02</v>
      </c>
      <c r="U60" s="772"/>
      <c r="V60" s="772"/>
      <c r="W60" s="772"/>
      <c r="X60" s="772"/>
      <c r="Y60" s="772"/>
      <c r="Z60" s="772"/>
      <c r="AA60" s="1029" t="s">
        <v>139</v>
      </c>
      <c r="AB60" s="1029" t="s">
        <v>1134</v>
      </c>
      <c r="AC60" s="1379"/>
      <c r="AD60" s="1374"/>
    </row>
    <row r="61" spans="1:32" s="153" customFormat="1" ht="225.6" customHeight="1">
      <c r="A61" s="1031">
        <v>39</v>
      </c>
      <c r="B61" s="1030" t="s">
        <v>924</v>
      </c>
      <c r="C61" s="1241">
        <f t="shared" si="1"/>
        <v>0.51</v>
      </c>
      <c r="D61" s="1030"/>
      <c r="E61" s="772">
        <f>SUM(F61:Z61)</f>
        <v>0.51</v>
      </c>
      <c r="F61" s="774">
        <v>0.49</v>
      </c>
      <c r="G61" s="772"/>
      <c r="H61" s="772"/>
      <c r="I61" s="894"/>
      <c r="J61" s="772"/>
      <c r="K61" s="772"/>
      <c r="L61" s="772"/>
      <c r="M61" s="772"/>
      <c r="N61" s="772"/>
      <c r="O61" s="772"/>
      <c r="P61" s="772"/>
      <c r="Q61" s="772"/>
      <c r="R61" s="772"/>
      <c r="S61" s="772" t="s">
        <v>73</v>
      </c>
      <c r="T61" s="772">
        <v>0.01</v>
      </c>
      <c r="U61" s="772"/>
      <c r="V61" s="772"/>
      <c r="W61" s="772"/>
      <c r="X61" s="772"/>
      <c r="Y61" s="772"/>
      <c r="Z61" s="772">
        <v>0.01</v>
      </c>
      <c r="AA61" s="1029" t="s">
        <v>342</v>
      </c>
      <c r="AB61" s="1029" t="s">
        <v>1038</v>
      </c>
      <c r="AC61" s="1032" t="s">
        <v>1169</v>
      </c>
      <c r="AD61" s="1029" t="s">
        <v>1184</v>
      </c>
    </row>
    <row r="62" spans="1:32" s="149" customFormat="1">
      <c r="A62" s="1023" t="s">
        <v>1334</v>
      </c>
      <c r="B62" s="885" t="s">
        <v>587</v>
      </c>
      <c r="C62" s="1241">
        <f t="shared" si="1"/>
        <v>0.2</v>
      </c>
      <c r="D62" s="885"/>
      <c r="E62" s="887">
        <v>0.2</v>
      </c>
      <c r="F62" s="887">
        <v>0.2</v>
      </c>
      <c r="G62" s="887">
        <v>0.2</v>
      </c>
      <c r="H62" s="887">
        <v>0.2</v>
      </c>
      <c r="I62" s="887">
        <v>0.2</v>
      </c>
      <c r="J62" s="887">
        <v>0.2</v>
      </c>
      <c r="K62" s="887">
        <v>0.2</v>
      </c>
      <c r="L62" s="887">
        <v>0.2</v>
      </c>
      <c r="M62" s="887">
        <v>0.2</v>
      </c>
      <c r="N62" s="887">
        <v>0.2</v>
      </c>
      <c r="O62" s="887">
        <v>0.2</v>
      </c>
      <c r="P62" s="887">
        <v>0.2</v>
      </c>
      <c r="Q62" s="887">
        <v>0.2</v>
      </c>
      <c r="R62" s="887">
        <v>0.2</v>
      </c>
      <c r="S62" s="887">
        <v>0.2</v>
      </c>
      <c r="T62" s="887">
        <v>0.2</v>
      </c>
      <c r="U62" s="887">
        <v>0.2</v>
      </c>
      <c r="V62" s="887">
        <v>0.2</v>
      </c>
      <c r="W62" s="887">
        <v>0.2</v>
      </c>
      <c r="X62" s="887">
        <v>0.2</v>
      </c>
      <c r="Y62" s="887">
        <v>0.2</v>
      </c>
      <c r="Z62" s="887">
        <v>0.2</v>
      </c>
      <c r="AA62" s="1022"/>
      <c r="AB62" s="1022"/>
      <c r="AC62" s="907"/>
      <c r="AD62" s="1022"/>
    </row>
    <row r="63" spans="1:32" ht="100.15" customHeight="1">
      <c r="A63" s="1027">
        <v>40</v>
      </c>
      <c r="B63" s="1028" t="s">
        <v>1384</v>
      </c>
      <c r="C63" s="1241">
        <f t="shared" si="1"/>
        <v>0.2</v>
      </c>
      <c r="D63" s="1028"/>
      <c r="E63" s="772">
        <v>0.2</v>
      </c>
      <c r="F63" s="879">
        <v>0.2</v>
      </c>
      <c r="G63" s="879"/>
      <c r="H63" s="879"/>
      <c r="I63" s="879"/>
      <c r="J63" s="879"/>
      <c r="K63" s="879"/>
      <c r="L63" s="879"/>
      <c r="M63" s="879"/>
      <c r="N63" s="879"/>
      <c r="O63" s="879"/>
      <c r="P63" s="879"/>
      <c r="Q63" s="879"/>
      <c r="R63" s="879"/>
      <c r="S63" s="879"/>
      <c r="T63" s="879"/>
      <c r="U63" s="879"/>
      <c r="V63" s="879"/>
      <c r="W63" s="879"/>
      <c r="X63" s="879"/>
      <c r="Y63" s="879"/>
      <c r="Z63" s="879"/>
      <c r="AA63" s="1029" t="s">
        <v>134</v>
      </c>
      <c r="AB63" s="1029" t="s">
        <v>801</v>
      </c>
      <c r="AC63" s="1032" t="s">
        <v>1185</v>
      </c>
      <c r="AD63" s="1029" t="s">
        <v>1160</v>
      </c>
    </row>
    <row r="64" spans="1:32" s="520" customFormat="1">
      <c r="A64" s="1023" t="s">
        <v>1335</v>
      </c>
      <c r="B64" s="885" t="s">
        <v>851</v>
      </c>
      <c r="C64" s="1210">
        <f>SUM(C65:C93)</f>
        <v>201.93000000000004</v>
      </c>
      <c r="D64" s="887"/>
      <c r="E64" s="887">
        <f t="shared" ref="E64:Z64" si="12">SUM(E65:E93)</f>
        <v>201.93000000000004</v>
      </c>
      <c r="F64" s="887">
        <f t="shared" si="12"/>
        <v>160.13999999999996</v>
      </c>
      <c r="G64" s="887">
        <f t="shared" si="12"/>
        <v>0.4</v>
      </c>
      <c r="H64" s="887">
        <f t="shared" si="12"/>
        <v>0.22</v>
      </c>
      <c r="I64" s="887">
        <f t="shared" si="12"/>
        <v>6.9899999999999993</v>
      </c>
      <c r="J64" s="887">
        <f t="shared" si="12"/>
        <v>1.8100000000000003</v>
      </c>
      <c r="K64" s="887">
        <f t="shared" si="12"/>
        <v>1.63</v>
      </c>
      <c r="L64" s="887">
        <f t="shared" si="12"/>
        <v>0</v>
      </c>
      <c r="M64" s="887">
        <f t="shared" si="12"/>
        <v>0.64999999999999991</v>
      </c>
      <c r="N64" s="887">
        <f t="shared" si="12"/>
        <v>0.2</v>
      </c>
      <c r="O64" s="887">
        <f t="shared" si="12"/>
        <v>0.49</v>
      </c>
      <c r="P64" s="887">
        <f t="shared" si="12"/>
        <v>0.08</v>
      </c>
      <c r="Q64" s="887">
        <f t="shared" si="12"/>
        <v>0.05</v>
      </c>
      <c r="R64" s="887">
        <f t="shared" si="12"/>
        <v>4.2699999999999996</v>
      </c>
      <c r="S64" s="887">
        <f t="shared" si="12"/>
        <v>0</v>
      </c>
      <c r="T64" s="887">
        <f t="shared" si="12"/>
        <v>13.510000000000002</v>
      </c>
      <c r="U64" s="887">
        <f t="shared" si="12"/>
        <v>10.309999999999999</v>
      </c>
      <c r="V64" s="887">
        <f t="shared" si="12"/>
        <v>0.06</v>
      </c>
      <c r="W64" s="887">
        <f t="shared" si="12"/>
        <v>0</v>
      </c>
      <c r="X64" s="887">
        <f t="shared" si="12"/>
        <v>0.01</v>
      </c>
      <c r="Y64" s="887">
        <f t="shared" si="12"/>
        <v>0</v>
      </c>
      <c r="Z64" s="887">
        <f t="shared" si="12"/>
        <v>4.7199999999999989</v>
      </c>
      <c r="AA64" s="1022"/>
      <c r="AB64" s="878"/>
      <c r="AC64" s="887"/>
      <c r="AD64" s="880"/>
    </row>
    <row r="65" spans="1:31" s="520" customFormat="1" ht="190.5" customHeight="1">
      <c r="A65" s="1375">
        <v>41</v>
      </c>
      <c r="B65" s="1376" t="s">
        <v>1345</v>
      </c>
      <c r="C65" s="1241">
        <f t="shared" si="1"/>
        <v>5.87</v>
      </c>
      <c r="D65" s="1121"/>
      <c r="E65" s="772">
        <f>SUM(F65:Z65)</f>
        <v>5.87</v>
      </c>
      <c r="F65" s="889">
        <v>5.37</v>
      </c>
      <c r="G65" s="1130"/>
      <c r="H65" s="889"/>
      <c r="I65" s="889" t="s">
        <v>1393</v>
      </c>
      <c r="J65" s="1130"/>
      <c r="K65" s="1130"/>
      <c r="L65" s="1130"/>
      <c r="M65" s="1130"/>
      <c r="N65" s="1130"/>
      <c r="O65" s="1130"/>
      <c r="P65" s="1130"/>
      <c r="Q65" s="1119"/>
      <c r="R65" s="1119"/>
      <c r="S65" s="1119"/>
      <c r="T65" s="1119">
        <v>0.35</v>
      </c>
      <c r="U65" s="1119">
        <v>0.15</v>
      </c>
      <c r="V65" s="1119"/>
      <c r="W65" s="1119"/>
      <c r="X65" s="1119"/>
      <c r="Y65" s="1119"/>
      <c r="Z65" s="1119"/>
      <c r="AA65" s="1120" t="s">
        <v>276</v>
      </c>
      <c r="AB65" s="1120" t="s">
        <v>803</v>
      </c>
      <c r="AC65" s="1120" t="s">
        <v>1176</v>
      </c>
      <c r="AD65" s="1374" t="s">
        <v>751</v>
      </c>
      <c r="AE65" s="150"/>
    </row>
    <row r="66" spans="1:31" s="520" customFormat="1" ht="129" customHeight="1">
      <c r="A66" s="1375"/>
      <c r="B66" s="1377"/>
      <c r="C66" s="1241">
        <f>E66</f>
        <v>3.8</v>
      </c>
      <c r="D66" s="1121"/>
      <c r="E66" s="772">
        <f t="shared" ref="E66:E77" si="13">SUM(F66:Z66)</f>
        <v>3.8</v>
      </c>
      <c r="F66" s="1119">
        <v>3</v>
      </c>
      <c r="G66" s="1119"/>
      <c r="H66" s="1119"/>
      <c r="I66" s="1119">
        <v>0.3</v>
      </c>
      <c r="J66" s="1119"/>
      <c r="K66" s="1119"/>
      <c r="L66" s="1119"/>
      <c r="M66" s="1119">
        <v>0.24</v>
      </c>
      <c r="N66" s="1119"/>
      <c r="O66" s="1119"/>
      <c r="P66" s="1119"/>
      <c r="Q66" s="1119"/>
      <c r="R66" s="1119"/>
      <c r="S66" s="1119"/>
      <c r="T66" s="1119">
        <v>0.15</v>
      </c>
      <c r="U66" s="1119">
        <v>0.11</v>
      </c>
      <c r="V66" s="1119"/>
      <c r="W66" s="1119"/>
      <c r="X66" s="1119"/>
      <c r="Y66" s="1119"/>
      <c r="Z66" s="1119"/>
      <c r="AA66" s="1120" t="s">
        <v>130</v>
      </c>
      <c r="AB66" s="1120" t="s">
        <v>807</v>
      </c>
      <c r="AC66" s="1120" t="s">
        <v>1241</v>
      </c>
      <c r="AD66" s="1374"/>
    </row>
    <row r="67" spans="1:31" s="520" customFormat="1" ht="53.45" customHeight="1">
      <c r="A67" s="1027">
        <v>42</v>
      </c>
      <c r="B67" s="1028" t="s">
        <v>659</v>
      </c>
      <c r="C67" s="1241">
        <f t="shared" si="1"/>
        <v>0.05</v>
      </c>
      <c r="D67" s="1028"/>
      <c r="E67" s="772">
        <f t="shared" si="13"/>
        <v>0.05</v>
      </c>
      <c r="F67" s="889"/>
      <c r="G67" s="1026"/>
      <c r="H67" s="889"/>
      <c r="I67" s="889"/>
      <c r="J67" s="1026"/>
      <c r="K67" s="1026"/>
      <c r="L67" s="1026"/>
      <c r="M67" s="1026"/>
      <c r="N67" s="1026"/>
      <c r="O67" s="1026"/>
      <c r="P67" s="1026"/>
      <c r="Q67" s="1027">
        <v>0.05</v>
      </c>
      <c r="R67" s="1027"/>
      <c r="S67" s="1027"/>
      <c r="T67" s="1027"/>
      <c r="U67" s="1027"/>
      <c r="V67" s="1027"/>
      <c r="W67" s="1027"/>
      <c r="X67" s="1027"/>
      <c r="Y67" s="1027"/>
      <c r="Z67" s="1027"/>
      <c r="AA67" s="1029" t="s">
        <v>276</v>
      </c>
      <c r="AB67" s="1029" t="s">
        <v>802</v>
      </c>
      <c r="AC67" s="1029" t="s">
        <v>1394</v>
      </c>
      <c r="AD67" s="1029" t="s">
        <v>759</v>
      </c>
    </row>
    <row r="68" spans="1:31" s="520" customFormat="1" ht="94.5" customHeight="1">
      <c r="A68" s="1027">
        <v>43</v>
      </c>
      <c r="B68" s="1028" t="s">
        <v>1186</v>
      </c>
      <c r="C68" s="1241">
        <v>5</v>
      </c>
      <c r="D68" s="1028"/>
      <c r="E68" s="772">
        <f t="shared" si="13"/>
        <v>4.9999999999999991</v>
      </c>
      <c r="F68" s="897">
        <v>4.3899999999999997</v>
      </c>
      <c r="G68" s="1026"/>
      <c r="H68" s="898">
        <v>0.14000000000000001</v>
      </c>
      <c r="I68" s="898">
        <v>0.42</v>
      </c>
      <c r="J68" s="1026"/>
      <c r="K68" s="1026"/>
      <c r="L68" s="1026"/>
      <c r="M68" s="1026"/>
      <c r="N68" s="1026"/>
      <c r="O68" s="1026"/>
      <c r="P68" s="1026"/>
      <c r="Q68" s="1029"/>
      <c r="R68" s="1029"/>
      <c r="S68" s="1029"/>
      <c r="T68" s="1029"/>
      <c r="U68" s="1029"/>
      <c r="V68" s="1029"/>
      <c r="W68" s="1029"/>
      <c r="X68" s="1029"/>
      <c r="Y68" s="1029"/>
      <c r="Z68" s="1029">
        <v>0.05</v>
      </c>
      <c r="AA68" s="1029" t="s">
        <v>136</v>
      </c>
      <c r="AB68" s="1029" t="s">
        <v>804</v>
      </c>
      <c r="AC68" s="1029" t="s">
        <v>1176</v>
      </c>
      <c r="AD68" s="1029" t="s">
        <v>758</v>
      </c>
    </row>
    <row r="69" spans="1:31" s="520" customFormat="1" ht="103.15" customHeight="1">
      <c r="A69" s="1375">
        <v>44</v>
      </c>
      <c r="B69" s="1376" t="s">
        <v>1350</v>
      </c>
      <c r="C69" s="1241">
        <f t="shared" si="1"/>
        <v>1.55</v>
      </c>
      <c r="D69" s="1028"/>
      <c r="E69" s="772">
        <f t="shared" si="13"/>
        <v>1.55</v>
      </c>
      <c r="F69" s="879">
        <v>1.45</v>
      </c>
      <c r="G69" s="1026"/>
      <c r="H69" s="898"/>
      <c r="I69" s="898"/>
      <c r="J69" s="1026" t="s">
        <v>73</v>
      </c>
      <c r="K69" s="1026"/>
      <c r="L69" s="1026"/>
      <c r="M69" s="1026"/>
      <c r="N69" s="1026"/>
      <c r="O69" s="1026"/>
      <c r="P69" s="1026"/>
      <c r="Q69" s="1029"/>
      <c r="R69" s="1029"/>
      <c r="S69" s="1029"/>
      <c r="T69" s="1029">
        <v>0.03</v>
      </c>
      <c r="U69" s="1029">
        <v>0.03</v>
      </c>
      <c r="V69" s="1029"/>
      <c r="W69" s="1029"/>
      <c r="X69" s="1029"/>
      <c r="Y69" s="1029"/>
      <c r="Z69" s="1029">
        <v>0.04</v>
      </c>
      <c r="AA69" s="1029" t="s">
        <v>276</v>
      </c>
      <c r="AB69" s="899" t="s">
        <v>806</v>
      </c>
      <c r="AC69" s="1032" t="s">
        <v>1187</v>
      </c>
      <c r="AD69" s="1029" t="s">
        <v>773</v>
      </c>
    </row>
    <row r="70" spans="1:31" s="520" customFormat="1" ht="56.45" customHeight="1">
      <c r="A70" s="1375"/>
      <c r="B70" s="1377"/>
      <c r="C70" s="1241">
        <f t="shared" si="1"/>
        <v>0.35</v>
      </c>
      <c r="D70" s="1028"/>
      <c r="E70" s="772">
        <f>SUM(F70:Z70)</f>
        <v>0.35</v>
      </c>
      <c r="F70" s="889"/>
      <c r="G70" s="1026"/>
      <c r="H70" s="1026"/>
      <c r="I70" s="1026"/>
      <c r="J70" s="1026"/>
      <c r="K70" s="1026"/>
      <c r="L70" s="1026"/>
      <c r="M70" s="1026"/>
      <c r="N70" s="1026"/>
      <c r="O70" s="1026"/>
      <c r="P70" s="1026"/>
      <c r="Q70" s="1026"/>
      <c r="R70" s="1026"/>
      <c r="S70" s="1026"/>
      <c r="T70" s="1027">
        <f>0.1</f>
        <v>0.1</v>
      </c>
      <c r="U70" s="1027">
        <f>0.1</f>
        <v>0.1</v>
      </c>
      <c r="V70" s="1027"/>
      <c r="W70" s="1027"/>
      <c r="X70" s="1027"/>
      <c r="Y70" s="1027"/>
      <c r="Z70" s="1027">
        <f>0.15</f>
        <v>0.15</v>
      </c>
      <c r="AA70" s="1029" t="s">
        <v>276</v>
      </c>
      <c r="AB70" s="899" t="s">
        <v>806</v>
      </c>
      <c r="AC70" s="1029" t="s">
        <v>1404</v>
      </c>
      <c r="AD70" s="1029" t="s">
        <v>740</v>
      </c>
    </row>
    <row r="71" spans="1:31" ht="77.45" customHeight="1">
      <c r="A71" s="1027">
        <v>45</v>
      </c>
      <c r="B71" s="1028" t="s">
        <v>619</v>
      </c>
      <c r="C71" s="1241">
        <f t="shared" si="1"/>
        <v>1</v>
      </c>
      <c r="D71" s="1028"/>
      <c r="E71" s="772">
        <f t="shared" si="13"/>
        <v>1</v>
      </c>
      <c r="F71" s="879"/>
      <c r="G71" s="879"/>
      <c r="H71" s="879"/>
      <c r="I71" s="879">
        <v>0.2</v>
      </c>
      <c r="J71" s="879">
        <v>0.8</v>
      </c>
      <c r="K71" s="879"/>
      <c r="L71" s="879"/>
      <c r="M71" s="879"/>
      <c r="N71" s="879"/>
      <c r="O71" s="879"/>
      <c r="P71" s="879"/>
      <c r="Q71" s="879"/>
      <c r="R71" s="879"/>
      <c r="S71" s="879"/>
      <c r="T71" s="879"/>
      <c r="U71" s="879"/>
      <c r="V71" s="879"/>
      <c r="W71" s="879"/>
      <c r="X71" s="879"/>
      <c r="Y71" s="879"/>
      <c r="Z71" s="879"/>
      <c r="AA71" s="1029" t="s">
        <v>140</v>
      </c>
      <c r="AB71" s="1029" t="s">
        <v>805</v>
      </c>
      <c r="AC71" s="1029" t="s">
        <v>1402</v>
      </c>
      <c r="AD71" s="1029" t="s">
        <v>741</v>
      </c>
    </row>
    <row r="72" spans="1:31" ht="78.75">
      <c r="A72" s="1027">
        <v>46</v>
      </c>
      <c r="B72" s="1028" t="s">
        <v>1215</v>
      </c>
      <c r="C72" s="1241">
        <f t="shared" ref="C72:C130" si="14">E72</f>
        <v>1.0100000000000002</v>
      </c>
      <c r="D72" s="1028"/>
      <c r="E72" s="772">
        <f t="shared" si="13"/>
        <v>1.0100000000000002</v>
      </c>
      <c r="F72" s="879">
        <f>3.64-2.67</f>
        <v>0.9700000000000002</v>
      </c>
      <c r="G72" s="879"/>
      <c r="H72" s="879">
        <v>0.01</v>
      </c>
      <c r="I72" s="879"/>
      <c r="J72" s="879"/>
      <c r="K72" s="879"/>
      <c r="L72" s="879"/>
      <c r="M72" s="879"/>
      <c r="N72" s="879"/>
      <c r="O72" s="879"/>
      <c r="P72" s="879"/>
      <c r="Q72" s="879"/>
      <c r="R72" s="879"/>
      <c r="S72" s="879"/>
      <c r="T72" s="879">
        <v>0.01</v>
      </c>
      <c r="U72" s="879">
        <v>0.01</v>
      </c>
      <c r="V72" s="879"/>
      <c r="W72" s="879"/>
      <c r="X72" s="879"/>
      <c r="Y72" s="879"/>
      <c r="Z72" s="879">
        <v>0.01</v>
      </c>
      <c r="AA72" s="1029" t="s">
        <v>342</v>
      </c>
      <c r="AB72" s="1029" t="s">
        <v>1188</v>
      </c>
      <c r="AC72" s="1032" t="s">
        <v>1395</v>
      </c>
      <c r="AD72" s="1029" t="s">
        <v>1190</v>
      </c>
    </row>
    <row r="73" spans="1:31" ht="73.150000000000006" customHeight="1">
      <c r="A73" s="1027">
        <v>47</v>
      </c>
      <c r="B73" s="900" t="s">
        <v>1216</v>
      </c>
      <c r="C73" s="1241">
        <f t="shared" si="14"/>
        <v>4.6500000000000004</v>
      </c>
      <c r="D73" s="900"/>
      <c r="E73" s="772">
        <f t="shared" si="13"/>
        <v>4.6500000000000004</v>
      </c>
      <c r="F73" s="879">
        <v>4.5</v>
      </c>
      <c r="G73" s="879"/>
      <c r="H73" s="879"/>
      <c r="I73" s="879"/>
      <c r="J73" s="879"/>
      <c r="K73" s="879"/>
      <c r="L73" s="879"/>
      <c r="M73" s="879"/>
      <c r="N73" s="879"/>
      <c r="O73" s="879"/>
      <c r="P73" s="879"/>
      <c r="Q73" s="879"/>
      <c r="R73" s="879"/>
      <c r="S73" s="879"/>
      <c r="T73" s="879">
        <v>7.0000000000000007E-2</v>
      </c>
      <c r="U73" s="879">
        <v>0.08</v>
      </c>
      <c r="V73" s="879"/>
      <c r="W73" s="879"/>
      <c r="X73" s="879"/>
      <c r="Y73" s="879"/>
      <c r="Z73" s="879"/>
      <c r="AA73" s="894" t="s">
        <v>276</v>
      </c>
      <c r="AB73" s="899" t="s">
        <v>1191</v>
      </c>
      <c r="AC73" s="1029" t="s">
        <v>1241</v>
      </c>
      <c r="AD73" s="1029" t="s">
        <v>736</v>
      </c>
    </row>
    <row r="74" spans="1:31" s="517" customFormat="1" ht="126.6" customHeight="1">
      <c r="A74" s="1119">
        <v>48</v>
      </c>
      <c r="B74" s="1121" t="s">
        <v>1192</v>
      </c>
      <c r="C74" s="1241" t="s">
        <v>1399</v>
      </c>
      <c r="D74" s="1121"/>
      <c r="E74" s="772" t="s">
        <v>1399</v>
      </c>
      <c r="F74" s="772">
        <v>0.1</v>
      </c>
      <c r="G74" s="879"/>
      <c r="H74" s="879"/>
      <c r="I74" s="879">
        <v>0.21</v>
      </c>
      <c r="J74" s="879"/>
      <c r="K74" s="879"/>
      <c r="L74" s="879"/>
      <c r="M74" s="879"/>
      <c r="N74" s="879"/>
      <c r="O74" s="879"/>
      <c r="P74" s="879"/>
      <c r="Q74" s="879"/>
      <c r="R74" s="879"/>
      <c r="S74" s="879"/>
      <c r="T74" s="879"/>
      <c r="U74" s="879"/>
      <c r="V74" s="879"/>
      <c r="W74" s="879"/>
      <c r="X74" s="879"/>
      <c r="Y74" s="879"/>
      <c r="Z74" s="772">
        <v>3</v>
      </c>
      <c r="AA74" s="1120" t="s">
        <v>132</v>
      </c>
      <c r="AB74" s="774" t="s">
        <v>808</v>
      </c>
      <c r="AC74" s="1122" t="s">
        <v>1193</v>
      </c>
      <c r="AD74" s="1120" t="s">
        <v>1400</v>
      </c>
      <c r="AE74" s="621"/>
    </row>
    <row r="75" spans="1:31" s="153" customFormat="1" ht="85.9" customHeight="1">
      <c r="A75" s="1119">
        <v>49</v>
      </c>
      <c r="B75" s="1121" t="s">
        <v>1391</v>
      </c>
      <c r="C75" s="1241" t="s">
        <v>1401</v>
      </c>
      <c r="D75" s="1121"/>
      <c r="E75" s="772" t="s">
        <v>1401</v>
      </c>
      <c r="F75" s="879">
        <v>0.28000000000000003</v>
      </c>
      <c r="G75" s="879"/>
      <c r="H75" s="879"/>
      <c r="I75" s="879"/>
      <c r="J75" s="879"/>
      <c r="K75" s="879"/>
      <c r="L75" s="879"/>
      <c r="M75" s="879"/>
      <c r="N75" s="879"/>
      <c r="O75" s="879"/>
      <c r="P75" s="879"/>
      <c r="Q75" s="879"/>
      <c r="R75" s="879"/>
      <c r="S75" s="879"/>
      <c r="T75" s="879">
        <v>0.01</v>
      </c>
      <c r="U75" s="879">
        <v>0.01</v>
      </c>
      <c r="V75" s="879"/>
      <c r="W75" s="879"/>
      <c r="X75" s="879"/>
      <c r="Y75" s="879"/>
      <c r="Z75" s="879"/>
      <c r="AA75" s="1120" t="s">
        <v>130</v>
      </c>
      <c r="AB75" s="774" t="s">
        <v>810</v>
      </c>
      <c r="AC75" s="1120" t="s">
        <v>1194</v>
      </c>
      <c r="AD75" s="1120" t="s">
        <v>771</v>
      </c>
      <c r="AE75" s="621"/>
    </row>
    <row r="76" spans="1:31" s="153" customFormat="1" ht="101.45" customHeight="1">
      <c r="A76" s="1027">
        <v>50</v>
      </c>
      <c r="B76" s="1028" t="s">
        <v>1195</v>
      </c>
      <c r="C76" s="1241">
        <f t="shared" si="14"/>
        <v>7.1999999999999993</v>
      </c>
      <c r="D76" s="1028"/>
      <c r="E76" s="772">
        <f t="shared" si="13"/>
        <v>7.1999999999999993</v>
      </c>
      <c r="F76" s="879">
        <v>6.45</v>
      </c>
      <c r="G76" s="879"/>
      <c r="H76" s="879"/>
      <c r="I76" s="879"/>
      <c r="J76" s="879"/>
      <c r="K76" s="879"/>
      <c r="L76" s="879"/>
      <c r="M76" s="879"/>
      <c r="N76" s="879"/>
      <c r="O76" s="879"/>
      <c r="P76" s="879"/>
      <c r="Q76" s="879"/>
      <c r="R76" s="879"/>
      <c r="S76" s="879"/>
      <c r="T76" s="879">
        <v>0.3</v>
      </c>
      <c r="U76" s="879">
        <v>0.35</v>
      </c>
      <c r="V76" s="879"/>
      <c r="W76" s="879"/>
      <c r="X76" s="879"/>
      <c r="Y76" s="879"/>
      <c r="Z76" s="879">
        <v>0.1</v>
      </c>
      <c r="AA76" s="1029" t="s">
        <v>133</v>
      </c>
      <c r="AB76" s="774" t="s">
        <v>1005</v>
      </c>
      <c r="AC76" s="1032" t="s">
        <v>1169</v>
      </c>
      <c r="AD76" s="1029" t="s">
        <v>902</v>
      </c>
    </row>
    <row r="77" spans="1:31" s="153" customFormat="1" ht="64.900000000000006" customHeight="1">
      <c r="A77" s="1375">
        <v>51</v>
      </c>
      <c r="B77" s="1378" t="s">
        <v>1346</v>
      </c>
      <c r="C77" s="1241">
        <f t="shared" si="14"/>
        <v>2.5499999999999998</v>
      </c>
      <c r="D77" s="1028"/>
      <c r="E77" s="772">
        <f t="shared" si="13"/>
        <v>2.5499999999999998</v>
      </c>
      <c r="F77" s="891">
        <v>2.2200000000000002</v>
      </c>
      <c r="G77" s="879"/>
      <c r="H77" s="879"/>
      <c r="I77" s="879"/>
      <c r="J77" s="879"/>
      <c r="K77" s="879"/>
      <c r="L77" s="879"/>
      <c r="M77" s="879"/>
      <c r="N77" s="879"/>
      <c r="O77" s="879"/>
      <c r="P77" s="879"/>
      <c r="Q77" s="879"/>
      <c r="R77" s="879"/>
      <c r="S77" s="879"/>
      <c r="T77" s="879">
        <v>0.28000000000000003</v>
      </c>
      <c r="U77" s="879">
        <v>0.04</v>
      </c>
      <c r="V77" s="879"/>
      <c r="W77" s="879"/>
      <c r="X77" s="879"/>
      <c r="Y77" s="879"/>
      <c r="Z77" s="879">
        <v>0.01</v>
      </c>
      <c r="AA77" s="1029" t="s">
        <v>133</v>
      </c>
      <c r="AB77" s="774" t="s">
        <v>1137</v>
      </c>
      <c r="AC77" s="1379" t="s">
        <v>1169</v>
      </c>
      <c r="AD77" s="1374" t="s">
        <v>905</v>
      </c>
    </row>
    <row r="78" spans="1:31" s="153" customFormat="1" ht="170.45" customHeight="1">
      <c r="A78" s="1375"/>
      <c r="B78" s="1378"/>
      <c r="C78" s="1241">
        <f t="shared" si="14"/>
        <v>6.6999999999999993</v>
      </c>
      <c r="D78" s="1028"/>
      <c r="E78" s="772">
        <f>SUM(F78:Z78)</f>
        <v>6.6999999999999993</v>
      </c>
      <c r="F78" s="891">
        <v>5.88</v>
      </c>
      <c r="G78" s="879"/>
      <c r="H78" s="879"/>
      <c r="I78" s="879">
        <v>0.1</v>
      </c>
      <c r="J78" s="879"/>
      <c r="K78" s="879"/>
      <c r="L78" s="879"/>
      <c r="M78" s="879"/>
      <c r="N78" s="879"/>
      <c r="O78" s="879">
        <v>0.08</v>
      </c>
      <c r="P78" s="879"/>
      <c r="Q78" s="879"/>
      <c r="R78" s="879"/>
      <c r="S78" s="879"/>
      <c r="T78" s="879">
        <v>0.44</v>
      </c>
      <c r="U78" s="879">
        <v>0.1</v>
      </c>
      <c r="V78" s="879"/>
      <c r="W78" s="879"/>
      <c r="X78" s="879">
        <v>0.01</v>
      </c>
      <c r="Y78" s="879"/>
      <c r="Z78" s="879">
        <v>0.09</v>
      </c>
      <c r="AA78" s="1029" t="s">
        <v>1007</v>
      </c>
      <c r="AB78" s="774" t="s">
        <v>1162</v>
      </c>
      <c r="AC78" s="1379"/>
      <c r="AD78" s="1374"/>
    </row>
    <row r="79" spans="1:31" s="153" customFormat="1" ht="163.9" customHeight="1">
      <c r="A79" s="1027">
        <v>52</v>
      </c>
      <c r="B79" s="1028" t="s">
        <v>1347</v>
      </c>
      <c r="C79" s="1241">
        <f t="shared" si="14"/>
        <v>11.249999999999998</v>
      </c>
      <c r="D79" s="1028"/>
      <c r="E79" s="772">
        <f>SUM(F79:Z79)</f>
        <v>11.249999999999998</v>
      </c>
      <c r="F79" s="891">
        <v>9.6</v>
      </c>
      <c r="G79" s="879">
        <v>0.08</v>
      </c>
      <c r="H79" s="879"/>
      <c r="I79" s="879"/>
      <c r="J79" s="879"/>
      <c r="K79" s="879"/>
      <c r="L79" s="879"/>
      <c r="M79" s="879">
        <v>0.04</v>
      </c>
      <c r="N79" s="879"/>
      <c r="O79" s="879"/>
      <c r="P79" s="879"/>
      <c r="Q79" s="879"/>
      <c r="R79" s="879"/>
      <c r="S79" s="879"/>
      <c r="T79" s="879">
        <v>1.2</v>
      </c>
      <c r="U79" s="879">
        <v>0.3</v>
      </c>
      <c r="V79" s="879"/>
      <c r="W79" s="879"/>
      <c r="X79" s="879"/>
      <c r="Y79" s="879"/>
      <c r="Z79" s="879">
        <v>0.03</v>
      </c>
      <c r="AA79" s="1029" t="s">
        <v>139</v>
      </c>
      <c r="AB79" s="774" t="s">
        <v>1013</v>
      </c>
      <c r="AC79" s="1032" t="s">
        <v>1169</v>
      </c>
      <c r="AD79" s="1029" t="s">
        <v>907</v>
      </c>
    </row>
    <row r="80" spans="1:31" ht="108.75" customHeight="1">
      <c r="A80" s="1119">
        <v>53</v>
      </c>
      <c r="B80" s="1121" t="s">
        <v>1377</v>
      </c>
      <c r="C80" s="1241">
        <f t="shared" si="14"/>
        <v>15.969999999999999</v>
      </c>
      <c r="D80" s="1121"/>
      <c r="E80" s="772">
        <f>SUM(F80:Z80)</f>
        <v>15.969999999999999</v>
      </c>
      <c r="F80" s="772">
        <v>15.06</v>
      </c>
      <c r="G80" s="879"/>
      <c r="H80" s="879"/>
      <c r="I80" s="879"/>
      <c r="J80" s="879"/>
      <c r="K80" s="879"/>
      <c r="L80" s="879"/>
      <c r="M80" s="879"/>
      <c r="N80" s="879"/>
      <c r="O80" s="879"/>
      <c r="P80" s="879"/>
      <c r="Q80" s="879"/>
      <c r="R80" s="879"/>
      <c r="S80" s="879"/>
      <c r="T80" s="114">
        <v>0.35</v>
      </c>
      <c r="U80" s="114">
        <v>0.27</v>
      </c>
      <c r="V80" s="879"/>
      <c r="W80" s="879"/>
      <c r="X80" s="879"/>
      <c r="Y80" s="879"/>
      <c r="Z80" s="879">
        <v>0.28999999999999998</v>
      </c>
      <c r="AA80" s="1120" t="s">
        <v>134</v>
      </c>
      <c r="AB80" s="1120" t="s">
        <v>809</v>
      </c>
      <c r="AC80" s="1120" t="s">
        <v>233</v>
      </c>
      <c r="AD80" s="1120" t="s">
        <v>1379</v>
      </c>
      <c r="AE80" s="621"/>
    </row>
    <row r="81" spans="1:31" s="153" customFormat="1" ht="157.15" customHeight="1">
      <c r="A81" s="1027">
        <v>54</v>
      </c>
      <c r="B81" s="1028" t="s">
        <v>1348</v>
      </c>
      <c r="C81" s="1241">
        <f t="shared" si="14"/>
        <v>8.94</v>
      </c>
      <c r="D81" s="1028"/>
      <c r="E81" s="772">
        <f t="shared" ref="E81:E82" si="15">SUM(F81:Z81)</f>
        <v>8.94</v>
      </c>
      <c r="F81" s="891">
        <v>6.76</v>
      </c>
      <c r="G81" s="879">
        <v>0.1</v>
      </c>
      <c r="H81" s="879"/>
      <c r="I81" s="879"/>
      <c r="J81" s="879">
        <v>0.8</v>
      </c>
      <c r="K81" s="879"/>
      <c r="L81" s="879"/>
      <c r="M81" s="879"/>
      <c r="N81" s="879"/>
      <c r="O81" s="879">
        <v>0.16</v>
      </c>
      <c r="P81" s="879"/>
      <c r="Q81" s="879"/>
      <c r="R81" s="879"/>
      <c r="S81" s="879"/>
      <c r="T81" s="879">
        <v>0.62</v>
      </c>
      <c r="U81" s="879">
        <v>0.4</v>
      </c>
      <c r="V81" s="879"/>
      <c r="W81" s="879"/>
      <c r="X81" s="879"/>
      <c r="Y81" s="879"/>
      <c r="Z81" s="879">
        <v>0.1</v>
      </c>
      <c r="AA81" s="1029" t="s">
        <v>134</v>
      </c>
      <c r="AB81" s="774" t="s">
        <v>1196</v>
      </c>
      <c r="AC81" s="1032" t="s">
        <v>1169</v>
      </c>
      <c r="AD81" s="1029" t="s">
        <v>910</v>
      </c>
    </row>
    <row r="82" spans="1:31" s="153" customFormat="1" ht="156.75" customHeight="1">
      <c r="A82" s="1363">
        <v>55</v>
      </c>
      <c r="B82" s="1369" t="s">
        <v>1349</v>
      </c>
      <c r="C82" s="1241">
        <f t="shared" si="14"/>
        <v>2.44</v>
      </c>
      <c r="D82" s="1034"/>
      <c r="E82" s="772">
        <f t="shared" si="15"/>
        <v>2.44</v>
      </c>
      <c r="F82" s="891">
        <v>1.89</v>
      </c>
      <c r="G82" s="879"/>
      <c r="H82" s="879"/>
      <c r="I82" s="879"/>
      <c r="J82" s="879"/>
      <c r="K82" s="879"/>
      <c r="L82" s="879"/>
      <c r="M82" s="879"/>
      <c r="N82" s="879"/>
      <c r="O82" s="879"/>
      <c r="P82" s="879"/>
      <c r="Q82" s="879"/>
      <c r="R82" s="879"/>
      <c r="S82" s="879"/>
      <c r="T82" s="879">
        <v>0.33</v>
      </c>
      <c r="U82" s="879">
        <v>0.22</v>
      </c>
      <c r="V82" s="879"/>
      <c r="W82" s="879"/>
      <c r="X82" s="879"/>
      <c r="Y82" s="879"/>
      <c r="Z82" s="879"/>
      <c r="AA82" s="1029" t="s">
        <v>136</v>
      </c>
      <c r="AB82" s="774" t="s">
        <v>1243</v>
      </c>
      <c r="AC82" s="1360" t="s">
        <v>1169</v>
      </c>
      <c r="AD82" s="1360" t="s">
        <v>990</v>
      </c>
    </row>
    <row r="83" spans="1:31" s="153" customFormat="1" ht="115.9" customHeight="1">
      <c r="A83" s="1364"/>
      <c r="B83" s="1382"/>
      <c r="C83" s="1241">
        <f t="shared" si="14"/>
        <v>21.560000000000002</v>
      </c>
      <c r="D83" s="1035"/>
      <c r="E83" s="772">
        <f>SUM(F83:Z83)</f>
        <v>21.560000000000002</v>
      </c>
      <c r="F83" s="891">
        <v>17.899999999999999</v>
      </c>
      <c r="G83" s="879"/>
      <c r="H83" s="879">
        <v>0.05</v>
      </c>
      <c r="I83" s="879">
        <v>0.95</v>
      </c>
      <c r="J83" s="879">
        <v>0.1</v>
      </c>
      <c r="K83" s="879"/>
      <c r="L83" s="879"/>
      <c r="M83" s="879"/>
      <c r="N83" s="879"/>
      <c r="O83" s="879">
        <v>0.2</v>
      </c>
      <c r="P83" s="879"/>
      <c r="Q83" s="879"/>
      <c r="R83" s="879"/>
      <c r="S83" s="879"/>
      <c r="T83" s="879">
        <v>0.8</v>
      </c>
      <c r="U83" s="879">
        <v>1.46</v>
      </c>
      <c r="V83" s="879"/>
      <c r="W83" s="879"/>
      <c r="X83" s="879"/>
      <c r="Y83" s="879"/>
      <c r="Z83" s="879">
        <v>0.1</v>
      </c>
      <c r="AA83" s="1029" t="s">
        <v>134</v>
      </c>
      <c r="AB83" s="774" t="s">
        <v>1139</v>
      </c>
      <c r="AC83" s="1361"/>
      <c r="AD83" s="1361"/>
    </row>
    <row r="84" spans="1:31" s="153" customFormat="1" ht="138" customHeight="1">
      <c r="A84" s="1365"/>
      <c r="B84" s="1370"/>
      <c r="C84" s="1241">
        <f t="shared" si="14"/>
        <v>19.04</v>
      </c>
      <c r="D84" s="1036"/>
      <c r="E84" s="772">
        <f t="shared" ref="E84:E89" si="16">SUM(F84:Z84)</f>
        <v>19.04</v>
      </c>
      <c r="F84" s="891">
        <v>9.8000000000000007</v>
      </c>
      <c r="G84" s="879"/>
      <c r="H84" s="879"/>
      <c r="I84" s="879">
        <v>0.5</v>
      </c>
      <c r="J84" s="879"/>
      <c r="K84" s="879"/>
      <c r="L84" s="879"/>
      <c r="M84" s="879"/>
      <c r="N84" s="879"/>
      <c r="O84" s="879"/>
      <c r="P84" s="879">
        <v>0.02</v>
      </c>
      <c r="Q84" s="879"/>
      <c r="R84" s="879">
        <v>4.2699999999999996</v>
      </c>
      <c r="S84" s="879"/>
      <c r="T84" s="879">
        <v>2.86</v>
      </c>
      <c r="U84" s="879">
        <v>0.99</v>
      </c>
      <c r="V84" s="879"/>
      <c r="W84" s="879"/>
      <c r="X84" s="879"/>
      <c r="Y84" s="879"/>
      <c r="Z84" s="879">
        <v>0.6</v>
      </c>
      <c r="AA84" s="1029" t="s">
        <v>666</v>
      </c>
      <c r="AB84" s="774" t="s">
        <v>1140</v>
      </c>
      <c r="AC84" s="1362"/>
      <c r="AD84" s="1362"/>
    </row>
    <row r="85" spans="1:31" s="153" customFormat="1" ht="71.45" customHeight="1">
      <c r="A85" s="1375">
        <v>56</v>
      </c>
      <c r="B85" s="1366" t="s">
        <v>1197</v>
      </c>
      <c r="C85" s="1241">
        <f t="shared" si="14"/>
        <v>5.4899999999999993</v>
      </c>
      <c r="D85" s="1041"/>
      <c r="E85" s="772">
        <f t="shared" si="16"/>
        <v>5.4899999999999993</v>
      </c>
      <c r="F85" s="879">
        <v>4.88</v>
      </c>
      <c r="G85" s="879"/>
      <c r="H85" s="879"/>
      <c r="I85" s="879"/>
      <c r="J85" s="879"/>
      <c r="K85" s="879"/>
      <c r="L85" s="879"/>
      <c r="M85" s="879"/>
      <c r="N85" s="879"/>
      <c r="O85" s="879"/>
      <c r="P85" s="879"/>
      <c r="Q85" s="879"/>
      <c r="R85" s="879"/>
      <c r="S85" s="879"/>
      <c r="T85" s="879">
        <v>0.3</v>
      </c>
      <c r="U85" s="879">
        <v>0.31</v>
      </c>
      <c r="V85" s="879"/>
      <c r="W85" s="879"/>
      <c r="X85" s="879"/>
      <c r="Y85" s="879"/>
      <c r="Z85" s="879"/>
      <c r="AA85" s="1029" t="s">
        <v>1008</v>
      </c>
      <c r="AB85" s="774" t="s">
        <v>1075</v>
      </c>
      <c r="AC85" s="1360" t="s">
        <v>1169</v>
      </c>
      <c r="AD85" s="1360" t="s">
        <v>913</v>
      </c>
    </row>
    <row r="86" spans="1:31" s="153" customFormat="1" ht="68.45" customHeight="1">
      <c r="A86" s="1375"/>
      <c r="B86" s="1368"/>
      <c r="C86" s="1241">
        <f t="shared" si="14"/>
        <v>2.8900000000000006</v>
      </c>
      <c r="D86" s="1040"/>
      <c r="E86" s="772">
        <f t="shared" si="16"/>
        <v>2.8900000000000006</v>
      </c>
      <c r="F86" s="891">
        <f>0.37+0.87+1.25</f>
        <v>2.4900000000000002</v>
      </c>
      <c r="G86" s="879"/>
      <c r="H86" s="879"/>
      <c r="I86" s="879"/>
      <c r="J86" s="879"/>
      <c r="K86" s="879"/>
      <c r="L86" s="879"/>
      <c r="M86" s="879"/>
      <c r="N86" s="879"/>
      <c r="O86" s="879"/>
      <c r="P86" s="879"/>
      <c r="Q86" s="879"/>
      <c r="R86" s="879"/>
      <c r="S86" s="879"/>
      <c r="T86" s="879">
        <v>0.2</v>
      </c>
      <c r="U86" s="879">
        <v>0.2</v>
      </c>
      <c r="V86" s="879"/>
      <c r="W86" s="879"/>
      <c r="X86" s="879"/>
      <c r="Y86" s="879"/>
      <c r="Z86" s="879"/>
      <c r="AA86" s="1029" t="s">
        <v>1007</v>
      </c>
      <c r="AB86" s="774" t="s">
        <v>1141</v>
      </c>
      <c r="AC86" s="1362"/>
      <c r="AD86" s="1362"/>
    </row>
    <row r="87" spans="1:31" s="517" customFormat="1" ht="204.6" customHeight="1">
      <c r="A87" s="1375">
        <v>57</v>
      </c>
      <c r="B87" s="1369" t="s">
        <v>1218</v>
      </c>
      <c r="C87" s="1241">
        <f t="shared" si="14"/>
        <v>20.81</v>
      </c>
      <c r="D87" s="1034"/>
      <c r="E87" s="772">
        <f t="shared" si="16"/>
        <v>20.81</v>
      </c>
      <c r="F87" s="1027">
        <v>13.3</v>
      </c>
      <c r="G87" s="879">
        <v>0.2</v>
      </c>
      <c r="H87" s="879"/>
      <c r="I87" s="879">
        <v>4</v>
      </c>
      <c r="J87" s="879"/>
      <c r="K87" s="879"/>
      <c r="L87" s="879"/>
      <c r="M87" s="879">
        <v>0.3</v>
      </c>
      <c r="N87" s="879">
        <v>0.2</v>
      </c>
      <c r="P87" s="879">
        <v>0.06</v>
      </c>
      <c r="Q87" s="879"/>
      <c r="R87" s="879"/>
      <c r="S87" s="879"/>
      <c r="T87" s="879">
        <v>1.5</v>
      </c>
      <c r="U87" s="879">
        <v>1.2</v>
      </c>
      <c r="V87" s="879"/>
      <c r="W87" s="879"/>
      <c r="X87" s="879"/>
      <c r="Y87" s="879"/>
      <c r="Z87" s="879">
        <v>0.05</v>
      </c>
      <c r="AA87" s="1029" t="s">
        <v>666</v>
      </c>
      <c r="AB87" s="774" t="s">
        <v>1142</v>
      </c>
      <c r="AC87" s="1360" t="s">
        <v>1175</v>
      </c>
      <c r="AD87" s="1360" t="s">
        <v>1077</v>
      </c>
    </row>
    <row r="88" spans="1:31" s="517" customFormat="1" ht="90" customHeight="1">
      <c r="A88" s="1375"/>
      <c r="B88" s="1370"/>
      <c r="C88" s="1241">
        <f t="shared" si="14"/>
        <v>17.59</v>
      </c>
      <c r="D88" s="1036"/>
      <c r="E88" s="772">
        <f>SUM(F88:Z88)</f>
        <v>17.59</v>
      </c>
      <c r="F88" s="1027">
        <v>15.12</v>
      </c>
      <c r="G88" s="879"/>
      <c r="H88" s="879"/>
      <c r="I88" s="879">
        <v>0.1</v>
      </c>
      <c r="J88" s="879"/>
      <c r="K88" s="879"/>
      <c r="L88" s="879"/>
      <c r="M88" s="879"/>
      <c r="N88" s="879"/>
      <c r="O88" s="879"/>
      <c r="P88" s="879"/>
      <c r="Q88" s="879"/>
      <c r="R88" s="879"/>
      <c r="S88" s="879"/>
      <c r="T88" s="879">
        <v>1.07</v>
      </c>
      <c r="U88" s="879">
        <v>1.3</v>
      </c>
      <c r="V88" s="879"/>
      <c r="W88" s="879"/>
      <c r="X88" s="879"/>
      <c r="Y88" s="879"/>
      <c r="Z88" s="879"/>
      <c r="AA88" s="1029" t="s">
        <v>134</v>
      </c>
      <c r="AB88" s="774" t="s">
        <v>1143</v>
      </c>
      <c r="AC88" s="1362"/>
      <c r="AD88" s="1362"/>
    </row>
    <row r="89" spans="1:31" ht="166.5" customHeight="1">
      <c r="A89" s="1119">
        <v>58</v>
      </c>
      <c r="B89" s="1124" t="s">
        <v>1041</v>
      </c>
      <c r="C89" s="1241">
        <f t="shared" si="14"/>
        <v>0.15</v>
      </c>
      <c r="D89" s="1124"/>
      <c r="E89" s="772">
        <f t="shared" si="16"/>
        <v>0.15</v>
      </c>
      <c r="F89" s="114">
        <v>0.13</v>
      </c>
      <c r="G89" s="773"/>
      <c r="H89" s="773"/>
      <c r="I89" s="114"/>
      <c r="J89" s="114"/>
      <c r="K89" s="114"/>
      <c r="L89" s="114"/>
      <c r="M89" s="114"/>
      <c r="N89" s="114"/>
      <c r="P89" s="114"/>
      <c r="Q89" s="114"/>
      <c r="R89" s="114"/>
      <c r="S89" s="114"/>
      <c r="T89" s="114">
        <v>0.02</v>
      </c>
      <c r="U89" s="114"/>
      <c r="V89" s="114"/>
      <c r="W89" s="114"/>
      <c r="X89" s="114"/>
      <c r="Y89" s="114"/>
      <c r="Z89" s="114"/>
      <c r="AA89" s="1120" t="s">
        <v>136</v>
      </c>
      <c r="AB89" s="774" t="s">
        <v>1054</v>
      </c>
      <c r="AC89" s="1122" t="s">
        <v>1392</v>
      </c>
      <c r="AD89" s="1120" t="s">
        <v>1198</v>
      </c>
      <c r="AE89" s="621"/>
    </row>
    <row r="90" spans="1:31" ht="125.45" customHeight="1">
      <c r="A90" s="1033">
        <v>59</v>
      </c>
      <c r="B90" s="1034" t="s">
        <v>1217</v>
      </c>
      <c r="C90" s="1241">
        <f t="shared" si="14"/>
        <v>13.899999999999999</v>
      </c>
      <c r="D90" s="1034"/>
      <c r="E90" s="772">
        <f>SUM(F90:Z90)</f>
        <v>13.899999999999999</v>
      </c>
      <c r="F90" s="773">
        <v>11.85</v>
      </c>
      <c r="G90" s="773">
        <v>0.02</v>
      </c>
      <c r="H90" s="773">
        <v>0.02</v>
      </c>
      <c r="I90" s="114">
        <v>0.15</v>
      </c>
      <c r="J90" s="114">
        <v>0.1</v>
      </c>
      <c r="K90" s="114"/>
      <c r="L90" s="114"/>
      <c r="M90" s="114">
        <v>7.0000000000000007E-2</v>
      </c>
      <c r="N90" s="114"/>
      <c r="O90" s="114"/>
      <c r="P90" s="114"/>
      <c r="Q90" s="114"/>
      <c r="R90" s="114"/>
      <c r="S90" s="114"/>
      <c r="T90" s="114">
        <v>0.9</v>
      </c>
      <c r="U90" s="114">
        <v>0.7</v>
      </c>
      <c r="V90" s="114"/>
      <c r="W90" s="114"/>
      <c r="X90" s="114"/>
      <c r="Y90" s="114"/>
      <c r="Z90" s="114">
        <v>0.09</v>
      </c>
      <c r="AA90" s="1029" t="s">
        <v>138</v>
      </c>
      <c r="AB90" s="774" t="s">
        <v>1199</v>
      </c>
      <c r="AC90" s="1042" t="s">
        <v>1175</v>
      </c>
      <c r="AD90" s="1037" t="s">
        <v>1200</v>
      </c>
    </row>
    <row r="91" spans="1:31" ht="59.45" customHeight="1">
      <c r="A91" s="1363">
        <v>60</v>
      </c>
      <c r="B91" s="1369" t="s">
        <v>1351</v>
      </c>
      <c r="C91" s="1241">
        <f t="shared" si="14"/>
        <v>6.25</v>
      </c>
      <c r="D91" s="1034"/>
      <c r="E91" s="772">
        <f t="shared" ref="E91:E93" si="17">SUM(F91:Z91)</f>
        <v>6.25</v>
      </c>
      <c r="F91" s="773">
        <v>5.75</v>
      </c>
      <c r="G91" s="773"/>
      <c r="H91" s="773"/>
      <c r="I91" s="114"/>
      <c r="J91" s="114"/>
      <c r="K91" s="114"/>
      <c r="L91" s="114"/>
      <c r="M91" s="114"/>
      <c r="N91" s="114"/>
      <c r="O91" s="114"/>
      <c r="P91" s="114"/>
      <c r="Q91" s="114"/>
      <c r="R91" s="114"/>
      <c r="S91" s="114"/>
      <c r="T91" s="114">
        <v>0.3</v>
      </c>
      <c r="U91" s="114">
        <v>0.2</v>
      </c>
      <c r="V91" s="114"/>
      <c r="W91" s="114"/>
      <c r="X91" s="114"/>
      <c r="Y91" s="114"/>
      <c r="Z91" s="114"/>
      <c r="AA91" s="1029" t="s">
        <v>133</v>
      </c>
      <c r="AB91" s="774" t="s">
        <v>1201</v>
      </c>
      <c r="AC91" s="1371"/>
      <c r="AD91" s="1360"/>
    </row>
    <row r="92" spans="1:31" ht="129" customHeight="1">
      <c r="A92" s="1365"/>
      <c r="B92" s="1370"/>
      <c r="C92" s="1241">
        <f t="shared" si="14"/>
        <v>15.89</v>
      </c>
      <c r="D92" s="1036"/>
      <c r="E92" s="772">
        <f t="shared" si="17"/>
        <v>15.89</v>
      </c>
      <c r="F92" s="891">
        <v>11</v>
      </c>
      <c r="G92" s="773"/>
      <c r="H92" s="773"/>
      <c r="I92" s="114">
        <v>0.06</v>
      </c>
      <c r="J92" s="114">
        <v>0.01</v>
      </c>
      <c r="K92" s="114">
        <v>1.63</v>
      </c>
      <c r="L92" s="114"/>
      <c r="M92" s="114"/>
      <c r="N92" s="114"/>
      <c r="O92" s="114">
        <v>0.05</v>
      </c>
      <c r="P92" s="114"/>
      <c r="Q92" s="114"/>
      <c r="R92" s="114"/>
      <c r="S92" s="114"/>
      <c r="T92" s="114">
        <v>1.3</v>
      </c>
      <c r="U92" s="114">
        <v>1.78</v>
      </c>
      <c r="V92" s="114">
        <v>0.06</v>
      </c>
      <c r="W92" s="114"/>
      <c r="X92" s="114"/>
      <c r="Y92" s="114"/>
      <c r="Z92" s="114"/>
      <c r="AA92" s="1029" t="s">
        <v>136</v>
      </c>
      <c r="AB92" s="774" t="s">
        <v>1202</v>
      </c>
      <c r="AC92" s="1372"/>
      <c r="AD92" s="1362"/>
    </row>
    <row r="93" spans="1:31" ht="99.6" customHeight="1">
      <c r="A93" s="1027">
        <v>61</v>
      </c>
      <c r="B93" s="1030" t="s">
        <v>1056</v>
      </c>
      <c r="C93" s="1241">
        <f t="shared" si="14"/>
        <v>0.03</v>
      </c>
      <c r="D93" s="1030"/>
      <c r="E93" s="772">
        <f t="shared" si="17"/>
        <v>0.03</v>
      </c>
      <c r="F93" s="773"/>
      <c r="G93" s="773"/>
      <c r="H93" s="773"/>
      <c r="I93" s="114"/>
      <c r="J93" s="114"/>
      <c r="K93" s="114"/>
      <c r="L93" s="114"/>
      <c r="M93" s="114"/>
      <c r="N93" s="114"/>
      <c r="O93" s="114"/>
      <c r="P93" s="114"/>
      <c r="Q93" s="114"/>
      <c r="R93" s="114"/>
      <c r="S93" s="114"/>
      <c r="T93" s="114">
        <v>0.02</v>
      </c>
      <c r="U93" s="114"/>
      <c r="V93" s="114"/>
      <c r="W93" s="114"/>
      <c r="X93" s="114"/>
      <c r="Y93" s="114"/>
      <c r="Z93" s="114">
        <v>0.01</v>
      </c>
      <c r="AA93" s="771" t="s">
        <v>666</v>
      </c>
      <c r="AB93" s="774" t="s">
        <v>1147</v>
      </c>
      <c r="AC93" s="775"/>
      <c r="AD93" s="1029"/>
    </row>
    <row r="94" spans="1:31" ht="138" customHeight="1">
      <c r="A94" s="1023" t="s">
        <v>1336</v>
      </c>
      <c r="B94" s="885" t="s">
        <v>391</v>
      </c>
      <c r="C94" s="1209">
        <f t="shared" si="14"/>
        <v>0.57000000000000006</v>
      </c>
      <c r="D94" s="885"/>
      <c r="E94" s="1026">
        <f>E95+E96+E97</f>
        <v>0.57000000000000006</v>
      </c>
      <c r="F94" s="1026">
        <f t="shared" ref="F94:Z94" si="18">F95+F96+F97</f>
        <v>0.57000000000000006</v>
      </c>
      <c r="G94" s="1026">
        <f t="shared" si="18"/>
        <v>0</v>
      </c>
      <c r="H94" s="1026">
        <f t="shared" si="18"/>
        <v>0</v>
      </c>
      <c r="I94" s="1026">
        <f t="shared" si="18"/>
        <v>0</v>
      </c>
      <c r="J94" s="1026">
        <f t="shared" si="18"/>
        <v>0</v>
      </c>
      <c r="K94" s="1026">
        <f t="shared" si="18"/>
        <v>0</v>
      </c>
      <c r="L94" s="1026">
        <f t="shared" si="18"/>
        <v>0</v>
      </c>
      <c r="M94" s="1026">
        <f t="shared" si="18"/>
        <v>0</v>
      </c>
      <c r="N94" s="1026">
        <f t="shared" si="18"/>
        <v>0</v>
      </c>
      <c r="O94" s="1026">
        <f t="shared" si="18"/>
        <v>0</v>
      </c>
      <c r="P94" s="1026">
        <f t="shared" si="18"/>
        <v>0</v>
      </c>
      <c r="Q94" s="1026">
        <f t="shared" si="18"/>
        <v>0</v>
      </c>
      <c r="R94" s="1026">
        <f t="shared" si="18"/>
        <v>0</v>
      </c>
      <c r="S94" s="1026">
        <f t="shared" si="18"/>
        <v>0</v>
      </c>
      <c r="T94" s="1026">
        <f t="shared" si="18"/>
        <v>0</v>
      </c>
      <c r="U94" s="1026">
        <f t="shared" si="18"/>
        <v>0</v>
      </c>
      <c r="V94" s="1026">
        <f t="shared" si="18"/>
        <v>0</v>
      </c>
      <c r="W94" s="1026">
        <f t="shared" si="18"/>
        <v>0</v>
      </c>
      <c r="X94" s="1026">
        <f t="shared" si="18"/>
        <v>0</v>
      </c>
      <c r="Y94" s="1026">
        <f t="shared" si="18"/>
        <v>0</v>
      </c>
      <c r="Z94" s="1026">
        <f t="shared" si="18"/>
        <v>0</v>
      </c>
      <c r="AA94" s="1029"/>
      <c r="AB94" s="774"/>
      <c r="AC94" s="1038"/>
      <c r="AD94" s="1029"/>
    </row>
    <row r="95" spans="1:31" ht="97.9" customHeight="1">
      <c r="A95" s="1027">
        <v>62</v>
      </c>
      <c r="B95" s="1028" t="s">
        <v>265</v>
      </c>
      <c r="C95" s="1241">
        <f t="shared" si="14"/>
        <v>0.2</v>
      </c>
      <c r="D95" s="1028"/>
      <c r="E95" s="772">
        <v>0.2</v>
      </c>
      <c r="F95" s="879">
        <v>0.2</v>
      </c>
      <c r="G95" s="879"/>
      <c r="H95" s="879"/>
      <c r="I95" s="879"/>
      <c r="J95" s="879"/>
      <c r="K95" s="879"/>
      <c r="L95" s="879"/>
      <c r="M95" s="879"/>
      <c r="N95" s="879"/>
      <c r="O95" s="879"/>
      <c r="P95" s="879"/>
      <c r="Q95" s="879"/>
      <c r="R95" s="879"/>
      <c r="S95" s="879"/>
      <c r="T95" s="879"/>
      <c r="U95" s="879"/>
      <c r="V95" s="879"/>
      <c r="W95" s="879"/>
      <c r="X95" s="879"/>
      <c r="Y95" s="879"/>
      <c r="Z95" s="879"/>
      <c r="AA95" s="1029" t="s">
        <v>135</v>
      </c>
      <c r="AB95" s="1029" t="s">
        <v>811</v>
      </c>
      <c r="AC95" s="1032" t="s">
        <v>1396</v>
      </c>
      <c r="AD95" s="1029" t="s">
        <v>1205</v>
      </c>
    </row>
    <row r="96" spans="1:31" ht="63">
      <c r="A96" s="1027">
        <v>63</v>
      </c>
      <c r="B96" s="1028" t="s">
        <v>833</v>
      </c>
      <c r="C96" s="1241">
        <f t="shared" si="14"/>
        <v>0.12</v>
      </c>
      <c r="D96" s="1028"/>
      <c r="E96" s="772">
        <v>0.12</v>
      </c>
      <c r="F96" s="879">
        <v>0.12</v>
      </c>
      <c r="G96" s="879"/>
      <c r="H96" s="879"/>
      <c r="I96" s="879"/>
      <c r="J96" s="879"/>
      <c r="K96" s="879"/>
      <c r="L96" s="879"/>
      <c r="M96" s="879"/>
      <c r="N96" s="879"/>
      <c r="O96" s="879"/>
      <c r="P96" s="879"/>
      <c r="Q96" s="879"/>
      <c r="R96" s="879"/>
      <c r="S96" s="879"/>
      <c r="T96" s="879"/>
      <c r="U96" s="879"/>
      <c r="V96" s="879"/>
      <c r="W96" s="879"/>
      <c r="X96" s="879"/>
      <c r="Y96" s="879"/>
      <c r="Z96" s="879"/>
      <c r="AA96" s="1029" t="s">
        <v>130</v>
      </c>
      <c r="AB96" s="1029" t="s">
        <v>812</v>
      </c>
      <c r="AC96" s="1032" t="s">
        <v>1397</v>
      </c>
      <c r="AD96" s="1029" t="s">
        <v>771</v>
      </c>
    </row>
    <row r="97" spans="1:30" ht="110.25" customHeight="1">
      <c r="A97" s="1027">
        <v>64</v>
      </c>
      <c r="B97" s="1028" t="s">
        <v>662</v>
      </c>
      <c r="C97" s="1241">
        <f t="shared" si="14"/>
        <v>0.25</v>
      </c>
      <c r="D97" s="1028"/>
      <c r="E97" s="879">
        <v>0.25</v>
      </c>
      <c r="F97" s="889">
        <v>0.25</v>
      </c>
      <c r="G97" s="879"/>
      <c r="H97" s="879"/>
      <c r="I97" s="879"/>
      <c r="J97" s="879"/>
      <c r="K97" s="879"/>
      <c r="L97" s="879"/>
      <c r="M97" s="879"/>
      <c r="N97" s="879"/>
      <c r="O97" s="879"/>
      <c r="P97" s="879"/>
      <c r="Q97" s="879"/>
      <c r="R97" s="879"/>
      <c r="S97" s="879"/>
      <c r="T97" s="879"/>
      <c r="U97" s="879"/>
      <c r="V97" s="879"/>
      <c r="W97" s="879"/>
      <c r="X97" s="879"/>
      <c r="Y97" s="879"/>
      <c r="Z97" s="879"/>
      <c r="AA97" s="1029" t="s">
        <v>350</v>
      </c>
      <c r="AB97" s="1029" t="s">
        <v>814</v>
      </c>
      <c r="AC97" s="1029" t="s">
        <v>1398</v>
      </c>
      <c r="AD97" s="1029" t="s">
        <v>1207</v>
      </c>
    </row>
    <row r="98" spans="1:30" ht="57.6" customHeight="1">
      <c r="A98" s="1023" t="s">
        <v>1337</v>
      </c>
      <c r="B98" s="885" t="s">
        <v>663</v>
      </c>
      <c r="C98" s="1209">
        <f t="shared" si="14"/>
        <v>0.1</v>
      </c>
      <c r="D98" s="885"/>
      <c r="E98" s="1026">
        <f>E99</f>
        <v>0.1</v>
      </c>
      <c r="F98" s="1026">
        <f>F99</f>
        <v>0.1</v>
      </c>
      <c r="G98" s="1026"/>
      <c r="H98" s="1026"/>
      <c r="I98" s="1026"/>
      <c r="J98" s="1026"/>
      <c r="K98" s="1026"/>
      <c r="L98" s="1026"/>
      <c r="M98" s="1026"/>
      <c r="N98" s="1026"/>
      <c r="O98" s="1026"/>
      <c r="P98" s="1026"/>
      <c r="Q98" s="1026"/>
      <c r="R98" s="1026"/>
      <c r="S98" s="1026"/>
      <c r="T98" s="1026"/>
      <c r="U98" s="1026"/>
      <c r="V98" s="1026"/>
      <c r="W98" s="1026"/>
      <c r="X98" s="1026"/>
      <c r="Y98" s="1026"/>
      <c r="Z98" s="879"/>
      <c r="AA98" s="1029"/>
      <c r="AB98" s="774"/>
      <c r="AC98" s="1038"/>
      <c r="AD98" s="1029"/>
    </row>
    <row r="99" spans="1:30" ht="102.6" customHeight="1">
      <c r="A99" s="1027">
        <v>65</v>
      </c>
      <c r="B99" s="1028" t="s">
        <v>664</v>
      </c>
      <c r="C99" s="1241">
        <f t="shared" si="14"/>
        <v>0.1</v>
      </c>
      <c r="D99" s="1028"/>
      <c r="E99" s="879">
        <v>0.1</v>
      </c>
      <c r="F99" s="901">
        <v>0.1</v>
      </c>
      <c r="G99" s="1026"/>
      <c r="H99" s="1026"/>
      <c r="I99" s="1026"/>
      <c r="J99" s="1026"/>
      <c r="K99" s="1026"/>
      <c r="L99" s="1026"/>
      <c r="M99" s="1026"/>
      <c r="N99" s="1026"/>
      <c r="O99" s="1026"/>
      <c r="P99" s="1026"/>
      <c r="Q99" s="1026"/>
      <c r="R99" s="1026"/>
      <c r="S99" s="1026"/>
      <c r="T99" s="1026"/>
      <c r="U99" s="1026"/>
      <c r="V99" s="1026"/>
      <c r="W99" s="1026"/>
      <c r="X99" s="1026"/>
      <c r="Y99" s="1026"/>
      <c r="Z99" s="879"/>
      <c r="AA99" s="1029" t="s">
        <v>135</v>
      </c>
      <c r="AB99" s="1029" t="s">
        <v>813</v>
      </c>
      <c r="AC99" s="1029" t="s">
        <v>1176</v>
      </c>
      <c r="AD99" s="1029" t="s">
        <v>750</v>
      </c>
    </row>
    <row r="100" spans="1:30" ht="31.15" customHeight="1">
      <c r="A100" s="1023" t="s">
        <v>1338</v>
      </c>
      <c r="B100" s="885" t="s">
        <v>1158</v>
      </c>
      <c r="C100" s="1241">
        <f t="shared" si="14"/>
        <v>0.8</v>
      </c>
      <c r="D100" s="885"/>
      <c r="E100" s="887">
        <v>0.8</v>
      </c>
      <c r="F100" s="887"/>
      <c r="G100" s="887"/>
      <c r="H100" s="887"/>
      <c r="I100" s="887"/>
      <c r="J100" s="887"/>
      <c r="K100" s="887"/>
      <c r="L100" s="887"/>
      <c r="M100" s="887"/>
      <c r="N100" s="887"/>
      <c r="O100" s="887"/>
      <c r="P100" s="887">
        <v>0.8</v>
      </c>
      <c r="Q100" s="1026"/>
      <c r="R100" s="1026"/>
      <c r="S100" s="1026"/>
      <c r="T100" s="1026"/>
      <c r="U100" s="1026"/>
      <c r="V100" s="1026"/>
      <c r="W100" s="1026"/>
      <c r="X100" s="1026"/>
      <c r="Y100" s="1026"/>
      <c r="Z100" s="879"/>
      <c r="AA100" s="1029"/>
      <c r="AB100" s="1029"/>
      <c r="AC100" s="1029"/>
      <c r="AD100" s="1029"/>
    </row>
    <row r="101" spans="1:30" ht="47.25">
      <c r="A101" s="1027">
        <v>66</v>
      </c>
      <c r="B101" s="1030" t="s">
        <v>1040</v>
      </c>
      <c r="C101" s="1241">
        <f t="shared" si="14"/>
        <v>0.8</v>
      </c>
      <c r="D101" s="1030"/>
      <c r="E101" s="772">
        <v>0.8</v>
      </c>
      <c r="F101" s="773"/>
      <c r="G101" s="773"/>
      <c r="H101" s="773"/>
      <c r="I101" s="114"/>
      <c r="J101" s="114"/>
      <c r="K101" s="114"/>
      <c r="L101" s="114"/>
      <c r="M101" s="114"/>
      <c r="N101" s="114"/>
      <c r="O101" s="114"/>
      <c r="P101" s="772">
        <v>0.8</v>
      </c>
      <c r="Q101" s="114"/>
      <c r="R101" s="114"/>
      <c r="S101" s="114"/>
      <c r="T101" s="114"/>
      <c r="U101" s="114"/>
      <c r="V101" s="114"/>
      <c r="W101" s="114"/>
      <c r="X101" s="114"/>
      <c r="Y101" s="114"/>
      <c r="Z101" s="114"/>
      <c r="AA101" s="1029" t="s">
        <v>130</v>
      </c>
      <c r="AB101" s="774" t="s">
        <v>1064</v>
      </c>
      <c r="AC101" s="775"/>
      <c r="AD101" s="1029" t="s">
        <v>1065</v>
      </c>
    </row>
    <row r="102" spans="1:30" s="149" customFormat="1">
      <c r="A102" s="1023" t="s">
        <v>1339</v>
      </c>
      <c r="B102" s="885" t="s">
        <v>1009</v>
      </c>
      <c r="C102" s="1209">
        <f t="shared" si="14"/>
        <v>0.6</v>
      </c>
      <c r="D102" s="885"/>
      <c r="E102" s="1026">
        <v>0.6</v>
      </c>
      <c r="F102" s="1026">
        <f>F103</f>
        <v>0.5</v>
      </c>
      <c r="G102" s="1026"/>
      <c r="H102" s="1026"/>
      <c r="I102" s="1026"/>
      <c r="J102" s="1026"/>
      <c r="K102" s="1026"/>
      <c r="L102" s="1026"/>
      <c r="M102" s="1026"/>
      <c r="N102" s="1026"/>
      <c r="O102" s="1026"/>
      <c r="P102" s="1026"/>
      <c r="Q102" s="1026"/>
      <c r="R102" s="1026"/>
      <c r="S102" s="1026"/>
      <c r="T102" s="1026">
        <f>T103</f>
        <v>0.05</v>
      </c>
      <c r="U102" s="1026">
        <f>U103</f>
        <v>0.05</v>
      </c>
      <c r="V102" s="1026"/>
      <c r="W102" s="1026"/>
      <c r="X102" s="1026"/>
      <c r="Y102" s="1026"/>
      <c r="Z102" s="1026"/>
      <c r="AA102" s="1022"/>
      <c r="AB102" s="1022"/>
      <c r="AC102" s="1022"/>
      <c r="AD102" s="1022"/>
    </row>
    <row r="103" spans="1:30" ht="85.15" customHeight="1">
      <c r="A103" s="1027">
        <v>67</v>
      </c>
      <c r="B103" s="1028" t="s">
        <v>1010</v>
      </c>
      <c r="C103" s="1241">
        <f t="shared" si="14"/>
        <v>0.6</v>
      </c>
      <c r="D103" s="1028"/>
      <c r="E103" s="879">
        <v>0.6</v>
      </c>
      <c r="F103" s="901">
        <v>0.5</v>
      </c>
      <c r="G103" s="1026"/>
      <c r="H103" s="1026"/>
      <c r="I103" s="1026"/>
      <c r="J103" s="1026"/>
      <c r="K103" s="1026"/>
      <c r="L103" s="1026"/>
      <c r="M103" s="1026"/>
      <c r="N103" s="1026"/>
      <c r="O103" s="1026"/>
      <c r="P103" s="1026"/>
      <c r="Q103" s="1026"/>
      <c r="R103" s="1026"/>
      <c r="S103" s="1026"/>
      <c r="T103" s="879">
        <v>0.05</v>
      </c>
      <c r="U103" s="879">
        <v>0.05</v>
      </c>
      <c r="V103" s="1026"/>
      <c r="W103" s="1026"/>
      <c r="X103" s="1026"/>
      <c r="Y103" s="1026"/>
      <c r="Z103" s="879"/>
      <c r="AA103" s="1029" t="s">
        <v>134</v>
      </c>
      <c r="AB103" s="903" t="s">
        <v>1034</v>
      </c>
      <c r="AC103" s="1029" t="s">
        <v>1169</v>
      </c>
      <c r="AD103" s="1029" t="s">
        <v>928</v>
      </c>
    </row>
    <row r="104" spans="1:30" s="149" customFormat="1">
      <c r="A104" s="1023" t="s">
        <v>1340</v>
      </c>
      <c r="B104" s="885" t="s">
        <v>514</v>
      </c>
      <c r="C104" s="1209">
        <f t="shared" si="14"/>
        <v>0.3</v>
      </c>
      <c r="D104" s="885"/>
      <c r="E104" s="1026">
        <v>0.3</v>
      </c>
      <c r="F104" s="902">
        <f>F105</f>
        <v>0.3</v>
      </c>
      <c r="G104" s="1026"/>
      <c r="H104" s="1026"/>
      <c r="I104" s="1026"/>
      <c r="J104" s="1026"/>
      <c r="K104" s="1026"/>
      <c r="L104" s="1026"/>
      <c r="M104" s="1026"/>
      <c r="N104" s="1026"/>
      <c r="O104" s="1026"/>
      <c r="P104" s="1026"/>
      <c r="Q104" s="1026"/>
      <c r="R104" s="1026"/>
      <c r="S104" s="1026"/>
      <c r="T104" s="1026"/>
      <c r="U104" s="1026"/>
      <c r="V104" s="1026"/>
      <c r="W104" s="1026"/>
      <c r="X104" s="1026"/>
      <c r="Y104" s="1026"/>
      <c r="Z104" s="1026"/>
      <c r="AA104" s="1022"/>
      <c r="AB104" s="1022"/>
      <c r="AC104" s="1022"/>
      <c r="AD104" s="1022"/>
    </row>
    <row r="105" spans="1:30" ht="174.6" customHeight="1">
      <c r="A105" s="1027">
        <v>68</v>
      </c>
      <c r="B105" s="1028" t="s">
        <v>930</v>
      </c>
      <c r="C105" s="1241">
        <f t="shared" si="14"/>
        <v>0.3</v>
      </c>
      <c r="D105" s="1028"/>
      <c r="E105" s="879">
        <f>SUM(F105:Z105)</f>
        <v>0.3</v>
      </c>
      <c r="F105" s="901">
        <v>0.3</v>
      </c>
      <c r="G105" s="1026"/>
      <c r="H105" s="1026"/>
      <c r="I105" s="1026"/>
      <c r="J105" s="1026"/>
      <c r="K105" s="1026"/>
      <c r="L105" s="1026"/>
      <c r="M105" s="1026"/>
      <c r="N105" s="1026"/>
      <c r="O105" s="1026"/>
      <c r="P105" s="1026"/>
      <c r="Q105" s="1026"/>
      <c r="R105" s="1026"/>
      <c r="S105" s="1026"/>
      <c r="T105" s="1026"/>
      <c r="U105" s="1026"/>
      <c r="V105" s="1026"/>
      <c r="W105" s="1026"/>
      <c r="X105" s="1026"/>
      <c r="Y105" s="1026"/>
      <c r="Z105" s="879"/>
      <c r="AA105" s="1029" t="s">
        <v>140</v>
      </c>
      <c r="AB105" s="904" t="s">
        <v>1046</v>
      </c>
      <c r="AC105" s="1029" t="s">
        <v>1208</v>
      </c>
      <c r="AD105" s="1029" t="s">
        <v>931</v>
      </c>
    </row>
    <row r="106" spans="1:30" s="149" customFormat="1">
      <c r="A106" s="1023" t="s">
        <v>1341</v>
      </c>
      <c r="B106" s="888" t="s">
        <v>12</v>
      </c>
      <c r="C106" s="1209">
        <f t="shared" si="14"/>
        <v>2</v>
      </c>
      <c r="D106" s="888"/>
      <c r="E106" s="1026">
        <v>2</v>
      </c>
      <c r="F106" s="1026">
        <f>F107</f>
        <v>2</v>
      </c>
      <c r="G106" s="1026"/>
      <c r="H106" s="1026"/>
      <c r="I106" s="1026"/>
      <c r="J106" s="1026"/>
      <c r="K106" s="1026"/>
      <c r="L106" s="1026"/>
      <c r="M106" s="1026"/>
      <c r="N106" s="1026"/>
      <c r="O106" s="1026"/>
      <c r="P106" s="1026"/>
      <c r="Q106" s="1026"/>
      <c r="R106" s="1026"/>
      <c r="S106" s="1026"/>
      <c r="T106" s="1026"/>
      <c r="U106" s="1026"/>
      <c r="V106" s="1026"/>
      <c r="W106" s="1026"/>
      <c r="X106" s="1026"/>
      <c r="Y106" s="1026"/>
      <c r="Z106" s="1026"/>
      <c r="AA106" s="1022"/>
      <c r="AB106" s="1022"/>
      <c r="AC106" s="886"/>
      <c r="AD106" s="1022"/>
    </row>
    <row r="107" spans="1:30" ht="121.15" customHeight="1">
      <c r="A107" s="1027">
        <v>69</v>
      </c>
      <c r="B107" s="1028" t="s">
        <v>302</v>
      </c>
      <c r="C107" s="1241">
        <f t="shared" si="14"/>
        <v>2</v>
      </c>
      <c r="D107" s="1028"/>
      <c r="E107" s="879">
        <v>2</v>
      </c>
      <c r="F107" s="879">
        <v>2</v>
      </c>
      <c r="G107" s="879"/>
      <c r="H107" s="150"/>
      <c r="I107" s="879"/>
      <c r="J107" s="879"/>
      <c r="K107" s="879"/>
      <c r="L107" s="879"/>
      <c r="M107" s="879"/>
      <c r="N107" s="879"/>
      <c r="O107" s="879"/>
      <c r="P107" s="879"/>
      <c r="Q107" s="879"/>
      <c r="R107" s="879"/>
      <c r="S107" s="879"/>
      <c r="T107" s="879"/>
      <c r="U107" s="879"/>
      <c r="V107" s="879"/>
      <c r="W107" s="879"/>
      <c r="X107" s="879"/>
      <c r="Y107" s="879"/>
      <c r="Z107" s="879"/>
      <c r="AA107" s="1029" t="s">
        <v>133</v>
      </c>
      <c r="AB107" s="1029" t="s">
        <v>815</v>
      </c>
      <c r="AC107" s="1032" t="s">
        <v>1209</v>
      </c>
      <c r="AD107" s="1029" t="s">
        <v>1210</v>
      </c>
    </row>
    <row r="108" spans="1:30" s="149" customFormat="1" ht="24" customHeight="1">
      <c r="A108" s="1023" t="s">
        <v>1342</v>
      </c>
      <c r="B108" s="888" t="s">
        <v>457</v>
      </c>
      <c r="C108" s="1241">
        <f t="shared" si="14"/>
        <v>42.500000000000007</v>
      </c>
      <c r="D108" s="888"/>
      <c r="E108" s="1026">
        <f>E109+E110</f>
        <v>42.500000000000007</v>
      </c>
      <c r="F108" s="1026">
        <f t="shared" ref="F108:Z108" si="19">F109+F110</f>
        <v>15.97</v>
      </c>
      <c r="G108" s="1026">
        <f t="shared" si="19"/>
        <v>6.7</v>
      </c>
      <c r="H108" s="1026">
        <f t="shared" si="19"/>
        <v>0</v>
      </c>
      <c r="I108" s="1026">
        <f t="shared" si="19"/>
        <v>1</v>
      </c>
      <c r="J108" s="1026">
        <f t="shared" si="19"/>
        <v>1.0900000000000001</v>
      </c>
      <c r="K108" s="1026">
        <f t="shared" si="19"/>
        <v>0</v>
      </c>
      <c r="L108" s="1026">
        <f t="shared" si="19"/>
        <v>0</v>
      </c>
      <c r="M108" s="1026">
        <f t="shared" si="19"/>
        <v>2</v>
      </c>
      <c r="N108" s="1026">
        <f t="shared" si="19"/>
        <v>0</v>
      </c>
      <c r="O108" s="1026">
        <f t="shared" si="19"/>
        <v>2.5</v>
      </c>
      <c r="P108" s="1026">
        <f t="shared" si="19"/>
        <v>0</v>
      </c>
      <c r="Q108" s="1026">
        <f t="shared" si="19"/>
        <v>0</v>
      </c>
      <c r="R108" s="1026">
        <f t="shared" si="19"/>
        <v>0</v>
      </c>
      <c r="S108" s="1026">
        <f t="shared" si="19"/>
        <v>0</v>
      </c>
      <c r="T108" s="1026">
        <f t="shared" si="19"/>
        <v>6.87</v>
      </c>
      <c r="U108" s="1026">
        <f t="shared" si="19"/>
        <v>0</v>
      </c>
      <c r="V108" s="1026">
        <f t="shared" si="19"/>
        <v>0</v>
      </c>
      <c r="W108" s="1026">
        <f t="shared" si="19"/>
        <v>0</v>
      </c>
      <c r="X108" s="1026">
        <f t="shared" si="19"/>
        <v>0</v>
      </c>
      <c r="Y108" s="1026">
        <f t="shared" si="19"/>
        <v>0</v>
      </c>
      <c r="Z108" s="1026">
        <f t="shared" si="19"/>
        <v>6.37</v>
      </c>
      <c r="AA108" s="1029"/>
      <c r="AB108" s="878"/>
      <c r="AC108" s="886"/>
      <c r="AD108" s="1022"/>
    </row>
    <row r="109" spans="1:30" s="153" customFormat="1" ht="63">
      <c r="A109" s="1027">
        <v>70</v>
      </c>
      <c r="B109" s="1028" t="s">
        <v>1360</v>
      </c>
      <c r="C109" s="1241">
        <f t="shared" si="14"/>
        <v>37.150000000000006</v>
      </c>
      <c r="D109" s="1028"/>
      <c r="E109" s="879">
        <f>SUM(F109:Z109)</f>
        <v>37.150000000000006</v>
      </c>
      <c r="F109" s="772">
        <v>15.97</v>
      </c>
      <c r="G109" s="772">
        <v>6.7</v>
      </c>
      <c r="H109" s="772"/>
      <c r="I109" s="772"/>
      <c r="J109" s="772"/>
      <c r="K109" s="772"/>
      <c r="L109" s="772"/>
      <c r="M109" s="772">
        <v>2</v>
      </c>
      <c r="N109" s="772"/>
      <c r="O109" s="772"/>
      <c r="P109" s="772"/>
      <c r="Q109" s="772"/>
      <c r="R109" s="772"/>
      <c r="S109" s="772"/>
      <c r="T109" s="772">
        <v>6.87</v>
      </c>
      <c r="U109" s="772"/>
      <c r="V109" s="772"/>
      <c r="W109" s="772"/>
      <c r="X109" s="772"/>
      <c r="Y109" s="772"/>
      <c r="Z109" s="772">
        <v>5.61</v>
      </c>
      <c r="AA109" s="1029" t="s">
        <v>389</v>
      </c>
      <c r="AB109" s="1029" t="s">
        <v>460</v>
      </c>
      <c r="AC109" s="1032" t="s">
        <v>1212</v>
      </c>
      <c r="AD109" s="1029" t="s">
        <v>771</v>
      </c>
    </row>
    <row r="110" spans="1:30" ht="84" customHeight="1">
      <c r="A110" s="1111">
        <v>71</v>
      </c>
      <c r="B110" s="1112" t="s">
        <v>1361</v>
      </c>
      <c r="C110" s="1243">
        <f t="shared" si="14"/>
        <v>5.35</v>
      </c>
      <c r="D110" s="1112"/>
      <c r="E110" s="1192">
        <f>SUM(F110:Z110)</f>
        <v>5.35</v>
      </c>
      <c r="F110" s="879"/>
      <c r="G110" s="879"/>
      <c r="H110" s="879"/>
      <c r="I110" s="114">
        <v>1</v>
      </c>
      <c r="J110" s="114">
        <v>1.0900000000000001</v>
      </c>
      <c r="K110" s="114"/>
      <c r="L110" s="879"/>
      <c r="M110" s="879"/>
      <c r="N110" s="879"/>
      <c r="O110" s="114">
        <v>2.5</v>
      </c>
      <c r="P110" s="879"/>
      <c r="Q110" s="879"/>
      <c r="R110" s="879"/>
      <c r="S110" s="879"/>
      <c r="T110" s="879"/>
      <c r="U110" s="879"/>
      <c r="V110" s="879"/>
      <c r="W110" s="879"/>
      <c r="X110" s="879"/>
      <c r="Y110" s="879"/>
      <c r="Z110" s="114">
        <v>0.76</v>
      </c>
      <c r="AA110" s="1029" t="s">
        <v>411</v>
      </c>
      <c r="AB110" s="1029" t="s">
        <v>462</v>
      </c>
      <c r="AC110" s="1029" t="s">
        <v>1242</v>
      </c>
      <c r="AD110" s="1029" t="s">
        <v>763</v>
      </c>
    </row>
    <row r="111" spans="1:30" ht="63" customHeight="1">
      <c r="A111" s="880" t="s">
        <v>98</v>
      </c>
      <c r="B111" s="1373" t="s">
        <v>1343</v>
      </c>
      <c r="C111" s="1373"/>
      <c r="D111" s="1373"/>
      <c r="E111" s="1373"/>
      <c r="F111" s="879"/>
      <c r="G111" s="879"/>
      <c r="H111" s="879"/>
      <c r="I111" s="114"/>
      <c r="J111" s="114"/>
      <c r="K111" s="114"/>
      <c r="L111" s="879"/>
      <c r="M111" s="879"/>
      <c r="N111" s="879"/>
      <c r="O111" s="114"/>
      <c r="P111" s="879"/>
      <c r="Q111" s="879"/>
      <c r="R111" s="879"/>
      <c r="S111" s="879"/>
      <c r="T111" s="879"/>
      <c r="U111" s="879"/>
      <c r="V111" s="879"/>
      <c r="W111" s="879"/>
      <c r="X111" s="879"/>
      <c r="Y111" s="879"/>
      <c r="Z111" s="114"/>
      <c r="AA111" s="1029"/>
      <c r="AB111" s="1029"/>
      <c r="AC111" s="1029"/>
      <c r="AD111" s="1029"/>
    </row>
    <row r="112" spans="1:30" s="520" customFormat="1" ht="56.45" customHeight="1">
      <c r="A112" s="1023" t="s">
        <v>184</v>
      </c>
      <c r="B112" s="885" t="s">
        <v>90</v>
      </c>
      <c r="C112" s="1209">
        <f t="shared" si="14"/>
        <v>20.149999999999999</v>
      </c>
      <c r="D112" s="885"/>
      <c r="E112" s="1026">
        <f>SUM(E113:E121)</f>
        <v>20.149999999999999</v>
      </c>
      <c r="F112" s="1026">
        <f t="shared" ref="F112:Z112" si="20">SUM(F113:F120)</f>
        <v>13.68</v>
      </c>
      <c r="G112" s="1026">
        <f t="shared" si="20"/>
        <v>0</v>
      </c>
      <c r="H112" s="1026">
        <f t="shared" si="20"/>
        <v>0</v>
      </c>
      <c r="I112" s="1026">
        <f t="shared" si="20"/>
        <v>0.6</v>
      </c>
      <c r="J112" s="1026">
        <f t="shared" si="20"/>
        <v>0</v>
      </c>
      <c r="K112" s="1026">
        <f t="shared" si="20"/>
        <v>0</v>
      </c>
      <c r="L112" s="1026">
        <f t="shared" si="20"/>
        <v>0</v>
      </c>
      <c r="M112" s="1026">
        <f t="shared" si="20"/>
        <v>0</v>
      </c>
      <c r="N112" s="1026">
        <f t="shared" si="20"/>
        <v>0</v>
      </c>
      <c r="O112" s="1026">
        <f t="shared" si="20"/>
        <v>0</v>
      </c>
      <c r="P112" s="1026">
        <f t="shared" si="20"/>
        <v>0</v>
      </c>
      <c r="Q112" s="1026">
        <f t="shared" si="20"/>
        <v>0</v>
      </c>
      <c r="R112" s="1026">
        <f t="shared" si="20"/>
        <v>0</v>
      </c>
      <c r="S112" s="1026">
        <f t="shared" si="20"/>
        <v>0</v>
      </c>
      <c r="T112" s="1026">
        <f t="shared" si="20"/>
        <v>0.69000000000000006</v>
      </c>
      <c r="U112" s="1026">
        <f t="shared" si="20"/>
        <v>0.42000000000000004</v>
      </c>
      <c r="V112" s="1026">
        <f t="shared" si="20"/>
        <v>0</v>
      </c>
      <c r="W112" s="1026">
        <f t="shared" si="20"/>
        <v>0</v>
      </c>
      <c r="X112" s="1026">
        <f t="shared" si="20"/>
        <v>0</v>
      </c>
      <c r="Y112" s="1026">
        <f t="shared" si="20"/>
        <v>0</v>
      </c>
      <c r="Z112" s="1026">
        <f t="shared" si="20"/>
        <v>0.6100000000000001</v>
      </c>
      <c r="AA112" s="1022"/>
      <c r="AB112" s="878"/>
      <c r="AC112" s="1023"/>
      <c r="AD112" s="880"/>
    </row>
    <row r="113" spans="1:30" ht="63.75" customHeight="1">
      <c r="A113" s="1029">
        <v>72</v>
      </c>
      <c r="B113" s="1028" t="s">
        <v>488</v>
      </c>
      <c r="C113" s="1241">
        <v>2</v>
      </c>
      <c r="D113" s="1028"/>
      <c r="E113" s="879">
        <f>SUM(F113:Z113)</f>
        <v>2</v>
      </c>
      <c r="F113" s="772">
        <v>1.7</v>
      </c>
      <c r="G113" s="879"/>
      <c r="H113" s="879"/>
      <c r="I113" s="879"/>
      <c r="J113" s="879"/>
      <c r="K113" s="879"/>
      <c r="L113" s="879"/>
      <c r="M113" s="879"/>
      <c r="N113" s="879"/>
      <c r="O113" s="879"/>
      <c r="P113" s="879"/>
      <c r="Q113" s="879"/>
      <c r="R113" s="879"/>
      <c r="S113" s="879"/>
      <c r="T113" s="772">
        <v>0.1</v>
      </c>
      <c r="U113" s="772">
        <v>0.1</v>
      </c>
      <c r="V113" s="772"/>
      <c r="W113" s="772"/>
      <c r="X113" s="772"/>
      <c r="Y113" s="772"/>
      <c r="Z113" s="772">
        <v>0.1</v>
      </c>
      <c r="AA113" s="1029" t="s">
        <v>134</v>
      </c>
      <c r="AB113" s="1029" t="s">
        <v>816</v>
      </c>
      <c r="AC113" s="1038" t="s">
        <v>324</v>
      </c>
      <c r="AD113" s="1029" t="s">
        <v>737</v>
      </c>
    </row>
    <row r="114" spans="1:30" ht="76.900000000000006" customHeight="1">
      <c r="A114" s="1029">
        <v>73</v>
      </c>
      <c r="B114" s="1028" t="s">
        <v>490</v>
      </c>
      <c r="C114" s="1241">
        <f t="shared" si="14"/>
        <v>0.89</v>
      </c>
      <c r="D114" s="1028"/>
      <c r="E114" s="879">
        <f t="shared" ref="E114:E121" si="21">SUM(F114:Z114)</f>
        <v>0.89</v>
      </c>
      <c r="F114" s="879">
        <v>0.87</v>
      </c>
      <c r="G114" s="879"/>
      <c r="H114" s="879"/>
      <c r="I114" s="879"/>
      <c r="J114" s="879"/>
      <c r="K114" s="879"/>
      <c r="L114" s="879"/>
      <c r="M114" s="879"/>
      <c r="N114" s="879"/>
      <c r="O114" s="879"/>
      <c r="P114" s="879"/>
      <c r="Q114" s="879"/>
      <c r="R114" s="879"/>
      <c r="S114" s="879"/>
      <c r="T114" s="879">
        <v>0.02</v>
      </c>
      <c r="U114" s="879"/>
      <c r="V114" s="879"/>
      <c r="W114" s="879"/>
      <c r="X114" s="879"/>
      <c r="Y114" s="879"/>
      <c r="Z114" s="879"/>
      <c r="AA114" s="1029" t="s">
        <v>134</v>
      </c>
      <c r="AB114" s="1029" t="s">
        <v>818</v>
      </c>
      <c r="AC114" s="1038" t="s">
        <v>324</v>
      </c>
      <c r="AD114" s="1029" t="s">
        <v>738</v>
      </c>
    </row>
    <row r="115" spans="1:30" ht="54" customHeight="1">
      <c r="A115" s="1029">
        <v>74</v>
      </c>
      <c r="B115" s="1028" t="s">
        <v>649</v>
      </c>
      <c r="C115" s="1241">
        <f t="shared" si="14"/>
        <v>0.2</v>
      </c>
      <c r="D115" s="1028"/>
      <c r="E115" s="879">
        <f t="shared" si="21"/>
        <v>0.2</v>
      </c>
      <c r="F115" s="879">
        <v>0.2</v>
      </c>
      <c r="G115" s="879"/>
      <c r="H115" s="879"/>
      <c r="I115" s="879"/>
      <c r="J115" s="879"/>
      <c r="K115" s="879"/>
      <c r="L115" s="879"/>
      <c r="M115" s="879"/>
      <c r="N115" s="879"/>
      <c r="O115" s="879"/>
      <c r="P115" s="879"/>
      <c r="Q115" s="879"/>
      <c r="R115" s="879"/>
      <c r="S115" s="879"/>
      <c r="T115" s="879"/>
      <c r="U115" s="879"/>
      <c r="V115" s="879"/>
      <c r="W115" s="879"/>
      <c r="X115" s="879"/>
      <c r="Y115" s="879"/>
      <c r="Z115" s="879"/>
      <c r="AA115" s="1029" t="s">
        <v>135</v>
      </c>
      <c r="AB115" s="1029" t="s">
        <v>819</v>
      </c>
      <c r="AC115" s="1032" t="s">
        <v>625</v>
      </c>
      <c r="AD115" s="1029" t="s">
        <v>745</v>
      </c>
    </row>
    <row r="116" spans="1:30" ht="47.25">
      <c r="A116" s="1029">
        <v>75</v>
      </c>
      <c r="B116" s="1028" t="s">
        <v>609</v>
      </c>
      <c r="C116" s="1241">
        <f t="shared" si="14"/>
        <v>8.25</v>
      </c>
      <c r="D116" s="1028"/>
      <c r="E116" s="879">
        <f t="shared" si="21"/>
        <v>8.25</v>
      </c>
      <c r="F116" s="879">
        <v>7.8</v>
      </c>
      <c r="G116" s="879"/>
      <c r="H116" s="879"/>
      <c r="I116" s="879"/>
      <c r="J116" s="879"/>
      <c r="K116" s="879"/>
      <c r="L116" s="879"/>
      <c r="M116" s="879"/>
      <c r="N116" s="879"/>
      <c r="O116" s="879"/>
      <c r="P116" s="879"/>
      <c r="Q116" s="879"/>
      <c r="R116" s="879"/>
      <c r="S116" s="879"/>
      <c r="T116" s="879">
        <v>0.05</v>
      </c>
      <c r="U116" s="879">
        <v>0.1</v>
      </c>
      <c r="V116" s="879"/>
      <c r="W116" s="879"/>
      <c r="X116" s="879"/>
      <c r="Y116" s="879"/>
      <c r="Z116" s="879">
        <v>0.3</v>
      </c>
      <c r="AA116" s="1029" t="s">
        <v>137</v>
      </c>
      <c r="AB116" s="1029" t="s">
        <v>822</v>
      </c>
      <c r="AC116" s="1032" t="s">
        <v>1213</v>
      </c>
      <c r="AD116" s="1029" t="s">
        <v>746</v>
      </c>
    </row>
    <row r="117" spans="1:30" ht="31.5">
      <c r="A117" s="1029">
        <v>76</v>
      </c>
      <c r="B117" s="1028" t="s">
        <v>626</v>
      </c>
      <c r="C117" s="1241">
        <v>1</v>
      </c>
      <c r="D117" s="1028"/>
      <c r="E117" s="879">
        <f t="shared" si="21"/>
        <v>1</v>
      </c>
      <c r="F117" s="879">
        <v>0.91</v>
      </c>
      <c r="G117" s="879"/>
      <c r="H117" s="879"/>
      <c r="I117" s="879"/>
      <c r="J117" s="879"/>
      <c r="K117" s="879"/>
      <c r="L117" s="879"/>
      <c r="M117" s="879"/>
      <c r="N117" s="879"/>
      <c r="O117" s="879"/>
      <c r="P117" s="879"/>
      <c r="Q117" s="879"/>
      <c r="R117" s="879"/>
      <c r="S117" s="879"/>
      <c r="T117" s="879">
        <v>7.0000000000000007E-2</v>
      </c>
      <c r="U117" s="879">
        <v>0.02</v>
      </c>
      <c r="V117" s="879"/>
      <c r="W117" s="879"/>
      <c r="X117" s="879"/>
      <c r="Y117" s="879"/>
      <c r="Z117" s="879"/>
      <c r="AA117" s="1029" t="s">
        <v>130</v>
      </c>
      <c r="AB117" s="1029" t="s">
        <v>821</v>
      </c>
      <c r="AC117" s="1032" t="s">
        <v>625</v>
      </c>
      <c r="AD117" s="1029" t="s">
        <v>747</v>
      </c>
    </row>
    <row r="118" spans="1:30" ht="63">
      <c r="A118" s="1029">
        <v>77</v>
      </c>
      <c r="B118" s="1028" t="s">
        <v>480</v>
      </c>
      <c r="C118" s="1241">
        <f t="shared" si="14"/>
        <v>1.8399999999999999</v>
      </c>
      <c r="D118" s="1028"/>
      <c r="E118" s="879">
        <f t="shared" si="21"/>
        <v>1.8399999999999999</v>
      </c>
      <c r="F118" s="879">
        <v>1.2</v>
      </c>
      <c r="G118" s="879"/>
      <c r="H118" s="879"/>
      <c r="I118" s="879"/>
      <c r="J118" s="879"/>
      <c r="K118" s="879"/>
      <c r="L118" s="879"/>
      <c r="M118" s="879"/>
      <c r="N118" s="879"/>
      <c r="O118" s="879"/>
      <c r="P118" s="879"/>
      <c r="Q118" s="879"/>
      <c r="R118" s="879"/>
      <c r="S118" s="879"/>
      <c r="T118" s="879">
        <v>0.3</v>
      </c>
      <c r="U118" s="879">
        <v>0.2</v>
      </c>
      <c r="V118" s="879"/>
      <c r="W118" s="879"/>
      <c r="X118" s="879"/>
      <c r="Y118" s="879"/>
      <c r="Z118" s="879">
        <v>0.14000000000000001</v>
      </c>
      <c r="AA118" s="1029" t="s">
        <v>139</v>
      </c>
      <c r="AB118" s="1029" t="s">
        <v>1144</v>
      </c>
      <c r="AC118" s="1032" t="s">
        <v>1208</v>
      </c>
      <c r="AD118" s="1029" t="s">
        <v>1089</v>
      </c>
    </row>
    <row r="119" spans="1:30" ht="89.45" customHeight="1">
      <c r="A119" s="1029">
        <v>78</v>
      </c>
      <c r="B119" s="1028" t="s">
        <v>470</v>
      </c>
      <c r="C119" s="1241">
        <f t="shared" si="14"/>
        <v>0.82000000000000006</v>
      </c>
      <c r="D119" s="1028"/>
      <c r="E119" s="879">
        <f t="shared" si="21"/>
        <v>0.82000000000000006</v>
      </c>
      <c r="F119" s="879">
        <v>0.1</v>
      </c>
      <c r="G119" s="879"/>
      <c r="H119" s="879"/>
      <c r="I119" s="879">
        <v>0.6</v>
      </c>
      <c r="J119" s="879"/>
      <c r="K119" s="879"/>
      <c r="L119" s="879"/>
      <c r="M119" s="879"/>
      <c r="N119" s="879"/>
      <c r="O119" s="879"/>
      <c r="P119" s="879"/>
      <c r="Q119" s="879"/>
      <c r="R119" s="879"/>
      <c r="S119" s="879"/>
      <c r="T119" s="879">
        <v>0.05</v>
      </c>
      <c r="U119" s="879"/>
      <c r="V119" s="879"/>
      <c r="W119" s="879"/>
      <c r="X119" s="879"/>
      <c r="Y119" s="879"/>
      <c r="Z119" s="879">
        <v>7.0000000000000007E-2</v>
      </c>
      <c r="AA119" s="1029" t="s">
        <v>1000</v>
      </c>
      <c r="AB119" s="1029" t="s">
        <v>1078</v>
      </c>
      <c r="AC119" s="1032" t="s">
        <v>1208</v>
      </c>
      <c r="AD119" s="1029" t="s">
        <v>859</v>
      </c>
    </row>
    <row r="120" spans="1:30" ht="194.45" customHeight="1">
      <c r="A120" s="1029">
        <v>79</v>
      </c>
      <c r="B120" s="1028" t="s">
        <v>860</v>
      </c>
      <c r="C120" s="1241">
        <f t="shared" si="14"/>
        <v>1</v>
      </c>
      <c r="D120" s="1028"/>
      <c r="E120" s="879">
        <f t="shared" si="21"/>
        <v>1</v>
      </c>
      <c r="F120" s="879">
        <v>0.9</v>
      </c>
      <c r="G120" s="879"/>
      <c r="H120" s="879"/>
      <c r="I120" s="879"/>
      <c r="J120" s="879"/>
      <c r="K120" s="879"/>
      <c r="L120" s="879"/>
      <c r="M120" s="879"/>
      <c r="N120" s="879"/>
      <c r="O120" s="879"/>
      <c r="P120" s="879"/>
      <c r="Q120" s="879"/>
      <c r="R120" s="879"/>
      <c r="S120" s="879"/>
      <c r="T120" s="879">
        <v>0.1</v>
      </c>
      <c r="U120" s="879"/>
      <c r="V120" s="879"/>
      <c r="W120" s="879"/>
      <c r="X120" s="879"/>
      <c r="Y120" s="879"/>
      <c r="Z120" s="879"/>
      <c r="AA120" s="1029" t="s">
        <v>133</v>
      </c>
      <c r="AB120" s="1029" t="s">
        <v>1145</v>
      </c>
      <c r="AC120" s="1032" t="s">
        <v>1208</v>
      </c>
      <c r="AD120" s="1029" t="s">
        <v>862</v>
      </c>
    </row>
    <row r="121" spans="1:30" ht="90" customHeight="1">
      <c r="A121" s="1029">
        <v>80</v>
      </c>
      <c r="B121" s="1030" t="s">
        <v>1352</v>
      </c>
      <c r="C121" s="1241">
        <f>E121</f>
        <v>4.1499999999999995</v>
      </c>
      <c r="D121" s="1030"/>
      <c r="E121" s="879">
        <f t="shared" si="21"/>
        <v>4.1499999999999995</v>
      </c>
      <c r="F121" s="772">
        <v>3.71</v>
      </c>
      <c r="G121" s="772"/>
      <c r="H121" s="772"/>
      <c r="I121" s="772"/>
      <c r="J121" s="772"/>
      <c r="K121" s="772"/>
      <c r="L121" s="772"/>
      <c r="M121" s="772"/>
      <c r="N121" s="772"/>
      <c r="O121" s="772"/>
      <c r="P121" s="772"/>
      <c r="Q121" s="772"/>
      <c r="R121" s="772"/>
      <c r="S121" s="772"/>
      <c r="T121" s="772">
        <v>0.08</v>
      </c>
      <c r="U121" s="772">
        <v>0.01</v>
      </c>
      <c r="V121" s="772"/>
      <c r="W121" s="772"/>
      <c r="X121" s="772"/>
      <c r="Y121" s="772"/>
      <c r="Z121" s="772">
        <v>0.35</v>
      </c>
      <c r="AA121" s="1029" t="s">
        <v>133</v>
      </c>
      <c r="AB121" s="774" t="s">
        <v>1353</v>
      </c>
      <c r="AC121" s="1029"/>
      <c r="AD121" s="1029" t="s">
        <v>1354</v>
      </c>
    </row>
    <row r="122" spans="1:30" ht="49.9" customHeight="1">
      <c r="A122" s="1023" t="s">
        <v>181</v>
      </c>
      <c r="B122" s="888" t="s">
        <v>105</v>
      </c>
      <c r="C122" s="1209">
        <f t="shared" si="14"/>
        <v>4.9399999999999986</v>
      </c>
      <c r="D122" s="888"/>
      <c r="E122" s="1026">
        <f>E123</f>
        <v>4.9399999999999986</v>
      </c>
      <c r="F122" s="1026">
        <f t="shared" ref="F122:U122" si="22">F123</f>
        <v>4.55</v>
      </c>
      <c r="G122" s="1026">
        <f t="shared" si="22"/>
        <v>0</v>
      </c>
      <c r="H122" s="1026">
        <f t="shared" si="22"/>
        <v>0</v>
      </c>
      <c r="I122" s="1026">
        <f t="shared" si="22"/>
        <v>0</v>
      </c>
      <c r="J122" s="1026">
        <f t="shared" si="22"/>
        <v>0</v>
      </c>
      <c r="K122" s="1026">
        <f t="shared" si="22"/>
        <v>0</v>
      </c>
      <c r="L122" s="1026">
        <f t="shared" si="22"/>
        <v>0</v>
      </c>
      <c r="M122" s="1026">
        <f t="shared" si="22"/>
        <v>0</v>
      </c>
      <c r="N122" s="1026">
        <f t="shared" si="22"/>
        <v>0</v>
      </c>
      <c r="O122" s="1026">
        <f t="shared" si="22"/>
        <v>0</v>
      </c>
      <c r="P122" s="1026">
        <f t="shared" si="22"/>
        <v>0</v>
      </c>
      <c r="Q122" s="1026">
        <f t="shared" si="22"/>
        <v>0</v>
      </c>
      <c r="R122" s="1026">
        <f t="shared" si="22"/>
        <v>0</v>
      </c>
      <c r="S122" s="1026">
        <f t="shared" si="22"/>
        <v>0</v>
      </c>
      <c r="T122" s="1026">
        <f t="shared" si="22"/>
        <v>0.06</v>
      </c>
      <c r="U122" s="1026">
        <f t="shared" si="22"/>
        <v>0.02</v>
      </c>
      <c r="V122" s="879"/>
      <c r="W122" s="879"/>
      <c r="X122" s="879"/>
      <c r="Y122" s="879"/>
      <c r="Z122" s="879"/>
      <c r="AA122" s="1029"/>
      <c r="AB122" s="1029"/>
      <c r="AC122" s="1032"/>
      <c r="AD122" s="1012"/>
    </row>
    <row r="123" spans="1:30" ht="88.9" customHeight="1">
      <c r="A123" s="1038">
        <v>81</v>
      </c>
      <c r="B123" s="1028" t="s">
        <v>937</v>
      </c>
      <c r="C123" s="1241">
        <f t="shared" si="14"/>
        <v>4.9399999999999986</v>
      </c>
      <c r="D123" s="1028"/>
      <c r="E123" s="879">
        <f>SUM(F123:Z123)</f>
        <v>4.9399999999999986</v>
      </c>
      <c r="F123" s="889">
        <v>4.55</v>
      </c>
      <c r="G123" s="879"/>
      <c r="H123" s="879"/>
      <c r="I123" s="879"/>
      <c r="J123" s="879"/>
      <c r="K123" s="879"/>
      <c r="L123" s="879"/>
      <c r="M123" s="879"/>
      <c r="N123" s="879"/>
      <c r="O123" s="879"/>
      <c r="P123" s="879"/>
      <c r="Q123" s="879"/>
      <c r="R123" s="879"/>
      <c r="S123" s="879"/>
      <c r="T123" s="879">
        <v>0.06</v>
      </c>
      <c r="U123" s="879">
        <v>0.02</v>
      </c>
      <c r="V123" s="879"/>
      <c r="W123" s="879"/>
      <c r="X123" s="879"/>
      <c r="Y123" s="879"/>
      <c r="Z123" s="879">
        <v>0.31</v>
      </c>
      <c r="AA123" s="1029" t="s">
        <v>140</v>
      </c>
      <c r="AB123" s="1029" t="s">
        <v>1002</v>
      </c>
      <c r="AC123" s="1029" t="s">
        <v>1359</v>
      </c>
      <c r="AD123" s="1029" t="s">
        <v>1214</v>
      </c>
    </row>
    <row r="124" spans="1:30" s="149" customFormat="1" ht="82.5" customHeight="1">
      <c r="A124" s="1020" t="s">
        <v>179</v>
      </c>
      <c r="B124" s="896" t="s">
        <v>1344</v>
      </c>
      <c r="C124" s="1209">
        <f t="shared" si="14"/>
        <v>8.4</v>
      </c>
      <c r="D124" s="896"/>
      <c r="E124" s="1026">
        <f>SUM(E125:E135)</f>
        <v>8.4</v>
      </c>
      <c r="F124" s="1026">
        <f t="shared" ref="F124:Z124" si="23">SUM(F125:F135)</f>
        <v>0.70000000000000007</v>
      </c>
      <c r="G124" s="1026">
        <f t="shared" si="23"/>
        <v>0</v>
      </c>
      <c r="H124" s="1026">
        <f t="shared" si="23"/>
        <v>0.38</v>
      </c>
      <c r="I124" s="1026">
        <f t="shared" si="23"/>
        <v>4.29</v>
      </c>
      <c r="J124" s="1026">
        <f t="shared" si="23"/>
        <v>3.0299999999999994</v>
      </c>
      <c r="K124" s="1026">
        <f t="shared" si="23"/>
        <v>0</v>
      </c>
      <c r="L124" s="1026">
        <f t="shared" si="23"/>
        <v>0</v>
      </c>
      <c r="M124" s="1026">
        <f t="shared" si="23"/>
        <v>0</v>
      </c>
      <c r="N124" s="1026">
        <f t="shared" si="23"/>
        <v>0</v>
      </c>
      <c r="O124" s="1026">
        <f t="shared" si="23"/>
        <v>0</v>
      </c>
      <c r="P124" s="1026">
        <f t="shared" si="23"/>
        <v>0</v>
      </c>
      <c r="Q124" s="1026">
        <f t="shared" si="23"/>
        <v>0</v>
      </c>
      <c r="R124" s="1026">
        <f t="shared" si="23"/>
        <v>0</v>
      </c>
      <c r="S124" s="1026">
        <f t="shared" si="23"/>
        <v>0</v>
      </c>
      <c r="T124" s="1026">
        <f t="shared" si="23"/>
        <v>0</v>
      </c>
      <c r="U124" s="1026">
        <f t="shared" si="23"/>
        <v>0</v>
      </c>
      <c r="V124" s="1026">
        <f t="shared" si="23"/>
        <v>0</v>
      </c>
      <c r="W124" s="1026">
        <f t="shared" si="23"/>
        <v>0</v>
      </c>
      <c r="X124" s="1026">
        <f t="shared" si="23"/>
        <v>0</v>
      </c>
      <c r="Y124" s="1026">
        <f t="shared" si="23"/>
        <v>0</v>
      </c>
      <c r="Z124" s="1026">
        <f t="shared" si="23"/>
        <v>0</v>
      </c>
      <c r="AA124" s="1022"/>
      <c r="AB124" s="1022"/>
      <c r="AC124" s="1021"/>
      <c r="AD124" s="1019"/>
    </row>
    <row r="125" spans="1:30" s="153" customFormat="1" ht="176.45" customHeight="1">
      <c r="A125" s="1363">
        <v>82</v>
      </c>
      <c r="B125" s="1366" t="s">
        <v>622</v>
      </c>
      <c r="C125" s="1241">
        <f t="shared" si="14"/>
        <v>0.5</v>
      </c>
      <c r="D125" s="1039"/>
      <c r="E125" s="879">
        <f>SUM(F125:Z125)</f>
        <v>0.5</v>
      </c>
      <c r="G125" s="879"/>
      <c r="H125" s="879"/>
      <c r="I125" s="879">
        <v>0.25</v>
      </c>
      <c r="J125" s="879">
        <v>0.25</v>
      </c>
      <c r="K125" s="879"/>
      <c r="L125" s="879"/>
      <c r="M125" s="879"/>
      <c r="N125" s="879"/>
      <c r="O125" s="879"/>
      <c r="P125" s="879"/>
      <c r="Q125" s="879"/>
      <c r="R125" s="879"/>
      <c r="S125" s="879"/>
      <c r="T125" s="879"/>
      <c r="U125" s="879"/>
      <c r="V125" s="879"/>
      <c r="W125" s="879"/>
      <c r="X125" s="879"/>
      <c r="Y125" s="879"/>
      <c r="Z125" s="879"/>
      <c r="AA125" s="1029" t="s">
        <v>136</v>
      </c>
      <c r="AB125" s="774" t="s">
        <v>1363</v>
      </c>
      <c r="AC125" s="1038"/>
      <c r="AD125" s="1360" t="s">
        <v>915</v>
      </c>
    </row>
    <row r="126" spans="1:30" s="153" customFormat="1" ht="150.75" customHeight="1">
      <c r="A126" s="1364"/>
      <c r="B126" s="1367"/>
      <c r="C126" s="1241">
        <f t="shared" si="14"/>
        <v>0.9</v>
      </c>
      <c r="D126" s="1041"/>
      <c r="E126" s="879">
        <f t="shared" ref="E126:E135" si="24">SUM(F126:Z126)</f>
        <v>0.9</v>
      </c>
      <c r="F126" s="891"/>
      <c r="G126" s="879"/>
      <c r="H126" s="879"/>
      <c r="I126" s="879">
        <v>0.8</v>
      </c>
      <c r="J126" s="879">
        <v>0.1</v>
      </c>
      <c r="K126" s="879"/>
      <c r="L126" s="879"/>
      <c r="M126" s="879"/>
      <c r="N126" s="879"/>
      <c r="O126" s="879"/>
      <c r="P126" s="879"/>
      <c r="Q126" s="879"/>
      <c r="R126" s="879"/>
      <c r="S126" s="879"/>
      <c r="T126" s="879"/>
      <c r="U126" s="879"/>
      <c r="V126" s="879"/>
      <c r="W126" s="879"/>
      <c r="X126" s="879"/>
      <c r="Y126" s="879"/>
      <c r="Z126" s="879"/>
      <c r="AA126" s="1029" t="s">
        <v>276</v>
      </c>
      <c r="AB126" s="774" t="s">
        <v>1364</v>
      </c>
      <c r="AC126" s="1038"/>
      <c r="AD126" s="1361"/>
    </row>
    <row r="127" spans="1:30" s="153" customFormat="1" ht="274.89999999999998" customHeight="1">
      <c r="A127" s="1364"/>
      <c r="B127" s="1367"/>
      <c r="C127" s="1241">
        <f t="shared" si="14"/>
        <v>1</v>
      </c>
      <c r="D127" s="1041"/>
      <c r="E127" s="879">
        <f t="shared" si="24"/>
        <v>1</v>
      </c>
      <c r="F127" s="892">
        <v>0.2</v>
      </c>
      <c r="G127" s="879"/>
      <c r="H127" s="879"/>
      <c r="I127" s="879">
        <v>0.5</v>
      </c>
      <c r="J127" s="879">
        <v>0.3</v>
      </c>
      <c r="K127" s="879"/>
      <c r="L127" s="879"/>
      <c r="M127" s="879"/>
      <c r="N127" s="879"/>
      <c r="O127" s="879"/>
      <c r="P127" s="879"/>
      <c r="Q127" s="879"/>
      <c r="R127" s="879"/>
      <c r="S127" s="879"/>
      <c r="T127" s="879"/>
      <c r="U127" s="879"/>
      <c r="V127" s="879"/>
      <c r="W127" s="879"/>
      <c r="X127" s="879"/>
      <c r="Y127" s="879"/>
      <c r="Z127" s="879"/>
      <c r="AA127" s="1029" t="s">
        <v>1007</v>
      </c>
      <c r="AB127" s="1136" t="s">
        <v>1403</v>
      </c>
      <c r="AC127" s="1038" t="s">
        <v>1208</v>
      </c>
      <c r="AD127" s="1361"/>
    </row>
    <row r="128" spans="1:30" s="153" customFormat="1" ht="229.9" customHeight="1">
      <c r="A128" s="1364"/>
      <c r="B128" s="1367"/>
      <c r="C128" s="1241">
        <f t="shared" si="14"/>
        <v>1</v>
      </c>
      <c r="D128" s="1041"/>
      <c r="E128" s="879">
        <f>SUM(F128:Z128)</f>
        <v>1</v>
      </c>
      <c r="F128" s="891">
        <f>0.2</f>
        <v>0.2</v>
      </c>
      <c r="G128" s="879"/>
      <c r="H128" s="879"/>
      <c r="I128" s="879">
        <v>0.4</v>
      </c>
      <c r="J128" s="879">
        <v>0.4</v>
      </c>
      <c r="K128" s="879"/>
      <c r="L128" s="879"/>
      <c r="M128" s="879"/>
      <c r="N128" s="879"/>
      <c r="O128" s="879"/>
      <c r="P128" s="879"/>
      <c r="Q128" s="879"/>
      <c r="R128" s="879"/>
      <c r="S128" s="879"/>
      <c r="T128" s="879"/>
      <c r="U128" s="879"/>
      <c r="V128" s="879"/>
      <c r="W128" s="879"/>
      <c r="X128" s="879"/>
      <c r="Y128" s="879"/>
      <c r="Z128" s="879"/>
      <c r="AA128" s="1029" t="s">
        <v>139</v>
      </c>
      <c r="AB128" s="774" t="s">
        <v>1366</v>
      </c>
      <c r="AC128" s="1038" t="s">
        <v>1208</v>
      </c>
      <c r="AD128" s="1361"/>
    </row>
    <row r="129" spans="1:30" s="153" customFormat="1" ht="166.9" customHeight="1">
      <c r="A129" s="1364"/>
      <c r="B129" s="1367"/>
      <c r="C129" s="1241">
        <f t="shared" si="14"/>
        <v>1.1000000000000001</v>
      </c>
      <c r="D129" s="1041"/>
      <c r="E129" s="879">
        <f t="shared" si="24"/>
        <v>1.1000000000000001</v>
      </c>
      <c r="F129" s="892">
        <v>0.2</v>
      </c>
      <c r="G129" s="879"/>
      <c r="H129" s="879"/>
      <c r="I129" s="879">
        <v>0.5</v>
      </c>
      <c r="J129" s="879">
        <v>0.4</v>
      </c>
      <c r="K129" s="879"/>
      <c r="L129" s="879"/>
      <c r="M129" s="879"/>
      <c r="N129" s="879"/>
      <c r="O129" s="879"/>
      <c r="P129" s="879"/>
      <c r="Q129" s="879"/>
      <c r="R129" s="879"/>
      <c r="S129" s="879"/>
      <c r="T129" s="879"/>
      <c r="U129" s="879"/>
      <c r="V129" s="879"/>
      <c r="W129" s="879"/>
      <c r="X129" s="879"/>
      <c r="Y129" s="879"/>
      <c r="Z129" s="879"/>
      <c r="AA129" s="1029" t="s">
        <v>137</v>
      </c>
      <c r="AB129" s="774" t="s">
        <v>1203</v>
      </c>
      <c r="AC129" s="1038" t="s">
        <v>1208</v>
      </c>
      <c r="AD129" s="1361"/>
    </row>
    <row r="130" spans="1:30" s="153" customFormat="1" ht="157.5" customHeight="1">
      <c r="A130" s="1364"/>
      <c r="B130" s="1367"/>
      <c r="C130" s="1241">
        <f t="shared" si="14"/>
        <v>0.5</v>
      </c>
      <c r="D130" s="1041"/>
      <c r="E130" s="879">
        <f t="shared" si="24"/>
        <v>0.5</v>
      </c>
      <c r="F130" s="892"/>
      <c r="G130" s="879"/>
      <c r="H130" s="879"/>
      <c r="I130" s="879">
        <v>0.1</v>
      </c>
      <c r="J130" s="879">
        <v>0.4</v>
      </c>
      <c r="K130" s="879"/>
      <c r="L130" s="879"/>
      <c r="M130" s="879"/>
      <c r="N130" s="879"/>
      <c r="O130" s="879"/>
      <c r="P130" s="879"/>
      <c r="Q130" s="879"/>
      <c r="R130" s="879"/>
      <c r="S130" s="879"/>
      <c r="T130" s="879"/>
      <c r="U130" s="879"/>
      <c r="V130" s="879"/>
      <c r="W130" s="879"/>
      <c r="X130" s="879"/>
      <c r="Y130" s="879"/>
      <c r="Z130" s="879"/>
      <c r="AA130" s="1029" t="s">
        <v>130</v>
      </c>
      <c r="AB130" s="774" t="s">
        <v>1021</v>
      </c>
      <c r="AC130" s="1038"/>
      <c r="AD130" s="1361"/>
    </row>
    <row r="131" spans="1:30" s="153" customFormat="1" ht="114.6" customHeight="1">
      <c r="A131" s="1364"/>
      <c r="B131" s="1367"/>
      <c r="C131" s="1241">
        <f t="shared" ref="C131:C135" si="25">E131</f>
        <v>0.7</v>
      </c>
      <c r="D131" s="1041"/>
      <c r="E131" s="879">
        <f t="shared" si="24"/>
        <v>0.7</v>
      </c>
      <c r="F131" s="892"/>
      <c r="G131" s="879"/>
      <c r="H131" s="879"/>
      <c r="I131" s="879">
        <v>0.4</v>
      </c>
      <c r="J131" s="879">
        <v>0.3</v>
      </c>
      <c r="K131" s="879"/>
      <c r="L131" s="879"/>
      <c r="M131" s="879"/>
      <c r="N131" s="879"/>
      <c r="O131" s="879"/>
      <c r="P131" s="879"/>
      <c r="Q131" s="879"/>
      <c r="R131" s="879"/>
      <c r="S131" s="879"/>
      <c r="T131" s="879"/>
      <c r="U131" s="879"/>
      <c r="V131" s="879"/>
      <c r="W131" s="879"/>
      <c r="X131" s="879"/>
      <c r="Y131" s="879"/>
      <c r="Z131" s="879"/>
      <c r="AA131" s="1029" t="s">
        <v>138</v>
      </c>
      <c r="AB131" s="774" t="s">
        <v>1219</v>
      </c>
      <c r="AC131" s="1038"/>
      <c r="AD131" s="1361"/>
    </row>
    <row r="132" spans="1:30" s="153" customFormat="1">
      <c r="A132" s="1364"/>
      <c r="B132" s="1367"/>
      <c r="C132" s="1241">
        <f t="shared" si="25"/>
        <v>0.2</v>
      </c>
      <c r="D132" s="1041"/>
      <c r="E132" s="879">
        <f t="shared" si="24"/>
        <v>0.2</v>
      </c>
      <c r="F132" s="892"/>
      <c r="G132" s="879"/>
      <c r="H132" s="879"/>
      <c r="I132" s="879">
        <v>0.1</v>
      </c>
      <c r="J132" s="879">
        <v>0.1</v>
      </c>
      <c r="K132" s="879"/>
      <c r="L132" s="879"/>
      <c r="M132" s="879"/>
      <c r="N132" s="879"/>
      <c r="O132" s="879"/>
      <c r="P132" s="879"/>
      <c r="Q132" s="879"/>
      <c r="R132" s="879"/>
      <c r="S132" s="879"/>
      <c r="T132" s="879"/>
      <c r="U132" s="879"/>
      <c r="V132" s="879"/>
      <c r="W132" s="879"/>
      <c r="X132" s="879"/>
      <c r="Y132" s="879"/>
      <c r="Z132" s="879"/>
      <c r="AA132" s="1029" t="s">
        <v>132</v>
      </c>
      <c r="AB132" s="774" t="s">
        <v>1023</v>
      </c>
      <c r="AC132" s="1038"/>
      <c r="AD132" s="1361"/>
    </row>
    <row r="133" spans="1:30" s="153" customFormat="1" ht="154.9" customHeight="1">
      <c r="A133" s="1364"/>
      <c r="B133" s="1367"/>
      <c r="C133" s="1241">
        <f t="shared" si="25"/>
        <v>0.7</v>
      </c>
      <c r="D133" s="1041"/>
      <c r="E133" s="879">
        <f t="shared" si="24"/>
        <v>0.7</v>
      </c>
      <c r="F133" s="892"/>
      <c r="G133" s="879"/>
      <c r="H133" s="879">
        <v>0.38</v>
      </c>
      <c r="I133" s="879">
        <v>0.24</v>
      </c>
      <c r="J133" s="879">
        <v>0.08</v>
      </c>
      <c r="K133" s="879"/>
      <c r="L133" s="879"/>
      <c r="M133" s="879"/>
      <c r="N133" s="879"/>
      <c r="O133" s="879"/>
      <c r="P133" s="879"/>
      <c r="Q133" s="879"/>
      <c r="R133" s="879"/>
      <c r="S133" s="879"/>
      <c r="T133" s="879"/>
      <c r="U133" s="879"/>
      <c r="V133" s="879"/>
      <c r="W133" s="879"/>
      <c r="X133" s="879"/>
      <c r="Y133" s="879"/>
      <c r="Z133" s="879"/>
      <c r="AA133" s="1029" t="s">
        <v>134</v>
      </c>
      <c r="AB133" s="774" t="s">
        <v>1025</v>
      </c>
      <c r="AC133" s="1038"/>
      <c r="AD133" s="1361"/>
    </row>
    <row r="134" spans="1:30" s="153" customFormat="1" ht="267" customHeight="1">
      <c r="A134" s="1364"/>
      <c r="B134" s="1367"/>
      <c r="C134" s="1241">
        <f t="shared" si="25"/>
        <v>0.7</v>
      </c>
      <c r="D134" s="1041"/>
      <c r="E134" s="879">
        <f t="shared" si="24"/>
        <v>0.7</v>
      </c>
      <c r="F134" s="892"/>
      <c r="G134" s="879"/>
      <c r="H134" s="879"/>
      <c r="I134" s="879">
        <v>0.4</v>
      </c>
      <c r="J134" s="879">
        <v>0.3</v>
      </c>
      <c r="K134" s="879"/>
      <c r="L134" s="879"/>
      <c r="M134" s="879"/>
      <c r="N134" s="879"/>
      <c r="O134" s="879"/>
      <c r="P134" s="879"/>
      <c r="Q134" s="879"/>
      <c r="R134" s="879"/>
      <c r="S134" s="879"/>
      <c r="T134" s="879"/>
      <c r="U134" s="879"/>
      <c r="V134" s="879"/>
      <c r="W134" s="879"/>
      <c r="X134" s="879"/>
      <c r="Y134" s="879"/>
      <c r="Z134" s="879"/>
      <c r="AA134" s="1029" t="s">
        <v>135</v>
      </c>
      <c r="AB134" s="774" t="s">
        <v>1204</v>
      </c>
      <c r="AC134" s="1038"/>
      <c r="AD134" s="1361"/>
    </row>
    <row r="135" spans="1:30" s="153" customFormat="1" ht="156.6" customHeight="1">
      <c r="A135" s="1365"/>
      <c r="B135" s="1368"/>
      <c r="C135" s="1241">
        <f t="shared" si="25"/>
        <v>1.1000000000000001</v>
      </c>
      <c r="D135" s="1040"/>
      <c r="E135" s="879">
        <f t="shared" si="24"/>
        <v>1.1000000000000001</v>
      </c>
      <c r="F135" s="892">
        <v>0.1</v>
      </c>
      <c r="G135" s="879"/>
      <c r="H135" s="879"/>
      <c r="I135" s="879">
        <v>0.6</v>
      </c>
      <c r="J135" s="879">
        <v>0.4</v>
      </c>
      <c r="K135" s="879"/>
      <c r="L135" s="879"/>
      <c r="M135" s="879"/>
      <c r="N135" s="879"/>
      <c r="O135" s="879"/>
      <c r="P135" s="879"/>
      <c r="Q135" s="879"/>
      <c r="R135" s="879"/>
      <c r="S135" s="879"/>
      <c r="T135" s="879"/>
      <c r="U135" s="879"/>
      <c r="V135" s="879"/>
      <c r="W135" s="879"/>
      <c r="X135" s="879"/>
      <c r="Y135" s="879"/>
      <c r="Z135" s="879"/>
      <c r="AA135" s="1029" t="s">
        <v>140</v>
      </c>
      <c r="AB135" s="774" t="s">
        <v>1365</v>
      </c>
      <c r="AC135" s="1038" t="s">
        <v>1208</v>
      </c>
      <c r="AD135" s="1362"/>
    </row>
    <row r="136" spans="1:30" ht="122.25" customHeight="1">
      <c r="D136" s="1387"/>
      <c r="E136" s="1387"/>
      <c r="F136" s="1387"/>
      <c r="G136" s="1387"/>
      <c r="H136" s="1387"/>
      <c r="I136" s="1387"/>
      <c r="J136" s="1387"/>
      <c r="K136" s="1387"/>
      <c r="L136" s="1387"/>
      <c r="M136" s="1387"/>
      <c r="N136" s="1387"/>
      <c r="O136" s="1387"/>
      <c r="P136" s="1387"/>
      <c r="Q136" s="1387"/>
      <c r="R136" s="1387"/>
      <c r="S136" s="1387"/>
      <c r="T136" s="1387"/>
      <c r="U136" s="1387"/>
      <c r="V136" s="1387"/>
      <c r="W136" s="1387"/>
      <c r="X136" s="1387"/>
      <c r="Y136" s="1387"/>
      <c r="Z136" s="1387"/>
      <c r="AA136" s="1387"/>
      <c r="AB136" s="1387"/>
    </row>
    <row r="137" spans="1:30">
      <c r="D137" s="1388"/>
      <c r="E137" s="1388"/>
      <c r="F137" s="1388"/>
      <c r="G137" s="1388"/>
      <c r="H137" s="1388"/>
      <c r="I137" s="1388"/>
      <c r="J137" s="1388"/>
      <c r="K137" s="1388"/>
      <c r="L137" s="1388"/>
      <c r="M137" s="1388"/>
      <c r="N137" s="1388"/>
      <c r="O137" s="1388"/>
      <c r="P137" s="1388"/>
      <c r="Q137" s="1388"/>
      <c r="R137" s="1388"/>
      <c r="S137" s="1388"/>
      <c r="T137" s="1388"/>
      <c r="U137" s="1388"/>
      <c r="V137" s="1388"/>
      <c r="W137" s="1388"/>
      <c r="X137" s="1388"/>
      <c r="Y137" s="1388"/>
      <c r="Z137" s="1388"/>
      <c r="AA137" s="1388"/>
      <c r="AB137" s="1388"/>
    </row>
  </sheetData>
  <protectedRanges>
    <protectedRange sqref="B27:B29 B31 B34:B39 D27:D29 D31 D34:D39" name="Range10_1_1_3_1_1_1_1_1_1_2_2_8"/>
    <protectedRange sqref="B30 D30" name="Range10_1_1_3_1_1_1_1_1_1_2_2_1_1"/>
    <protectedRange sqref="B32:B33 D32:D33" name="Range10_1_1_3_1_1_1_1_1_1_2_2_2_1"/>
    <protectedRange sqref="B40:B41 D40:D41 D16:D17" name="Range10_1_1_3_1_1_1_1_1_1_2_2_3_1"/>
    <protectedRange sqref="B46:B48 B50:B53 D46:D48 D50:D53" name="Range10_1_1_3_1_1_1_1_1_1_2_2_4_1"/>
    <protectedRange sqref="B125:B135 B77:B79 D125:D135 D77:D79 B81:B88 D81:D88" name="Range10_1_1_3_1_1_1_1_1_1_2_2_5_1"/>
    <protectedRange sqref="B58:B59 D58:D59" name="Range10_1_1_3_1_1_1_1_1_1_2_2_6_1"/>
    <protectedRange sqref="B105 D105" name="Range10_1_1_3_1_1_1_1_1_1_2_2_7_1"/>
  </protectedRanges>
  <mergeCells count="72">
    <mergeCell ref="D136:AB137"/>
    <mergeCell ref="G1:AC1"/>
    <mergeCell ref="A1:B1"/>
    <mergeCell ref="A2:AC2"/>
    <mergeCell ref="A3:A4"/>
    <mergeCell ref="B3:B4"/>
    <mergeCell ref="E3:E4"/>
    <mergeCell ref="F3:Z3"/>
    <mergeCell ref="AB3:AB4"/>
    <mergeCell ref="AC3:AD4"/>
    <mergeCell ref="AA3:AA4"/>
    <mergeCell ref="C3:C4"/>
    <mergeCell ref="D3:D4"/>
    <mergeCell ref="AC38:AC39"/>
    <mergeCell ref="AD38:AD39"/>
    <mergeCell ref="B50:B51"/>
    <mergeCell ref="AD50:AD51"/>
    <mergeCell ref="B5:G5"/>
    <mergeCell ref="B10:E10"/>
    <mergeCell ref="B11:E11"/>
    <mergeCell ref="B12:E12"/>
    <mergeCell ref="B16:D16"/>
    <mergeCell ref="B17:D17"/>
    <mergeCell ref="B38:B39"/>
    <mergeCell ref="AC32:AC33"/>
    <mergeCell ref="AD32:AD33"/>
    <mergeCell ref="AC35:AC36"/>
    <mergeCell ref="AD35:AD36"/>
    <mergeCell ref="B82:B84"/>
    <mergeCell ref="A85:A86"/>
    <mergeCell ref="B85:B86"/>
    <mergeCell ref="A87:A88"/>
    <mergeCell ref="A35:A36"/>
    <mergeCell ref="B35:B36"/>
    <mergeCell ref="A50:A51"/>
    <mergeCell ref="A38:A39"/>
    <mergeCell ref="A32:A33"/>
    <mergeCell ref="B32:B33"/>
    <mergeCell ref="A54:A55"/>
    <mergeCell ref="B54:B55"/>
    <mergeCell ref="AC54:AC55"/>
    <mergeCell ref="AC50:AC51"/>
    <mergeCell ref="AD54:AD55"/>
    <mergeCell ref="A59:A60"/>
    <mergeCell ref="B59:B60"/>
    <mergeCell ref="AC59:AC60"/>
    <mergeCell ref="AD59:AD60"/>
    <mergeCell ref="AD65:AD66"/>
    <mergeCell ref="A69:A70"/>
    <mergeCell ref="B69:B70"/>
    <mergeCell ref="A77:A78"/>
    <mergeCell ref="B77:B78"/>
    <mergeCell ref="AC77:AC78"/>
    <mergeCell ref="AD77:AD78"/>
    <mergeCell ref="A65:A66"/>
    <mergeCell ref="B65:B66"/>
    <mergeCell ref="AC82:AC84"/>
    <mergeCell ref="AD82:AD84"/>
    <mergeCell ref="A125:A135"/>
    <mergeCell ref="B125:B135"/>
    <mergeCell ref="AD125:AD135"/>
    <mergeCell ref="A91:A92"/>
    <mergeCell ref="B91:B92"/>
    <mergeCell ref="AC91:AC92"/>
    <mergeCell ref="AD91:AD92"/>
    <mergeCell ref="B111:E111"/>
    <mergeCell ref="AC87:AC88"/>
    <mergeCell ref="AD87:AD88"/>
    <mergeCell ref="AC85:AC86"/>
    <mergeCell ref="AD85:AD86"/>
    <mergeCell ref="B87:B88"/>
    <mergeCell ref="A82:A84"/>
  </mergeCells>
  <conditionalFormatting sqref="B27:B29 B38 B34:B35 B46:B48 B58:B59 B31:B32 B50 B52:B55 B79 B85 D85 D79 D52:D55 D50 D31:D32 D58:D59 D46:D48 D34:D35 D38 D27:D29 D81:D82 B81:B82">
    <cfRule type="cellIs" dxfId="31" priority="6" stopIfTrue="1" operator="equal">
      <formula>0</formula>
    </cfRule>
  </conditionalFormatting>
  <conditionalFormatting sqref="B30 D30">
    <cfRule type="cellIs" dxfId="30" priority="5" stopIfTrue="1" operator="equal">
      <formula>0</formula>
    </cfRule>
  </conditionalFormatting>
  <conditionalFormatting sqref="D40:D41 B40:B41">
    <cfRule type="cellIs" dxfId="29" priority="4" stopIfTrue="1" operator="equal">
      <formula>0</formula>
    </cfRule>
  </conditionalFormatting>
  <conditionalFormatting sqref="B105 D105">
    <cfRule type="cellIs" dxfId="28" priority="3" stopIfTrue="1" operator="equal">
      <formula>0</formula>
    </cfRule>
  </conditionalFormatting>
  <conditionalFormatting sqref="B77 D77">
    <cfRule type="cellIs" dxfId="27" priority="2" stopIfTrue="1" operator="equal">
      <formula>0</formula>
    </cfRule>
  </conditionalFormatting>
  <conditionalFormatting sqref="B125 D125">
    <cfRule type="cellIs" dxfId="26" priority="1" stopIfTrue="1" operator="equal">
      <formula>0</formula>
    </cfRule>
  </conditionalFormatting>
  <hyperlinks>
    <hyperlink ref="A3" location="Link!A1" display="TT"/>
  </hyperlinks>
  <pageMargins left="0.2" right="0.2" top="1.25" bottom="0.5" header="0.3" footer="0.3"/>
  <pageSetup paperSize="8" scale="58"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I139"/>
  <sheetViews>
    <sheetView topLeftCell="A136" zoomScale="55" zoomScaleNormal="55" workbookViewId="0">
      <selection activeCell="F139" sqref="F139:Z139"/>
    </sheetView>
  </sheetViews>
  <sheetFormatPr defaultColWidth="9.140625" defaultRowHeight="15.75"/>
  <cols>
    <col min="1" max="1" width="8.140625" style="517" customWidth="1"/>
    <col min="2" max="2" width="34.28515625" style="905" customWidth="1"/>
    <col min="3" max="3" width="10.85546875" style="905" customWidth="1"/>
    <col min="4" max="4" width="11" style="905" customWidth="1"/>
    <col min="5" max="5" width="10.140625" style="518" customWidth="1"/>
    <col min="6" max="8" width="8.85546875" style="521" bestFit="1" customWidth="1"/>
    <col min="9" max="9" width="8.42578125" style="522" bestFit="1" customWidth="1"/>
    <col min="10" max="12" width="8.85546875" style="522" bestFit="1" customWidth="1"/>
    <col min="13" max="13" width="8.42578125" style="522" bestFit="1" customWidth="1"/>
    <col min="14" max="14" width="8.85546875" style="522" bestFit="1" customWidth="1"/>
    <col min="15" max="15" width="8.140625" style="522" bestFit="1" customWidth="1"/>
    <col min="16" max="20" width="8.85546875" style="522" bestFit="1" customWidth="1"/>
    <col min="21" max="22" width="8.42578125" style="522" bestFit="1" customWidth="1"/>
    <col min="23" max="23" width="8.85546875" style="522" bestFit="1" customWidth="1"/>
    <col min="24" max="24" width="8.85546875" style="522" customWidth="1"/>
    <col min="25" max="25" width="8.85546875" style="522" bestFit="1" customWidth="1"/>
    <col min="26" max="26" width="8.42578125" style="522" bestFit="1" customWidth="1"/>
    <col min="27" max="27" width="14.5703125" style="524" customWidth="1"/>
    <col min="28" max="28" width="28.7109375" style="523" customWidth="1"/>
    <col min="29" max="29" width="23.28515625" style="519" customWidth="1"/>
    <col min="30" max="30" width="23.28515625" style="524" customWidth="1"/>
    <col min="31" max="31" width="29.5703125" style="150" customWidth="1"/>
    <col min="32" max="16384" width="9.140625" style="150"/>
  </cols>
  <sheetData>
    <row r="1" spans="1:165" ht="22.9" customHeight="1">
      <c r="A1" s="1390" t="s">
        <v>650</v>
      </c>
      <c r="B1" s="1390"/>
      <c r="C1" s="1129"/>
      <c r="D1" s="1129"/>
      <c r="F1" s="881"/>
      <c r="G1" s="1389"/>
      <c r="H1" s="1389"/>
      <c r="I1" s="1389"/>
      <c r="J1" s="1389"/>
      <c r="K1" s="1389"/>
      <c r="L1" s="1389"/>
      <c r="M1" s="1389"/>
      <c r="N1" s="1389"/>
      <c r="O1" s="1389"/>
      <c r="P1" s="1389"/>
      <c r="Q1" s="1389"/>
      <c r="R1" s="1389"/>
      <c r="S1" s="1389"/>
      <c r="T1" s="1389"/>
      <c r="U1" s="1389"/>
      <c r="V1" s="1389"/>
      <c r="W1" s="1389"/>
      <c r="X1" s="1389"/>
      <c r="Y1" s="1389"/>
      <c r="Z1" s="1389"/>
      <c r="AA1" s="1389"/>
      <c r="AB1" s="1389"/>
      <c r="AC1" s="1389"/>
    </row>
    <row r="2" spans="1:165" ht="33" customHeight="1">
      <c r="A2" s="1391" t="s">
        <v>997</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2"/>
    </row>
    <row r="3" spans="1:165" ht="34.5" customHeight="1">
      <c r="A3" s="1393" t="s">
        <v>145</v>
      </c>
      <c r="B3" s="1394" t="s">
        <v>221</v>
      </c>
      <c r="C3" s="1395" t="s">
        <v>1221</v>
      </c>
      <c r="D3" s="1395" t="s">
        <v>1220</v>
      </c>
      <c r="E3" s="1330" t="s">
        <v>1222</v>
      </c>
      <c r="F3" s="1401" t="s">
        <v>224</v>
      </c>
      <c r="G3" s="1401"/>
      <c r="H3" s="1401"/>
      <c r="I3" s="1401"/>
      <c r="J3" s="1401"/>
      <c r="K3" s="1401"/>
      <c r="L3" s="1401"/>
      <c r="M3" s="1401"/>
      <c r="N3" s="1401"/>
      <c r="O3" s="1401"/>
      <c r="P3" s="1401"/>
      <c r="Q3" s="1401"/>
      <c r="R3" s="1401"/>
      <c r="S3" s="1401"/>
      <c r="T3" s="1401"/>
      <c r="U3" s="1401"/>
      <c r="V3" s="1401"/>
      <c r="W3" s="1401"/>
      <c r="X3" s="1401"/>
      <c r="Y3" s="1401"/>
      <c r="Z3" s="1401"/>
      <c r="AA3" s="1395" t="s">
        <v>222</v>
      </c>
      <c r="AB3" s="1330" t="s">
        <v>225</v>
      </c>
      <c r="AC3" s="1331" t="s">
        <v>770</v>
      </c>
      <c r="AD3" s="1331"/>
    </row>
    <row r="4" spans="1:165" s="517" customFormat="1" ht="30" customHeight="1">
      <c r="A4" s="1393"/>
      <c r="B4" s="1394"/>
      <c r="C4" s="1395"/>
      <c r="D4" s="1395"/>
      <c r="E4" s="1330"/>
      <c r="F4" s="883" t="s">
        <v>122</v>
      </c>
      <c r="G4" s="883" t="s">
        <v>206</v>
      </c>
      <c r="H4" s="883" t="s">
        <v>119</v>
      </c>
      <c r="I4" s="883" t="s">
        <v>107</v>
      </c>
      <c r="J4" s="883" t="s">
        <v>116</v>
      </c>
      <c r="K4" s="883" t="s">
        <v>104</v>
      </c>
      <c r="L4" s="883" t="s">
        <v>110</v>
      </c>
      <c r="M4" s="883" t="s">
        <v>29</v>
      </c>
      <c r="N4" s="883" t="s">
        <v>48</v>
      </c>
      <c r="O4" s="884" t="s">
        <v>45</v>
      </c>
      <c r="P4" s="884" t="s">
        <v>42</v>
      </c>
      <c r="Q4" s="884" t="s">
        <v>89</v>
      </c>
      <c r="R4" s="884" t="s">
        <v>86</v>
      </c>
      <c r="S4" s="884" t="s">
        <v>26</v>
      </c>
      <c r="T4" s="883" t="s">
        <v>78</v>
      </c>
      <c r="U4" s="883" t="s">
        <v>76</v>
      </c>
      <c r="V4" s="883" t="s">
        <v>74</v>
      </c>
      <c r="W4" s="883" t="s">
        <v>32</v>
      </c>
      <c r="X4" s="883" t="s">
        <v>11</v>
      </c>
      <c r="Y4" s="883" t="s">
        <v>14</v>
      </c>
      <c r="Z4" s="1137" t="s">
        <v>6</v>
      </c>
      <c r="AA4" s="1395"/>
      <c r="AB4" s="1330"/>
      <c r="AC4" s="1331"/>
      <c r="AD4" s="1331"/>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row>
    <row r="5" spans="1:165" s="517" customFormat="1" ht="30" customHeight="1">
      <c r="A5" s="1132"/>
      <c r="B5" s="1330" t="s">
        <v>1323</v>
      </c>
      <c r="C5" s="1330"/>
      <c r="D5" s="1330"/>
      <c r="E5" s="1330"/>
      <c r="F5" s="1330"/>
      <c r="G5" s="1330"/>
      <c r="H5" s="887"/>
      <c r="I5" s="887"/>
      <c r="J5" s="887"/>
      <c r="K5" s="887"/>
      <c r="L5" s="887"/>
      <c r="M5" s="887"/>
      <c r="N5" s="887"/>
      <c r="O5" s="887"/>
      <c r="P5" s="887"/>
      <c r="Q5" s="887"/>
      <c r="R5" s="887"/>
      <c r="S5" s="887"/>
      <c r="T5" s="887"/>
      <c r="U5" s="887"/>
      <c r="V5" s="887"/>
      <c r="W5" s="887"/>
      <c r="X5" s="887"/>
      <c r="Y5" s="887"/>
      <c r="Z5" s="887"/>
      <c r="AA5" s="1127"/>
      <c r="AB5" s="1102"/>
      <c r="AC5" s="886" t="s">
        <v>1224</v>
      </c>
      <c r="AD5" s="1127" t="s">
        <v>1225</v>
      </c>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row>
    <row r="6" spans="1:165" s="517" customFormat="1" ht="72.599999999999994" customHeight="1">
      <c r="A6" s="1132" t="s">
        <v>126</v>
      </c>
      <c r="B6" s="885" t="s">
        <v>1324</v>
      </c>
      <c r="C6" s="1131">
        <f>E6</f>
        <v>15.43</v>
      </c>
      <c r="D6" s="885"/>
      <c r="E6" s="1130">
        <f>SUM(E7:E9)</f>
        <v>15.43</v>
      </c>
      <c r="F6" s="887"/>
      <c r="G6" s="887"/>
      <c r="H6" s="887"/>
      <c r="I6" s="887"/>
      <c r="J6" s="887"/>
      <c r="K6" s="887"/>
      <c r="L6" s="887"/>
      <c r="M6" s="887"/>
      <c r="N6" s="887"/>
      <c r="O6" s="887"/>
      <c r="P6" s="887"/>
      <c r="Q6" s="887"/>
      <c r="R6" s="887"/>
      <c r="S6" s="887"/>
      <c r="T6" s="887"/>
      <c r="U6" s="887"/>
      <c r="V6" s="887"/>
      <c r="W6" s="887"/>
      <c r="X6" s="887"/>
      <c r="Y6" s="887"/>
      <c r="Z6" s="887"/>
      <c r="AA6" s="1127"/>
      <c r="AB6" s="1102"/>
      <c r="AC6" s="886"/>
      <c r="AD6" s="1127"/>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row>
    <row r="7" spans="1:165" s="517" customFormat="1" ht="125.25" customHeight="1">
      <c r="A7" s="1119">
        <v>1</v>
      </c>
      <c r="B7" s="1121" t="s">
        <v>1166</v>
      </c>
      <c r="C7" s="908">
        <f t="shared" ref="C7:C71" si="0">E7</f>
        <v>14</v>
      </c>
      <c r="D7" s="1121"/>
      <c r="E7" s="879">
        <f>SUM(F7:Z7)</f>
        <v>14</v>
      </c>
      <c r="F7" s="887"/>
      <c r="G7" s="887"/>
      <c r="H7" s="887"/>
      <c r="I7" s="887"/>
      <c r="J7" s="887"/>
      <c r="K7" s="887"/>
      <c r="L7" s="772">
        <v>12.2</v>
      </c>
      <c r="M7" s="887"/>
      <c r="N7" s="887"/>
      <c r="O7" s="887"/>
      <c r="P7" s="887"/>
      <c r="Q7" s="887"/>
      <c r="R7" s="887"/>
      <c r="S7" s="887"/>
      <c r="T7" s="887"/>
      <c r="U7" s="887"/>
      <c r="V7" s="887"/>
      <c r="W7" s="887"/>
      <c r="X7" s="887"/>
      <c r="Y7" s="887"/>
      <c r="Z7" s="772">
        <v>1.8</v>
      </c>
      <c r="AA7" s="1119" t="s">
        <v>140</v>
      </c>
      <c r="AB7" s="774" t="s">
        <v>1119</v>
      </c>
      <c r="AC7" s="886"/>
      <c r="AD7" s="1120" t="s">
        <v>1167</v>
      </c>
      <c r="AE7" s="1013"/>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row>
    <row r="8" spans="1:165" ht="57.75" customHeight="1">
      <c r="A8" s="1119">
        <v>2</v>
      </c>
      <c r="B8" s="1121" t="s">
        <v>329</v>
      </c>
      <c r="C8" s="908">
        <f t="shared" si="0"/>
        <v>0.4</v>
      </c>
      <c r="D8" s="1121"/>
      <c r="E8" s="879">
        <f t="shared" ref="E8:E9" si="1">SUM(F8:Z8)</f>
        <v>0.4</v>
      </c>
      <c r="F8" s="772"/>
      <c r="G8" s="772"/>
      <c r="H8" s="772"/>
      <c r="I8" s="772"/>
      <c r="J8" s="772">
        <v>0.4</v>
      </c>
      <c r="K8" s="772"/>
      <c r="L8" s="772"/>
      <c r="M8" s="772"/>
      <c r="N8" s="772"/>
      <c r="O8" s="772"/>
      <c r="P8" s="772"/>
      <c r="Q8" s="772"/>
      <c r="R8" s="772"/>
      <c r="S8" s="772"/>
      <c r="T8" s="772"/>
      <c r="U8" s="772"/>
      <c r="V8" s="772"/>
      <c r="W8" s="772"/>
      <c r="X8" s="772"/>
      <c r="Y8" s="772"/>
      <c r="Z8" s="772"/>
      <c r="AA8" s="1119" t="s">
        <v>140</v>
      </c>
      <c r="AB8" s="1120" t="s">
        <v>799</v>
      </c>
      <c r="AC8" s="1122"/>
      <c r="AD8" s="1120" t="s">
        <v>771</v>
      </c>
    </row>
    <row r="9" spans="1:165" ht="133.5" customHeight="1">
      <c r="A9" s="1119">
        <v>3</v>
      </c>
      <c r="B9" s="1121" t="s">
        <v>1107</v>
      </c>
      <c r="C9" s="908">
        <f t="shared" si="0"/>
        <v>1.03</v>
      </c>
      <c r="D9" s="1121"/>
      <c r="E9" s="879">
        <f t="shared" si="1"/>
        <v>1.03</v>
      </c>
      <c r="F9" s="772"/>
      <c r="G9" s="772"/>
      <c r="H9" s="772"/>
      <c r="I9" s="772"/>
      <c r="J9" s="772"/>
      <c r="K9" s="772"/>
      <c r="L9" s="772"/>
      <c r="M9" s="772"/>
      <c r="N9" s="772"/>
      <c r="O9" s="772"/>
      <c r="P9" s="772"/>
      <c r="Q9" s="772"/>
      <c r="R9" s="772"/>
      <c r="S9" s="772"/>
      <c r="T9" s="772"/>
      <c r="U9" s="772"/>
      <c r="V9" s="772"/>
      <c r="W9" s="772"/>
      <c r="X9" s="772"/>
      <c r="Y9" s="772"/>
      <c r="Z9" s="772">
        <v>1.03</v>
      </c>
      <c r="AA9" s="1119" t="s">
        <v>136</v>
      </c>
      <c r="AB9" s="1120" t="s">
        <v>1121</v>
      </c>
      <c r="AC9" s="126"/>
      <c r="AD9" s="1122" t="s">
        <v>1227</v>
      </c>
    </row>
    <row r="10" spans="1:165" ht="42.6" customHeight="1">
      <c r="A10" s="1127" t="s">
        <v>121</v>
      </c>
      <c r="B10" s="1386" t="s">
        <v>1325</v>
      </c>
      <c r="C10" s="1386"/>
      <c r="D10" s="1386"/>
      <c r="E10" s="1386"/>
      <c r="F10" s="772"/>
      <c r="G10" s="772"/>
      <c r="H10" s="772"/>
      <c r="I10" s="772"/>
      <c r="J10" s="772"/>
      <c r="K10" s="772"/>
      <c r="L10" s="772"/>
      <c r="M10" s="772"/>
      <c r="N10" s="772"/>
      <c r="O10" s="772"/>
      <c r="P10" s="772"/>
      <c r="Q10" s="772"/>
      <c r="R10" s="772"/>
      <c r="S10" s="772"/>
      <c r="T10" s="772"/>
      <c r="U10" s="772"/>
      <c r="V10" s="772"/>
      <c r="W10" s="772"/>
      <c r="X10" s="772"/>
      <c r="Y10" s="772"/>
      <c r="Z10" s="772"/>
      <c r="AA10" s="1119"/>
      <c r="AB10" s="1120"/>
      <c r="AC10" s="126"/>
      <c r="AD10" s="1122"/>
    </row>
    <row r="11" spans="1:165" s="520" customFormat="1" ht="58.9" customHeight="1">
      <c r="A11" s="880" t="s">
        <v>1326</v>
      </c>
      <c r="B11" s="1373" t="s">
        <v>1327</v>
      </c>
      <c r="C11" s="1373"/>
      <c r="D11" s="1373"/>
      <c r="E11" s="1373"/>
      <c r="F11" s="1138"/>
      <c r="G11" s="1138"/>
      <c r="H11" s="1138"/>
      <c r="I11" s="1138"/>
      <c r="J11" s="1138"/>
      <c r="K11" s="1138"/>
      <c r="L11" s="1138"/>
      <c r="M11" s="1138"/>
      <c r="N11" s="1138"/>
      <c r="O11" s="1138"/>
      <c r="P11" s="1138"/>
      <c r="Q11" s="1138"/>
      <c r="R11" s="1138"/>
      <c r="S11" s="1138"/>
      <c r="T11" s="1138"/>
      <c r="U11" s="1138"/>
      <c r="V11" s="1138"/>
      <c r="W11" s="1138"/>
      <c r="X11" s="1138"/>
      <c r="Y11" s="1138"/>
      <c r="Z11" s="1138"/>
      <c r="AA11" s="1006"/>
      <c r="AB11" s="880"/>
      <c r="AC11" s="1008"/>
      <c r="AD11" s="1009"/>
    </row>
    <row r="12" spans="1:165" s="520" customFormat="1" ht="45" customHeight="1">
      <c r="A12" s="880" t="s">
        <v>1328</v>
      </c>
      <c r="B12" s="1373" t="s">
        <v>1329</v>
      </c>
      <c r="C12" s="1373"/>
      <c r="D12" s="1373"/>
      <c r="E12" s="1373"/>
      <c r="F12" s="1138"/>
      <c r="G12" s="1138"/>
      <c r="H12" s="1138"/>
      <c r="I12" s="1138"/>
      <c r="J12" s="1138"/>
      <c r="K12" s="1138"/>
      <c r="L12" s="1138"/>
      <c r="M12" s="1138"/>
      <c r="N12" s="1138"/>
      <c r="O12" s="1138"/>
      <c r="P12" s="1138"/>
      <c r="Q12" s="1138"/>
      <c r="R12" s="1138"/>
      <c r="S12" s="1138"/>
      <c r="T12" s="1138"/>
      <c r="U12" s="1138"/>
      <c r="V12" s="1138"/>
      <c r="W12" s="1138"/>
      <c r="X12" s="1138"/>
      <c r="Y12" s="1138"/>
      <c r="Z12" s="1138"/>
      <c r="AA12" s="1006"/>
      <c r="AB12" s="880"/>
      <c r="AC12" s="1008"/>
      <c r="AD12" s="1009"/>
    </row>
    <row r="13" spans="1:165" s="520" customFormat="1" ht="45" customHeight="1">
      <c r="A13" s="880"/>
      <c r="B13" s="1128" t="s">
        <v>334</v>
      </c>
      <c r="C13" s="1045">
        <f t="shared" ref="C13:E13" si="2">C14+C15</f>
        <v>11.23</v>
      </c>
      <c r="D13" s="1045"/>
      <c r="E13" s="1045">
        <f t="shared" si="2"/>
        <v>11.23</v>
      </c>
      <c r="F13" s="1139"/>
      <c r="G13" s="1139"/>
      <c r="H13" s="1139"/>
      <c r="I13" s="1139"/>
      <c r="J13" s="1139"/>
      <c r="K13" s="1139"/>
      <c r="L13" s="1139"/>
      <c r="M13" s="1139"/>
      <c r="N13" s="1139"/>
      <c r="O13" s="1139"/>
      <c r="P13" s="1139"/>
      <c r="Q13" s="1139"/>
      <c r="R13" s="1139"/>
      <c r="S13" s="1139"/>
      <c r="T13" s="1139"/>
      <c r="U13" s="1139"/>
      <c r="V13" s="1139"/>
      <c r="W13" s="1139"/>
      <c r="X13" s="1139"/>
      <c r="Y13" s="1139"/>
      <c r="Z13" s="1139"/>
      <c r="AA13" s="1006"/>
      <c r="AB13" s="880"/>
      <c r="AC13" s="1008"/>
      <c r="AD13" s="1009"/>
    </row>
    <row r="14" spans="1:165" ht="79.5" customHeight="1">
      <c r="A14" s="1123">
        <v>4</v>
      </c>
      <c r="B14" s="1121" t="s">
        <v>234</v>
      </c>
      <c r="C14" s="908">
        <f t="shared" ref="C14:C15" si="3">E14</f>
        <v>0.06</v>
      </c>
      <c r="D14" s="1121"/>
      <c r="E14" s="772">
        <v>0.06</v>
      </c>
      <c r="F14" s="772"/>
      <c r="G14" s="772"/>
      <c r="H14" s="772"/>
      <c r="I14" s="772"/>
      <c r="J14" s="772"/>
      <c r="K14" s="772"/>
      <c r="L14" s="772"/>
      <c r="M14" s="772"/>
      <c r="N14" s="772"/>
      <c r="O14" s="772">
        <v>0.06</v>
      </c>
      <c r="P14" s="772"/>
      <c r="Q14" s="772"/>
      <c r="R14" s="772"/>
      <c r="S14" s="772"/>
      <c r="T14" s="772"/>
      <c r="U14" s="772"/>
      <c r="V14" s="772"/>
      <c r="W14" s="772"/>
      <c r="X14" s="772"/>
      <c r="Y14" s="772"/>
      <c r="Z14" s="772"/>
      <c r="AA14" s="1120" t="s">
        <v>131</v>
      </c>
      <c r="AB14" s="1120" t="s">
        <v>235</v>
      </c>
      <c r="AC14" s="183" t="s">
        <v>233</v>
      </c>
      <c r="AD14" s="1120" t="s">
        <v>762</v>
      </c>
    </row>
    <row r="15" spans="1:165" ht="63">
      <c r="A15" s="1123">
        <v>5</v>
      </c>
      <c r="B15" s="1085" t="s">
        <v>1369</v>
      </c>
      <c r="C15" s="908">
        <f t="shared" si="3"/>
        <v>11.17</v>
      </c>
      <c r="D15" s="1121"/>
      <c r="E15" s="772">
        <f>SUM(F15:Z15)</f>
        <v>11.17</v>
      </c>
      <c r="F15" s="772">
        <v>4.5</v>
      </c>
      <c r="G15" s="772">
        <v>0.43</v>
      </c>
      <c r="H15" s="772"/>
      <c r="I15" s="772">
        <v>1.02</v>
      </c>
      <c r="J15" s="772">
        <v>0.88</v>
      </c>
      <c r="K15" s="772"/>
      <c r="L15" s="772"/>
      <c r="M15" s="772">
        <v>0.01</v>
      </c>
      <c r="N15" s="772"/>
      <c r="O15" s="772">
        <v>0.95</v>
      </c>
      <c r="P15" s="772"/>
      <c r="Q15" s="772"/>
      <c r="R15" s="772"/>
      <c r="S15" s="772"/>
      <c r="T15" s="772">
        <v>0.9</v>
      </c>
      <c r="U15" s="772">
        <v>0.21</v>
      </c>
      <c r="V15" s="772">
        <v>0.01</v>
      </c>
      <c r="W15" s="772"/>
      <c r="X15" s="772"/>
      <c r="Y15" s="772">
        <v>0.48</v>
      </c>
      <c r="Z15" s="772">
        <v>1.78</v>
      </c>
      <c r="AA15" s="1120" t="s">
        <v>135</v>
      </c>
      <c r="AB15" s="1120" t="s">
        <v>636</v>
      </c>
      <c r="AC15" s="1122" t="s">
        <v>1169</v>
      </c>
      <c r="AD15" s="1120" t="s">
        <v>739</v>
      </c>
    </row>
    <row r="16" spans="1:165" ht="33.6" customHeight="1">
      <c r="A16" s="1127">
        <v>2</v>
      </c>
      <c r="B16" s="1386" t="s">
        <v>1330</v>
      </c>
      <c r="C16" s="1386"/>
      <c r="D16" s="1386"/>
      <c r="E16" s="772"/>
      <c r="F16" s="891"/>
      <c r="G16" s="772"/>
      <c r="H16" s="772"/>
      <c r="I16" s="772"/>
      <c r="J16" s="772"/>
      <c r="K16" s="772"/>
      <c r="L16" s="772"/>
      <c r="M16" s="772"/>
      <c r="N16" s="772"/>
      <c r="O16" s="772"/>
      <c r="P16" s="772"/>
      <c r="Q16" s="772"/>
      <c r="R16" s="772"/>
      <c r="S16" s="772"/>
      <c r="T16" s="772"/>
      <c r="U16" s="772"/>
      <c r="V16" s="772"/>
      <c r="W16" s="772"/>
      <c r="X16" s="772"/>
      <c r="Y16" s="772"/>
      <c r="Z16" s="772"/>
      <c r="AA16" s="1120"/>
      <c r="AB16" s="1120"/>
      <c r="AC16" s="1122"/>
      <c r="AD16" s="1120"/>
    </row>
    <row r="17" spans="1:31">
      <c r="A17" s="880" t="s">
        <v>101</v>
      </c>
      <c r="B17" s="1373" t="s">
        <v>1331</v>
      </c>
      <c r="C17" s="1373"/>
      <c r="D17" s="1373"/>
      <c r="E17" s="772"/>
      <c r="F17" s="891"/>
      <c r="G17" s="772"/>
      <c r="H17" s="772"/>
      <c r="I17" s="772"/>
      <c r="J17" s="772"/>
      <c r="K17" s="772"/>
      <c r="L17" s="772"/>
      <c r="M17" s="772"/>
      <c r="N17" s="772"/>
      <c r="O17" s="772"/>
      <c r="P17" s="772"/>
      <c r="Q17" s="772"/>
      <c r="R17" s="772"/>
      <c r="S17" s="772"/>
      <c r="T17" s="772"/>
      <c r="U17" s="772"/>
      <c r="V17" s="772"/>
      <c r="W17" s="772"/>
      <c r="X17" s="772"/>
      <c r="Y17" s="772"/>
      <c r="Z17" s="772"/>
      <c r="AA17" s="1120"/>
      <c r="AB17" s="1120"/>
      <c r="AC17" s="1122"/>
      <c r="AD17" s="1120"/>
    </row>
    <row r="18" spans="1:31">
      <c r="A18" s="1132" t="s">
        <v>188</v>
      </c>
      <c r="B18" s="885" t="s">
        <v>93</v>
      </c>
      <c r="C18" s="908">
        <f t="shared" si="0"/>
        <v>5.3699999999999992</v>
      </c>
      <c r="D18" s="885"/>
      <c r="E18" s="887">
        <f>E19</f>
        <v>5.3699999999999992</v>
      </c>
      <c r="F18" s="887"/>
      <c r="G18" s="887"/>
      <c r="H18" s="887"/>
      <c r="I18" s="887"/>
      <c r="J18" s="887"/>
      <c r="K18" s="887"/>
      <c r="L18" s="887"/>
      <c r="M18" s="887"/>
      <c r="N18" s="887"/>
      <c r="O18" s="887"/>
      <c r="P18" s="887"/>
      <c r="Q18" s="887"/>
      <c r="R18" s="887"/>
      <c r="S18" s="887"/>
      <c r="T18" s="887"/>
      <c r="U18" s="887"/>
      <c r="V18" s="887"/>
      <c r="W18" s="887"/>
      <c r="X18" s="887"/>
      <c r="Y18" s="887"/>
      <c r="Z18" s="887"/>
      <c r="AA18" s="1120"/>
      <c r="AB18" s="1120"/>
      <c r="AC18" s="1122"/>
      <c r="AD18" s="1120"/>
    </row>
    <row r="19" spans="1:31" ht="63">
      <c r="A19" s="1119">
        <v>6</v>
      </c>
      <c r="B19" s="1124" t="s">
        <v>629</v>
      </c>
      <c r="C19" s="908">
        <f t="shared" si="0"/>
        <v>5.3699999999999992</v>
      </c>
      <c r="D19" s="1124"/>
      <c r="E19" s="772">
        <v>5.3699999999999992</v>
      </c>
      <c r="F19" s="772">
        <v>5.07</v>
      </c>
      <c r="G19" s="772"/>
      <c r="H19" s="772">
        <v>0.01</v>
      </c>
      <c r="I19" s="772"/>
      <c r="J19" s="772"/>
      <c r="K19" s="772"/>
      <c r="L19" s="772"/>
      <c r="M19" s="772"/>
      <c r="N19" s="772"/>
      <c r="O19" s="772"/>
      <c r="P19" s="772"/>
      <c r="Q19" s="772"/>
      <c r="R19" s="772"/>
      <c r="S19" s="772"/>
      <c r="T19" s="772">
        <v>0.22</v>
      </c>
      <c r="U19" s="772">
        <v>0.05</v>
      </c>
      <c r="V19" s="772"/>
      <c r="W19" s="772"/>
      <c r="X19" s="772"/>
      <c r="Y19" s="772"/>
      <c r="Z19" s="772">
        <v>0.02</v>
      </c>
      <c r="AA19" s="1120" t="s">
        <v>135</v>
      </c>
      <c r="AB19" s="774" t="s">
        <v>1168</v>
      </c>
      <c r="AC19" s="1122" t="s">
        <v>1228</v>
      </c>
      <c r="AD19" s="1120" t="s">
        <v>1226</v>
      </c>
    </row>
    <row r="20" spans="1:31" s="149" customFormat="1">
      <c r="A20" s="1132" t="s">
        <v>186</v>
      </c>
      <c r="B20" s="885" t="s">
        <v>348</v>
      </c>
      <c r="C20" s="908">
        <f t="shared" si="0"/>
        <v>35.314999999999998</v>
      </c>
      <c r="D20" s="885"/>
      <c r="E20" s="887">
        <f>SUM(E21:E41)</f>
        <v>35.314999999999998</v>
      </c>
      <c r="F20" s="887"/>
      <c r="G20" s="887"/>
      <c r="H20" s="887"/>
      <c r="I20" s="887"/>
      <c r="J20" s="887"/>
      <c r="K20" s="887"/>
      <c r="L20" s="887"/>
      <c r="M20" s="887"/>
      <c r="N20" s="887"/>
      <c r="O20" s="887"/>
      <c r="P20" s="887"/>
      <c r="Q20" s="887"/>
      <c r="R20" s="887"/>
      <c r="S20" s="887"/>
      <c r="T20" s="887"/>
      <c r="U20" s="887"/>
      <c r="V20" s="887"/>
      <c r="W20" s="887"/>
      <c r="X20" s="887"/>
      <c r="Y20" s="887"/>
      <c r="Z20" s="887"/>
      <c r="AA20" s="1127"/>
      <c r="AB20" s="1102"/>
      <c r="AC20" s="1132"/>
      <c r="AD20" s="1127"/>
    </row>
    <row r="21" spans="1:31" ht="78.75">
      <c r="A21" s="1123">
        <v>8</v>
      </c>
      <c r="B21" s="1121" t="s">
        <v>800</v>
      </c>
      <c r="C21" s="908">
        <f t="shared" si="0"/>
        <v>0.9</v>
      </c>
      <c r="D21" s="1121"/>
      <c r="E21" s="772">
        <f>SUM(F21:Z21)</f>
        <v>0.9</v>
      </c>
      <c r="F21" s="772"/>
      <c r="G21" s="772"/>
      <c r="H21" s="772">
        <v>0.1</v>
      </c>
      <c r="I21" s="772">
        <v>0.2</v>
      </c>
      <c r="J21" s="772">
        <v>0.2</v>
      </c>
      <c r="K21" s="772"/>
      <c r="L21" s="772"/>
      <c r="M21" s="772"/>
      <c r="N21" s="772"/>
      <c r="O21" s="772">
        <v>0.4</v>
      </c>
      <c r="P21" s="772"/>
      <c r="Q21" s="772"/>
      <c r="R21" s="772"/>
      <c r="S21" s="772"/>
      <c r="T21" s="772"/>
      <c r="U21" s="772"/>
      <c r="V21" s="772"/>
      <c r="W21" s="772"/>
      <c r="X21" s="772"/>
      <c r="Y21" s="772"/>
      <c r="Z21" s="772"/>
      <c r="AA21" s="1120" t="s">
        <v>140</v>
      </c>
      <c r="AB21" s="1120" t="s">
        <v>832</v>
      </c>
      <c r="AC21" s="1120" t="s">
        <v>233</v>
      </c>
      <c r="AD21" s="1120" t="s">
        <v>1125</v>
      </c>
    </row>
    <row r="22" spans="1:31" ht="78.75">
      <c r="A22" s="1119">
        <v>9</v>
      </c>
      <c r="B22" s="1121" t="s">
        <v>777</v>
      </c>
      <c r="C22" s="908">
        <f t="shared" si="0"/>
        <v>0.06</v>
      </c>
      <c r="D22" s="1121"/>
      <c r="E22" s="772">
        <f t="shared" ref="E22:E41" si="4">SUM(F22:Z22)</f>
        <v>0.06</v>
      </c>
      <c r="F22" s="772"/>
      <c r="G22" s="772"/>
      <c r="H22" s="772"/>
      <c r="I22" s="114"/>
      <c r="J22" s="772"/>
      <c r="K22" s="772"/>
      <c r="L22" s="772"/>
      <c r="M22" s="772"/>
      <c r="N22" s="772"/>
      <c r="O22" s="772"/>
      <c r="P22" s="772">
        <v>0.06</v>
      </c>
      <c r="Q22" s="772"/>
      <c r="R22" s="772"/>
      <c r="S22" s="772"/>
      <c r="T22" s="772"/>
      <c r="U22" s="772"/>
      <c r="V22" s="772"/>
      <c r="W22" s="772"/>
      <c r="X22" s="772"/>
      <c r="Y22" s="772"/>
      <c r="Z22" s="772"/>
      <c r="AA22" s="1120" t="s">
        <v>130</v>
      </c>
      <c r="AB22" s="1120" t="s">
        <v>290</v>
      </c>
      <c r="AC22" s="1122" t="s">
        <v>1170</v>
      </c>
      <c r="AD22" s="1120" t="s">
        <v>765</v>
      </c>
    </row>
    <row r="23" spans="1:31" ht="63">
      <c r="A23" s="1123">
        <v>10</v>
      </c>
      <c r="B23" s="1121" t="s">
        <v>652</v>
      </c>
      <c r="C23" s="908">
        <f t="shared" si="0"/>
        <v>0.13</v>
      </c>
      <c r="D23" s="1121"/>
      <c r="E23" s="772">
        <f t="shared" si="4"/>
        <v>0.13</v>
      </c>
      <c r="F23" s="772"/>
      <c r="G23" s="772"/>
      <c r="H23" s="772"/>
      <c r="I23" s="1140">
        <v>0.03</v>
      </c>
      <c r="J23" s="772"/>
      <c r="K23" s="772"/>
      <c r="L23" s="772"/>
      <c r="M23" s="772"/>
      <c r="N23" s="772"/>
      <c r="O23" s="772">
        <v>0.03</v>
      </c>
      <c r="P23" s="772"/>
      <c r="Q23" s="772">
        <v>7.0000000000000007E-2</v>
      </c>
      <c r="R23" s="772"/>
      <c r="S23" s="772"/>
      <c r="T23" s="772"/>
      <c r="U23" s="772"/>
      <c r="V23" s="772"/>
      <c r="W23" s="772"/>
      <c r="X23" s="772"/>
      <c r="Y23" s="772"/>
      <c r="Z23" s="772"/>
      <c r="AA23" s="1120" t="s">
        <v>276</v>
      </c>
      <c r="AB23" s="1120" t="s">
        <v>827</v>
      </c>
      <c r="AC23" s="1120" t="s">
        <v>1380</v>
      </c>
      <c r="AD23" s="1120" t="s">
        <v>760</v>
      </c>
    </row>
    <row r="24" spans="1:31" ht="78.75">
      <c r="A24" s="1119">
        <v>11</v>
      </c>
      <c r="B24" s="1121" t="s">
        <v>653</v>
      </c>
      <c r="C24" s="908">
        <f t="shared" si="0"/>
        <v>0.09</v>
      </c>
      <c r="D24" s="1121"/>
      <c r="E24" s="772">
        <f t="shared" si="4"/>
        <v>0.09</v>
      </c>
      <c r="F24" s="772"/>
      <c r="G24" s="772"/>
      <c r="H24" s="772"/>
      <c r="I24" s="1140">
        <v>0.01</v>
      </c>
      <c r="J24" s="1140">
        <v>0.03</v>
      </c>
      <c r="K24" s="1140"/>
      <c r="L24" s="1140"/>
      <c r="M24" s="772"/>
      <c r="N24" s="772"/>
      <c r="O24" s="772">
        <v>0.04</v>
      </c>
      <c r="P24" s="772"/>
      <c r="Q24" s="772"/>
      <c r="R24" s="772"/>
      <c r="S24" s="772"/>
      <c r="T24" s="772"/>
      <c r="U24" s="772"/>
      <c r="V24" s="772"/>
      <c r="W24" s="772"/>
      <c r="X24" s="772"/>
      <c r="Y24" s="772"/>
      <c r="Z24" s="772">
        <v>0.01</v>
      </c>
      <c r="AA24" s="1120" t="s">
        <v>132</v>
      </c>
      <c r="AB24" s="1120" t="s">
        <v>1362</v>
      </c>
      <c r="AC24" s="1120" t="s">
        <v>1370</v>
      </c>
      <c r="AD24" s="1120" t="s">
        <v>755</v>
      </c>
    </row>
    <row r="25" spans="1:31" ht="78.75">
      <c r="A25" s="1123">
        <v>12</v>
      </c>
      <c r="B25" s="1121" t="s">
        <v>654</v>
      </c>
      <c r="C25" s="908">
        <f t="shared" si="0"/>
        <v>0.1</v>
      </c>
      <c r="D25" s="1121"/>
      <c r="E25" s="772">
        <f t="shared" si="4"/>
        <v>0.1</v>
      </c>
      <c r="F25" s="1140">
        <v>0.1</v>
      </c>
      <c r="G25" s="772"/>
      <c r="H25" s="772"/>
      <c r="I25" s="772"/>
      <c r="J25" s="772"/>
      <c r="K25" s="772"/>
      <c r="L25" s="772"/>
      <c r="M25" s="772"/>
      <c r="N25" s="772"/>
      <c r="O25" s="772"/>
      <c r="P25" s="772"/>
      <c r="Q25" s="772"/>
      <c r="R25" s="772"/>
      <c r="S25" s="772"/>
      <c r="T25" s="772"/>
      <c r="U25" s="772"/>
      <c r="V25" s="772"/>
      <c r="W25" s="772"/>
      <c r="X25" s="772"/>
      <c r="Y25" s="772"/>
      <c r="Z25" s="772"/>
      <c r="AA25" s="1120" t="s">
        <v>350</v>
      </c>
      <c r="AB25" s="1120" t="s">
        <v>655</v>
      </c>
      <c r="AC25" s="1120" t="s">
        <v>1381</v>
      </c>
      <c r="AD25" s="1120" t="s">
        <v>749</v>
      </c>
    </row>
    <row r="26" spans="1:31" ht="78.75">
      <c r="A26" s="1119">
        <v>13</v>
      </c>
      <c r="B26" s="1096" t="s">
        <v>1385</v>
      </c>
      <c r="C26" s="908">
        <f t="shared" si="0"/>
        <v>1.3</v>
      </c>
      <c r="D26" s="1121"/>
      <c r="E26" s="772">
        <f t="shared" si="4"/>
        <v>1.3</v>
      </c>
      <c r="F26" s="772">
        <v>1</v>
      </c>
      <c r="G26" s="772"/>
      <c r="H26" s="772">
        <v>0.3</v>
      </c>
      <c r="I26" s="772"/>
      <c r="J26" s="772"/>
      <c r="K26" s="772"/>
      <c r="L26" s="772"/>
      <c r="M26" s="772"/>
      <c r="N26" s="772"/>
      <c r="O26" s="772"/>
      <c r="P26" s="772"/>
      <c r="Q26" s="772"/>
      <c r="R26" s="772"/>
      <c r="S26" s="772"/>
      <c r="T26" s="772"/>
      <c r="U26" s="772"/>
      <c r="V26" s="772"/>
      <c r="W26" s="772"/>
      <c r="X26" s="772"/>
      <c r="Y26" s="772"/>
      <c r="Z26" s="772"/>
      <c r="AA26" s="1120" t="s">
        <v>136</v>
      </c>
      <c r="AB26" s="774" t="s">
        <v>582</v>
      </c>
      <c r="AC26" s="1122" t="s">
        <v>1372</v>
      </c>
      <c r="AD26" s="1120" t="s">
        <v>742</v>
      </c>
      <c r="AE26" s="621" t="s">
        <v>1386</v>
      </c>
    </row>
    <row r="27" spans="1:31" ht="94.5">
      <c r="A27" s="1123">
        <v>14</v>
      </c>
      <c r="B27" s="1121" t="s">
        <v>865</v>
      </c>
      <c r="C27" s="908">
        <f t="shared" si="0"/>
        <v>0.39</v>
      </c>
      <c r="D27" s="1121"/>
      <c r="E27" s="772">
        <f t="shared" si="4"/>
        <v>0.39</v>
      </c>
      <c r="F27" s="891">
        <v>0.39</v>
      </c>
      <c r="G27" s="772"/>
      <c r="H27" s="772"/>
      <c r="I27" s="772"/>
      <c r="J27" s="772"/>
      <c r="K27" s="772"/>
      <c r="L27" s="772"/>
      <c r="M27" s="772"/>
      <c r="N27" s="772"/>
      <c r="O27" s="772"/>
      <c r="P27" s="772"/>
      <c r="Q27" s="772"/>
      <c r="R27" s="772"/>
      <c r="S27" s="772"/>
      <c r="T27" s="772"/>
      <c r="U27" s="772"/>
      <c r="V27" s="772"/>
      <c r="W27" s="772"/>
      <c r="X27" s="772"/>
      <c r="Y27" s="772"/>
      <c r="Z27" s="772"/>
      <c r="AA27" s="1120" t="s">
        <v>342</v>
      </c>
      <c r="AB27" s="1120" t="s">
        <v>307</v>
      </c>
      <c r="AC27" s="1122" t="s">
        <v>1169</v>
      </c>
      <c r="AD27" s="1120" t="s">
        <v>1229</v>
      </c>
    </row>
    <row r="28" spans="1:31" ht="78.75">
      <c r="A28" s="1123">
        <v>15</v>
      </c>
      <c r="B28" s="1121" t="s">
        <v>868</v>
      </c>
      <c r="C28" s="908">
        <f t="shared" si="0"/>
        <v>0.45</v>
      </c>
      <c r="D28" s="1121"/>
      <c r="E28" s="772">
        <f t="shared" si="4"/>
        <v>0.45</v>
      </c>
      <c r="F28" s="891">
        <v>0.45</v>
      </c>
      <c r="G28" s="772"/>
      <c r="H28" s="772"/>
      <c r="I28" s="772"/>
      <c r="J28" s="772"/>
      <c r="K28" s="772"/>
      <c r="L28" s="772"/>
      <c r="M28" s="772"/>
      <c r="N28" s="772"/>
      <c r="O28" s="772"/>
      <c r="P28" s="772"/>
      <c r="Q28" s="772"/>
      <c r="R28" s="772"/>
      <c r="S28" s="772"/>
      <c r="T28" s="772"/>
      <c r="U28" s="772"/>
      <c r="V28" s="772"/>
      <c r="W28" s="772"/>
      <c r="X28" s="772"/>
      <c r="Y28" s="772"/>
      <c r="Z28" s="772"/>
      <c r="AA28" s="1120" t="s">
        <v>342</v>
      </c>
      <c r="AB28" s="1120" t="s">
        <v>1079</v>
      </c>
      <c r="AC28" s="1122" t="s">
        <v>1169</v>
      </c>
      <c r="AD28" s="1120" t="s">
        <v>869</v>
      </c>
    </row>
    <row r="29" spans="1:31" ht="78.75">
      <c r="A29" s="1119">
        <v>16</v>
      </c>
      <c r="B29" s="1121" t="s">
        <v>870</v>
      </c>
      <c r="C29" s="908">
        <f t="shared" si="0"/>
        <v>3.3200000000000003</v>
      </c>
      <c r="D29" s="1121"/>
      <c r="E29" s="772">
        <f t="shared" si="4"/>
        <v>3.3200000000000003</v>
      </c>
      <c r="F29" s="891">
        <v>1.5</v>
      </c>
      <c r="G29" s="772"/>
      <c r="H29" s="772">
        <v>0.2</v>
      </c>
      <c r="I29" s="772">
        <v>0.1</v>
      </c>
      <c r="J29" s="772">
        <v>0.2</v>
      </c>
      <c r="K29" s="772"/>
      <c r="L29" s="772"/>
      <c r="M29" s="772"/>
      <c r="N29" s="772"/>
      <c r="O29" s="772">
        <v>0.1</v>
      </c>
      <c r="P29" s="772"/>
      <c r="Q29" s="772"/>
      <c r="R29" s="772"/>
      <c r="S29" s="772"/>
      <c r="T29" s="772">
        <v>0.31</v>
      </c>
      <c r="U29" s="772">
        <v>0.62</v>
      </c>
      <c r="V29" s="772"/>
      <c r="W29" s="772"/>
      <c r="X29" s="772"/>
      <c r="Y29" s="772">
        <v>0.09</v>
      </c>
      <c r="Z29" s="772">
        <v>0.2</v>
      </c>
      <c r="AA29" s="1120" t="s">
        <v>135</v>
      </c>
      <c r="AB29" s="1120" t="s">
        <v>1171</v>
      </c>
      <c r="AC29" s="1122" t="s">
        <v>1169</v>
      </c>
      <c r="AD29" s="1120" t="s">
        <v>1230</v>
      </c>
    </row>
    <row r="30" spans="1:31" ht="78.75">
      <c r="A30" s="1123">
        <v>17</v>
      </c>
      <c r="B30" s="1124" t="s">
        <v>872</v>
      </c>
      <c r="C30" s="908">
        <f t="shared" si="0"/>
        <v>3.8</v>
      </c>
      <c r="D30" s="1124"/>
      <c r="E30" s="772">
        <f>SUM(F30:Z30)</f>
        <v>3.8</v>
      </c>
      <c r="F30" s="891">
        <v>0.8</v>
      </c>
      <c r="G30" s="772"/>
      <c r="H30" s="772"/>
      <c r="I30" s="772">
        <v>1</v>
      </c>
      <c r="J30" s="772">
        <v>1.2</v>
      </c>
      <c r="K30" s="772"/>
      <c r="L30" s="772"/>
      <c r="M30" s="772"/>
      <c r="N30" s="772"/>
      <c r="O30" s="772">
        <v>0.8</v>
      </c>
      <c r="P30" s="772"/>
      <c r="Q30" s="772"/>
      <c r="R30" s="772"/>
      <c r="S30" s="772"/>
      <c r="T30" s="772"/>
      <c r="U30" s="772"/>
      <c r="V30" s="772"/>
      <c r="W30" s="772"/>
      <c r="X30" s="772"/>
      <c r="Y30" s="772"/>
      <c r="Z30" s="772"/>
      <c r="AA30" s="1120" t="s">
        <v>135</v>
      </c>
      <c r="AB30" s="1120" t="s">
        <v>1035</v>
      </c>
      <c r="AC30" s="1122" t="s">
        <v>1169</v>
      </c>
      <c r="AD30" s="1120" t="s">
        <v>1231</v>
      </c>
    </row>
    <row r="31" spans="1:31" ht="78.75">
      <c r="A31" s="1123">
        <v>18</v>
      </c>
      <c r="B31" s="1121" t="s">
        <v>874</v>
      </c>
      <c r="C31" s="908">
        <f t="shared" si="0"/>
        <v>0.44999999999999996</v>
      </c>
      <c r="D31" s="1121"/>
      <c r="E31" s="772">
        <f t="shared" si="4"/>
        <v>0.44999999999999996</v>
      </c>
      <c r="F31" s="891">
        <v>0.15</v>
      </c>
      <c r="G31" s="772"/>
      <c r="H31" s="772"/>
      <c r="I31" s="772"/>
      <c r="J31" s="772"/>
      <c r="K31" s="772"/>
      <c r="L31" s="772"/>
      <c r="M31" s="772"/>
      <c r="N31" s="772"/>
      <c r="O31" s="772"/>
      <c r="P31" s="772"/>
      <c r="Q31" s="772"/>
      <c r="R31" s="772"/>
      <c r="S31" s="772"/>
      <c r="T31" s="772">
        <v>0.15</v>
      </c>
      <c r="U31" s="772">
        <v>0.15</v>
      </c>
      <c r="V31" s="772"/>
      <c r="W31" s="772"/>
      <c r="X31" s="772"/>
      <c r="Y31" s="772"/>
      <c r="Z31" s="772"/>
      <c r="AA31" s="1120" t="s">
        <v>139</v>
      </c>
      <c r="AB31" s="1120" t="s">
        <v>1081</v>
      </c>
      <c r="AC31" s="1122" t="s">
        <v>1169</v>
      </c>
      <c r="AD31" s="1120" t="s">
        <v>1232</v>
      </c>
    </row>
    <row r="32" spans="1:31">
      <c r="A32" s="1375">
        <v>19</v>
      </c>
      <c r="B32" s="1381" t="s">
        <v>876</v>
      </c>
      <c r="C32" s="908">
        <f t="shared" si="0"/>
        <v>1.0900000000000001</v>
      </c>
      <c r="D32" s="1124"/>
      <c r="E32" s="772">
        <f t="shared" si="4"/>
        <v>1.0900000000000001</v>
      </c>
      <c r="F32" s="891">
        <v>0.83</v>
      </c>
      <c r="G32" s="772"/>
      <c r="H32" s="772"/>
      <c r="I32" s="772"/>
      <c r="J32" s="772">
        <v>0.14000000000000001</v>
      </c>
      <c r="K32" s="772"/>
      <c r="L32" s="772"/>
      <c r="M32" s="772"/>
      <c r="N32" s="772"/>
      <c r="O32" s="772">
        <v>0.06</v>
      </c>
      <c r="P32" s="772"/>
      <c r="Q32" s="772"/>
      <c r="R32" s="772"/>
      <c r="S32" s="772"/>
      <c r="T32" s="772">
        <v>0.03</v>
      </c>
      <c r="U32" s="772"/>
      <c r="V32" s="772"/>
      <c r="W32" s="772"/>
      <c r="X32" s="772"/>
      <c r="Y32" s="772">
        <v>0.03</v>
      </c>
      <c r="Z32" s="772"/>
      <c r="AA32" s="1120" t="s">
        <v>137</v>
      </c>
      <c r="AB32" s="1120" t="s">
        <v>1245</v>
      </c>
      <c r="AC32" s="1374" t="s">
        <v>1169</v>
      </c>
      <c r="AD32" s="1374" t="s">
        <v>1233</v>
      </c>
    </row>
    <row r="33" spans="1:30">
      <c r="A33" s="1375"/>
      <c r="B33" s="1381"/>
      <c r="C33" s="908">
        <f t="shared" si="0"/>
        <v>0.85500000000000009</v>
      </c>
      <c r="D33" s="1124"/>
      <c r="E33" s="772">
        <f t="shared" si="4"/>
        <v>0.85500000000000009</v>
      </c>
      <c r="F33" s="891">
        <v>0.66</v>
      </c>
      <c r="G33" s="772"/>
      <c r="H33" s="772"/>
      <c r="I33" s="772"/>
      <c r="J33" s="772"/>
      <c r="K33" s="772"/>
      <c r="L33" s="772"/>
      <c r="M33" s="772"/>
      <c r="N33" s="772"/>
      <c r="O33" s="772"/>
      <c r="P33" s="772"/>
      <c r="Q33" s="772"/>
      <c r="R33" s="772"/>
      <c r="S33" s="772"/>
      <c r="T33" s="772">
        <v>0.16</v>
      </c>
      <c r="U33" s="772"/>
      <c r="V33" s="772"/>
      <c r="W33" s="772"/>
      <c r="X33" s="772"/>
      <c r="Y33" s="772">
        <v>3.5000000000000003E-2</v>
      </c>
      <c r="Z33" s="772"/>
      <c r="AA33" s="1120" t="s">
        <v>135</v>
      </c>
      <c r="AB33" s="1120" t="s">
        <v>1244</v>
      </c>
      <c r="AC33" s="1374"/>
      <c r="AD33" s="1374"/>
    </row>
    <row r="34" spans="1:30" ht="157.5">
      <c r="A34" s="1119">
        <v>20</v>
      </c>
      <c r="B34" s="1121" t="s">
        <v>879</v>
      </c>
      <c r="C34" s="908">
        <f t="shared" si="0"/>
        <v>0.3</v>
      </c>
      <c r="D34" s="1121"/>
      <c r="E34" s="772">
        <f t="shared" si="4"/>
        <v>0.3</v>
      </c>
      <c r="F34" s="891">
        <v>0.3</v>
      </c>
      <c r="G34" s="772"/>
      <c r="H34" s="772"/>
      <c r="I34" s="772"/>
      <c r="J34" s="772"/>
      <c r="K34" s="772"/>
      <c r="L34" s="772"/>
      <c r="M34" s="772"/>
      <c r="N34" s="772"/>
      <c r="O34" s="772"/>
      <c r="P34" s="772"/>
      <c r="Q34" s="772"/>
      <c r="R34" s="772"/>
      <c r="S34" s="772"/>
      <c r="T34" s="772"/>
      <c r="U34" s="772"/>
      <c r="V34" s="772"/>
      <c r="W34" s="772"/>
      <c r="X34" s="772"/>
      <c r="Y34" s="772"/>
      <c r="Z34" s="772"/>
      <c r="AA34" s="1120" t="s">
        <v>140</v>
      </c>
      <c r="AB34" s="1120" t="s">
        <v>1083</v>
      </c>
      <c r="AC34" s="1122" t="s">
        <v>1169</v>
      </c>
      <c r="AD34" s="1120" t="s">
        <v>1234</v>
      </c>
    </row>
    <row r="35" spans="1:30" ht="204.75">
      <c r="A35" s="1375">
        <v>21</v>
      </c>
      <c r="B35" s="1378" t="s">
        <v>369</v>
      </c>
      <c r="C35" s="908">
        <f t="shared" si="0"/>
        <v>5.9399999999999995</v>
      </c>
      <c r="D35" s="1121"/>
      <c r="E35" s="772">
        <f>SUM(F35:Z35)</f>
        <v>5.9399999999999995</v>
      </c>
      <c r="F35" s="891">
        <v>4.3099999999999996</v>
      </c>
      <c r="G35" s="772"/>
      <c r="H35" s="772"/>
      <c r="I35" s="772">
        <v>0.05</v>
      </c>
      <c r="J35" s="772"/>
      <c r="K35" s="772"/>
      <c r="L35" s="772"/>
      <c r="M35" s="772"/>
      <c r="N35" s="772"/>
      <c r="O35" s="772"/>
      <c r="P35" s="772"/>
      <c r="Q35" s="772"/>
      <c r="R35" s="772"/>
      <c r="S35" s="772"/>
      <c r="T35" s="772">
        <v>0.3</v>
      </c>
      <c r="U35" s="772">
        <v>0.64</v>
      </c>
      <c r="V35" s="772"/>
      <c r="W35" s="772"/>
      <c r="X35" s="772"/>
      <c r="Y35" s="772">
        <v>0.37</v>
      </c>
      <c r="Z35" s="772">
        <v>0.27</v>
      </c>
      <c r="AA35" s="1120" t="s">
        <v>136</v>
      </c>
      <c r="AB35" s="1120" t="s">
        <v>1172</v>
      </c>
      <c r="AC35" s="1374" t="s">
        <v>1169</v>
      </c>
      <c r="AD35" s="1374" t="s">
        <v>1173</v>
      </c>
    </row>
    <row r="36" spans="1:30" ht="63">
      <c r="A36" s="1375"/>
      <c r="B36" s="1378"/>
      <c r="C36" s="908">
        <f t="shared" si="0"/>
        <v>0.67</v>
      </c>
      <c r="D36" s="1121"/>
      <c r="E36" s="772">
        <f t="shared" si="4"/>
        <v>0.67</v>
      </c>
      <c r="F36" s="891">
        <v>0.25</v>
      </c>
      <c r="G36" s="772"/>
      <c r="H36" s="772"/>
      <c r="I36" s="772">
        <v>0.01</v>
      </c>
      <c r="J36" s="772"/>
      <c r="K36" s="772"/>
      <c r="L36" s="772"/>
      <c r="M36" s="772"/>
      <c r="N36" s="772"/>
      <c r="O36" s="772"/>
      <c r="P36" s="772"/>
      <c r="Q36" s="772"/>
      <c r="R36" s="772"/>
      <c r="S36" s="772"/>
      <c r="T36" s="772">
        <v>0.1</v>
      </c>
      <c r="U36" s="772">
        <v>0.08</v>
      </c>
      <c r="V36" s="772"/>
      <c r="W36" s="772"/>
      <c r="X36" s="772"/>
      <c r="Y36" s="772"/>
      <c r="Z36" s="772">
        <v>0.23</v>
      </c>
      <c r="AA36" s="1120" t="s">
        <v>957</v>
      </c>
      <c r="AB36" s="1120" t="s">
        <v>1174</v>
      </c>
      <c r="AC36" s="1374"/>
      <c r="AD36" s="1374"/>
    </row>
    <row r="37" spans="1:30" ht="78.75">
      <c r="A37" s="1119">
        <v>22</v>
      </c>
      <c r="B37" s="1124" t="s">
        <v>1358</v>
      </c>
      <c r="C37" s="908">
        <f t="shared" si="0"/>
        <v>0.01</v>
      </c>
      <c r="D37" s="1124"/>
      <c r="E37" s="772">
        <f t="shared" si="4"/>
        <v>0.01</v>
      </c>
      <c r="F37" s="891"/>
      <c r="G37" s="772"/>
      <c r="H37" s="772"/>
      <c r="I37" s="772"/>
      <c r="J37" s="772"/>
      <c r="K37" s="772"/>
      <c r="L37" s="772"/>
      <c r="M37" s="772"/>
      <c r="N37" s="772"/>
      <c r="O37" s="772"/>
      <c r="P37" s="772">
        <v>0.01</v>
      </c>
      <c r="Q37" s="772"/>
      <c r="R37" s="772"/>
      <c r="S37" s="772"/>
      <c r="T37" s="772"/>
      <c r="U37" s="772"/>
      <c r="V37" s="772"/>
      <c r="W37" s="772"/>
      <c r="X37" s="772"/>
      <c r="Y37" s="772"/>
      <c r="Z37" s="772"/>
      <c r="AA37" s="1120" t="s">
        <v>957</v>
      </c>
      <c r="AB37" s="1121" t="s">
        <v>1130</v>
      </c>
      <c r="AC37" s="1122" t="s">
        <v>1169</v>
      </c>
      <c r="AD37" s="1120" t="s">
        <v>1235</v>
      </c>
    </row>
    <row r="38" spans="1:30">
      <c r="A38" s="1375">
        <v>23</v>
      </c>
      <c r="B38" s="1378" t="s">
        <v>646</v>
      </c>
      <c r="C38" s="908">
        <f t="shared" si="0"/>
        <v>3.4499999999999997</v>
      </c>
      <c r="D38" s="1121"/>
      <c r="E38" s="772">
        <f t="shared" si="4"/>
        <v>3.4499999999999997</v>
      </c>
      <c r="F38" s="891">
        <v>2.85</v>
      </c>
      <c r="G38" s="772"/>
      <c r="H38" s="772"/>
      <c r="I38" s="772"/>
      <c r="J38" s="772"/>
      <c r="K38" s="772"/>
      <c r="L38" s="772"/>
      <c r="M38" s="772"/>
      <c r="N38" s="772"/>
      <c r="O38" s="772"/>
      <c r="P38" s="772"/>
      <c r="Q38" s="772"/>
      <c r="R38" s="772"/>
      <c r="S38" s="772"/>
      <c r="T38" s="772">
        <v>0.3</v>
      </c>
      <c r="U38" s="772">
        <v>0.3</v>
      </c>
      <c r="V38" s="772"/>
      <c r="W38" s="772"/>
      <c r="X38" s="772"/>
      <c r="Y38" s="772"/>
      <c r="Z38" s="772"/>
      <c r="AA38" s="1120" t="s">
        <v>134</v>
      </c>
      <c r="AB38" s="1120" t="s">
        <v>357</v>
      </c>
      <c r="AC38" s="1374" t="s">
        <v>1169</v>
      </c>
      <c r="AD38" s="1374" t="s">
        <v>885</v>
      </c>
    </row>
    <row r="39" spans="1:30">
      <c r="A39" s="1375"/>
      <c r="B39" s="1378"/>
      <c r="C39" s="908">
        <f t="shared" si="0"/>
        <v>7.72</v>
      </c>
      <c r="D39" s="1121"/>
      <c r="E39" s="772">
        <f t="shared" si="4"/>
        <v>7.72</v>
      </c>
      <c r="F39" s="891">
        <v>4.25</v>
      </c>
      <c r="G39" s="772"/>
      <c r="H39" s="772"/>
      <c r="I39" s="772">
        <v>0.92</v>
      </c>
      <c r="J39" s="772">
        <v>0.74</v>
      </c>
      <c r="K39" s="772"/>
      <c r="L39" s="772"/>
      <c r="M39" s="772"/>
      <c r="N39" s="772"/>
      <c r="O39" s="772">
        <v>1.75</v>
      </c>
      <c r="P39" s="772"/>
      <c r="Q39" s="772"/>
      <c r="R39" s="772"/>
      <c r="S39" s="772"/>
      <c r="T39" s="772"/>
      <c r="U39" s="772"/>
      <c r="V39" s="772"/>
      <c r="W39" s="772"/>
      <c r="X39" s="772"/>
      <c r="Y39" s="772"/>
      <c r="Z39" s="772">
        <v>0.06</v>
      </c>
      <c r="AA39" s="1120" t="s">
        <v>136</v>
      </c>
      <c r="AB39" s="1120" t="s">
        <v>1118</v>
      </c>
      <c r="AC39" s="1374"/>
      <c r="AD39" s="1374"/>
    </row>
    <row r="40" spans="1:30" ht="141.75">
      <c r="A40" s="1119">
        <v>24</v>
      </c>
      <c r="B40" s="1121" t="s">
        <v>373</v>
      </c>
      <c r="C40" s="908">
        <f t="shared" si="0"/>
        <v>4.26</v>
      </c>
      <c r="D40" s="1121"/>
      <c r="E40" s="772">
        <f t="shared" si="4"/>
        <v>4.26</v>
      </c>
      <c r="F40" s="114"/>
      <c r="G40" s="891">
        <v>2.5299999999999998</v>
      </c>
      <c r="H40" s="772"/>
      <c r="I40" s="772"/>
      <c r="J40" s="772"/>
      <c r="K40" s="772"/>
      <c r="L40" s="772"/>
      <c r="M40" s="772">
        <v>0.03</v>
      </c>
      <c r="N40" s="772"/>
      <c r="O40" s="772"/>
      <c r="P40" s="772"/>
      <c r="Q40" s="772"/>
      <c r="R40" s="772">
        <v>0.02</v>
      </c>
      <c r="S40" s="772"/>
      <c r="T40" s="772">
        <v>0.03</v>
      </c>
      <c r="U40" s="772">
        <v>0.03</v>
      </c>
      <c r="V40" s="772"/>
      <c r="W40" s="772"/>
      <c r="X40" s="772"/>
      <c r="Y40" s="772"/>
      <c r="Z40" s="772">
        <v>1.62</v>
      </c>
      <c r="AA40" s="1120" t="s">
        <v>1006</v>
      </c>
      <c r="AB40" s="1120" t="s">
        <v>1074</v>
      </c>
      <c r="AC40" s="1122" t="s">
        <v>1169</v>
      </c>
      <c r="AD40" s="1120" t="s">
        <v>962</v>
      </c>
    </row>
    <row r="41" spans="1:30" ht="157.5">
      <c r="A41" s="1119">
        <v>25</v>
      </c>
      <c r="B41" s="1121" t="s">
        <v>1011</v>
      </c>
      <c r="C41" s="908">
        <f t="shared" si="0"/>
        <v>0.03</v>
      </c>
      <c r="D41" s="1121"/>
      <c r="E41" s="772">
        <f t="shared" si="4"/>
        <v>0.03</v>
      </c>
      <c r="F41" s="891"/>
      <c r="G41" s="772"/>
      <c r="H41" s="772"/>
      <c r="I41" s="772"/>
      <c r="J41" s="772"/>
      <c r="K41" s="772"/>
      <c r="L41" s="772"/>
      <c r="M41" s="772"/>
      <c r="N41" s="772"/>
      <c r="O41" s="772">
        <v>0.03</v>
      </c>
      <c r="P41" s="772"/>
      <c r="Q41" s="772"/>
      <c r="R41" s="772"/>
      <c r="S41" s="772"/>
      <c r="T41" s="772"/>
      <c r="U41" s="772"/>
      <c r="V41" s="772"/>
      <c r="W41" s="772"/>
      <c r="X41" s="772"/>
      <c r="Y41" s="772"/>
      <c r="Z41" s="772"/>
      <c r="AA41" s="1120" t="s">
        <v>133</v>
      </c>
      <c r="AB41" s="1120" t="s">
        <v>1062</v>
      </c>
      <c r="AC41" s="1122" t="s">
        <v>1175</v>
      </c>
      <c r="AD41" s="1120" t="s">
        <v>966</v>
      </c>
    </row>
    <row r="42" spans="1:30" s="520" customFormat="1">
      <c r="A42" s="1132" t="s">
        <v>1333</v>
      </c>
      <c r="B42" s="885" t="s">
        <v>375</v>
      </c>
      <c r="C42" s="908">
        <f t="shared" si="0"/>
        <v>20.66</v>
      </c>
      <c r="D42" s="885"/>
      <c r="E42" s="887">
        <f>SUM(E43:E55)</f>
        <v>20.66</v>
      </c>
      <c r="F42" s="887"/>
      <c r="G42" s="887"/>
      <c r="H42" s="887"/>
      <c r="I42" s="887"/>
      <c r="J42" s="887"/>
      <c r="K42" s="887"/>
      <c r="L42" s="887"/>
      <c r="M42" s="887"/>
      <c r="N42" s="887"/>
      <c r="O42" s="887"/>
      <c r="P42" s="887"/>
      <c r="Q42" s="887"/>
      <c r="R42" s="887"/>
      <c r="S42" s="887"/>
      <c r="T42" s="887"/>
      <c r="U42" s="887"/>
      <c r="V42" s="887"/>
      <c r="W42" s="887"/>
      <c r="X42" s="887"/>
      <c r="Y42" s="887"/>
      <c r="Z42" s="887"/>
      <c r="AA42" s="1127"/>
      <c r="AB42" s="893"/>
      <c r="AC42" s="1132"/>
      <c r="AD42" s="880"/>
    </row>
    <row r="43" spans="1:30" s="520" customFormat="1" ht="63">
      <c r="A43" s="1119">
        <v>26</v>
      </c>
      <c r="B43" s="1121" t="s">
        <v>656</v>
      </c>
      <c r="C43" s="908">
        <f t="shared" si="0"/>
        <v>0.2</v>
      </c>
      <c r="D43" s="1121"/>
      <c r="E43" s="772">
        <f>SUM(F43:Z43)</f>
        <v>0.2</v>
      </c>
      <c r="F43" s="1140"/>
      <c r="G43" s="887"/>
      <c r="H43" s="887"/>
      <c r="I43" s="1140">
        <v>0.2</v>
      </c>
      <c r="J43" s="887"/>
      <c r="K43" s="887"/>
      <c r="L43" s="887"/>
      <c r="M43" s="887"/>
      <c r="N43" s="887"/>
      <c r="O43" s="887"/>
      <c r="P43" s="887"/>
      <c r="Q43" s="887"/>
      <c r="R43" s="887"/>
      <c r="S43" s="887"/>
      <c r="T43" s="887"/>
      <c r="U43" s="887"/>
      <c r="V43" s="887"/>
      <c r="W43" s="887"/>
      <c r="X43" s="887"/>
      <c r="Y43" s="887"/>
      <c r="Z43" s="887"/>
      <c r="AA43" s="1120" t="s">
        <v>138</v>
      </c>
      <c r="AB43" s="1120" t="s">
        <v>825</v>
      </c>
      <c r="AC43" s="1120" t="s">
        <v>780</v>
      </c>
      <c r="AD43" s="1120" t="s">
        <v>756</v>
      </c>
    </row>
    <row r="44" spans="1:30" s="520" customFormat="1" ht="63">
      <c r="A44" s="1119">
        <v>27</v>
      </c>
      <c r="B44" s="1121" t="s">
        <v>657</v>
      </c>
      <c r="C44" s="908">
        <f t="shared" si="0"/>
        <v>0.65000000000000013</v>
      </c>
      <c r="D44" s="1121"/>
      <c r="E44" s="772">
        <f t="shared" ref="E44:E55" si="5">SUM(F44:Z44)</f>
        <v>0.65000000000000013</v>
      </c>
      <c r="F44" s="774">
        <v>0.39</v>
      </c>
      <c r="G44" s="887"/>
      <c r="H44" s="887"/>
      <c r="I44" s="774"/>
      <c r="J44" s="887"/>
      <c r="K44" s="887"/>
      <c r="L44" s="887"/>
      <c r="M44" s="887"/>
      <c r="N44" s="887"/>
      <c r="O44" s="887"/>
      <c r="P44" s="887"/>
      <c r="Q44" s="887"/>
      <c r="R44" s="887"/>
      <c r="S44" s="887"/>
      <c r="T44" s="774">
        <v>0.03</v>
      </c>
      <c r="U44" s="774">
        <v>0.03</v>
      </c>
      <c r="V44" s="774"/>
      <c r="W44" s="774"/>
      <c r="X44" s="774"/>
      <c r="Y44" s="774"/>
      <c r="Z44" s="774">
        <v>0.2</v>
      </c>
      <c r="AA44" s="1120" t="s">
        <v>350</v>
      </c>
      <c r="AB44" s="1120" t="s">
        <v>824</v>
      </c>
      <c r="AC44" s="1120" t="s">
        <v>1176</v>
      </c>
      <c r="AD44" s="1120" t="s">
        <v>757</v>
      </c>
    </row>
    <row r="45" spans="1:30" s="153" customFormat="1" ht="63">
      <c r="A45" s="1119">
        <v>28</v>
      </c>
      <c r="B45" s="1121" t="s">
        <v>506</v>
      </c>
      <c r="C45" s="908">
        <f t="shared" si="0"/>
        <v>0.16</v>
      </c>
      <c r="D45" s="1121"/>
      <c r="E45" s="772">
        <f t="shared" si="5"/>
        <v>0.16</v>
      </c>
      <c r="F45" s="772">
        <v>0.16</v>
      </c>
      <c r="G45" s="772"/>
      <c r="H45" s="772"/>
      <c r="I45" s="774"/>
      <c r="J45" s="772"/>
      <c r="K45" s="772"/>
      <c r="L45" s="772"/>
      <c r="M45" s="772"/>
      <c r="N45" s="772"/>
      <c r="O45" s="772"/>
      <c r="P45" s="772"/>
      <c r="Q45" s="772"/>
      <c r="R45" s="772"/>
      <c r="S45" s="772"/>
      <c r="T45" s="772"/>
      <c r="U45" s="772"/>
      <c r="V45" s="772"/>
      <c r="W45" s="772"/>
      <c r="X45" s="772"/>
      <c r="Y45" s="772"/>
      <c r="Z45" s="772"/>
      <c r="AA45" s="894" t="s">
        <v>432</v>
      </c>
      <c r="AB45" s="1120" t="s">
        <v>823</v>
      </c>
      <c r="AC45" s="1122" t="s">
        <v>1185</v>
      </c>
      <c r="AD45" s="1120" t="s">
        <v>744</v>
      </c>
    </row>
    <row r="46" spans="1:30" s="153" customFormat="1" ht="78.75">
      <c r="A46" s="1119">
        <v>29</v>
      </c>
      <c r="B46" s="1121" t="s">
        <v>888</v>
      </c>
      <c r="C46" s="908">
        <f t="shared" si="0"/>
        <v>3.6</v>
      </c>
      <c r="D46" s="1121"/>
      <c r="E46" s="772">
        <f t="shared" si="5"/>
        <v>3.6</v>
      </c>
      <c r="F46" s="891">
        <v>2.6</v>
      </c>
      <c r="G46" s="772"/>
      <c r="H46" s="772">
        <v>0.5</v>
      </c>
      <c r="I46" s="774"/>
      <c r="J46" s="772"/>
      <c r="K46" s="772"/>
      <c r="L46" s="772"/>
      <c r="M46" s="772"/>
      <c r="N46" s="772"/>
      <c r="O46" s="772"/>
      <c r="P46" s="772"/>
      <c r="Q46" s="772"/>
      <c r="R46" s="772"/>
      <c r="S46" s="772"/>
      <c r="T46" s="772"/>
      <c r="U46" s="772"/>
      <c r="V46" s="772"/>
      <c r="W46" s="772"/>
      <c r="X46" s="772"/>
      <c r="Y46" s="772"/>
      <c r="Z46" s="772">
        <v>0.5</v>
      </c>
      <c r="AA46" s="1120" t="s">
        <v>135</v>
      </c>
      <c r="AB46" s="1120" t="s">
        <v>1177</v>
      </c>
      <c r="AC46" s="1122" t="s">
        <v>1169</v>
      </c>
      <c r="AD46" s="1120" t="s">
        <v>1236</v>
      </c>
    </row>
    <row r="47" spans="1:30" s="153" customFormat="1" ht="63">
      <c r="A47" s="1119">
        <v>30</v>
      </c>
      <c r="B47" s="1121" t="s">
        <v>890</v>
      </c>
      <c r="C47" s="908">
        <f t="shared" si="0"/>
        <v>1.58</v>
      </c>
      <c r="D47" s="1121"/>
      <c r="E47" s="772">
        <f t="shared" si="5"/>
        <v>1.58</v>
      </c>
      <c r="F47" s="891">
        <v>1.45</v>
      </c>
      <c r="G47" s="772"/>
      <c r="H47" s="772"/>
      <c r="I47" s="774"/>
      <c r="J47" s="772"/>
      <c r="K47" s="772"/>
      <c r="L47" s="772"/>
      <c r="M47" s="772"/>
      <c r="N47" s="772"/>
      <c r="O47" s="772"/>
      <c r="P47" s="772"/>
      <c r="Q47" s="772"/>
      <c r="R47" s="772"/>
      <c r="S47" s="772"/>
      <c r="T47" s="772">
        <v>7.0000000000000007E-2</v>
      </c>
      <c r="U47" s="772">
        <v>0.06</v>
      </c>
      <c r="V47" s="772"/>
      <c r="W47" s="772"/>
      <c r="X47" s="772"/>
      <c r="Y47" s="772"/>
      <c r="Z47" s="772"/>
      <c r="AA47" s="1120" t="s">
        <v>135</v>
      </c>
      <c r="AB47" s="1120" t="s">
        <v>1178</v>
      </c>
      <c r="AC47" s="1122" t="s">
        <v>1169</v>
      </c>
      <c r="AD47" s="1120" t="s">
        <v>1237</v>
      </c>
    </row>
    <row r="48" spans="1:30" s="153" customFormat="1" ht="63">
      <c r="A48" s="1119">
        <v>31</v>
      </c>
      <c r="B48" s="1121" t="s">
        <v>892</v>
      </c>
      <c r="C48" s="908">
        <f t="shared" si="0"/>
        <v>6.6</v>
      </c>
      <c r="D48" s="1121"/>
      <c r="E48" s="772">
        <f t="shared" si="5"/>
        <v>6.6</v>
      </c>
      <c r="F48" s="772">
        <v>2.5</v>
      </c>
      <c r="G48" s="772">
        <v>2.2000000000000002</v>
      </c>
      <c r="H48" s="772"/>
      <c r="I48" s="774"/>
      <c r="J48" s="772"/>
      <c r="K48" s="772"/>
      <c r="L48" s="772"/>
      <c r="M48" s="772"/>
      <c r="N48" s="772"/>
      <c r="O48" s="772"/>
      <c r="P48" s="772"/>
      <c r="Q48" s="772"/>
      <c r="R48" s="772"/>
      <c r="S48" s="772"/>
      <c r="T48" s="772"/>
      <c r="U48" s="772"/>
      <c r="V48" s="772"/>
      <c r="W48" s="772"/>
      <c r="X48" s="772"/>
      <c r="Y48" s="772"/>
      <c r="Z48" s="772">
        <v>1.9</v>
      </c>
      <c r="AA48" s="1120" t="s">
        <v>137</v>
      </c>
      <c r="AB48" s="1120" t="s">
        <v>1179</v>
      </c>
      <c r="AC48" s="1122" t="s">
        <v>1169</v>
      </c>
      <c r="AD48" s="1120" t="s">
        <v>1238</v>
      </c>
    </row>
    <row r="49" spans="1:32" s="153" customFormat="1" ht="78.75">
      <c r="A49" s="1119">
        <v>32</v>
      </c>
      <c r="B49" s="1124" t="s">
        <v>971</v>
      </c>
      <c r="C49" s="908">
        <f t="shared" si="0"/>
        <v>0.35</v>
      </c>
      <c r="D49" s="1124"/>
      <c r="E49" s="772">
        <f t="shared" si="5"/>
        <v>0.35</v>
      </c>
      <c r="F49" s="772"/>
      <c r="G49" s="772"/>
      <c r="H49" s="772"/>
      <c r="I49" s="774"/>
      <c r="J49" s="772"/>
      <c r="K49" s="772"/>
      <c r="L49" s="772"/>
      <c r="M49" s="772"/>
      <c r="N49" s="772"/>
      <c r="O49" s="772"/>
      <c r="P49" s="772"/>
      <c r="Q49" s="772"/>
      <c r="R49" s="772"/>
      <c r="S49" s="772"/>
      <c r="T49" s="772"/>
      <c r="U49" s="772">
        <v>0.35</v>
      </c>
      <c r="V49" s="772"/>
      <c r="W49" s="772"/>
      <c r="X49" s="772"/>
      <c r="Y49" s="772"/>
      <c r="Z49" s="772"/>
      <c r="AA49" s="1120" t="s">
        <v>1007</v>
      </c>
      <c r="AB49" s="1011" t="s">
        <v>1180</v>
      </c>
      <c r="AC49" s="1122" t="s">
        <v>1175</v>
      </c>
      <c r="AD49" s="1120" t="s">
        <v>1239</v>
      </c>
    </row>
    <row r="50" spans="1:32" s="153" customFormat="1">
      <c r="A50" s="1380">
        <v>33</v>
      </c>
      <c r="B50" s="1378" t="s">
        <v>894</v>
      </c>
      <c r="C50" s="908">
        <f t="shared" si="0"/>
        <v>0.05</v>
      </c>
      <c r="D50" s="1121"/>
      <c r="E50" s="772">
        <f t="shared" si="5"/>
        <v>0.05</v>
      </c>
      <c r="F50" s="891">
        <v>0.05</v>
      </c>
      <c r="G50" s="772"/>
      <c r="H50" s="772"/>
      <c r="I50" s="774"/>
      <c r="J50" s="772"/>
      <c r="K50" s="772"/>
      <c r="L50" s="772"/>
      <c r="M50" s="772"/>
      <c r="N50" s="772"/>
      <c r="O50" s="772"/>
      <c r="P50" s="772"/>
      <c r="Q50" s="772"/>
      <c r="R50" s="772"/>
      <c r="S50" s="772"/>
      <c r="T50" s="772"/>
      <c r="U50" s="772"/>
      <c r="V50" s="772"/>
      <c r="W50" s="772"/>
      <c r="X50" s="772"/>
      <c r="Y50" s="772"/>
      <c r="Z50" s="772"/>
      <c r="AA50" s="1120" t="s">
        <v>1007</v>
      </c>
      <c r="AB50" s="1120" t="s">
        <v>1150</v>
      </c>
      <c r="AC50" s="1379" t="s">
        <v>1169</v>
      </c>
      <c r="AD50" s="1374" t="s">
        <v>1181</v>
      </c>
    </row>
    <row r="51" spans="1:32" s="153" customFormat="1">
      <c r="A51" s="1380"/>
      <c r="B51" s="1378"/>
      <c r="C51" s="908">
        <f t="shared" si="0"/>
        <v>0.04</v>
      </c>
      <c r="D51" s="1121"/>
      <c r="E51" s="772">
        <f t="shared" si="5"/>
        <v>0.04</v>
      </c>
      <c r="F51" s="891">
        <v>0.04</v>
      </c>
      <c r="G51" s="772"/>
      <c r="H51" s="772"/>
      <c r="I51" s="774"/>
      <c r="J51" s="772"/>
      <c r="K51" s="772"/>
      <c r="L51" s="772"/>
      <c r="M51" s="772"/>
      <c r="N51" s="772"/>
      <c r="O51" s="772"/>
      <c r="P51" s="772"/>
      <c r="Q51" s="772"/>
      <c r="R51" s="772"/>
      <c r="S51" s="772"/>
      <c r="T51" s="772"/>
      <c r="U51" s="772"/>
      <c r="V51" s="772"/>
      <c r="W51" s="772"/>
      <c r="X51" s="772"/>
      <c r="Y51" s="772"/>
      <c r="Z51" s="772"/>
      <c r="AA51" s="1120" t="s">
        <v>140</v>
      </c>
      <c r="AB51" s="1120" t="s">
        <v>1149</v>
      </c>
      <c r="AC51" s="1379"/>
      <c r="AD51" s="1374"/>
    </row>
    <row r="52" spans="1:32" s="153" customFormat="1" ht="94.5">
      <c r="A52" s="1123">
        <v>34</v>
      </c>
      <c r="B52" s="1121" t="s">
        <v>897</v>
      </c>
      <c r="C52" s="908">
        <f t="shared" si="0"/>
        <v>0.04</v>
      </c>
      <c r="D52" s="1121"/>
      <c r="E52" s="772">
        <f t="shared" si="5"/>
        <v>0.04</v>
      </c>
      <c r="F52" s="891">
        <v>0.04</v>
      </c>
      <c r="G52" s="772"/>
      <c r="H52" s="772"/>
      <c r="I52" s="774"/>
      <c r="J52" s="772"/>
      <c r="K52" s="772"/>
      <c r="L52" s="772"/>
      <c r="M52" s="772"/>
      <c r="N52" s="772"/>
      <c r="O52" s="772"/>
      <c r="P52" s="772"/>
      <c r="Q52" s="772"/>
      <c r="R52" s="772"/>
      <c r="S52" s="772"/>
      <c r="T52" s="772"/>
      <c r="U52" s="772"/>
      <c r="V52" s="772"/>
      <c r="W52" s="772"/>
      <c r="X52" s="772"/>
      <c r="Y52" s="772"/>
      <c r="Z52" s="772"/>
      <c r="AA52" s="1120" t="s">
        <v>138</v>
      </c>
      <c r="AB52" s="1120" t="s">
        <v>1088</v>
      </c>
      <c r="AC52" s="1122" t="s">
        <v>1169</v>
      </c>
      <c r="AD52" s="1120" t="s">
        <v>898</v>
      </c>
    </row>
    <row r="53" spans="1:32" s="153" customFormat="1" ht="63">
      <c r="A53" s="1123">
        <v>35</v>
      </c>
      <c r="B53" s="1124" t="s">
        <v>899</v>
      </c>
      <c r="C53" s="908">
        <f t="shared" si="0"/>
        <v>2.1</v>
      </c>
      <c r="D53" s="1124"/>
      <c r="E53" s="772">
        <f t="shared" si="5"/>
        <v>2.1</v>
      </c>
      <c r="F53" s="891"/>
      <c r="G53" s="772">
        <v>0.17</v>
      </c>
      <c r="H53" s="772">
        <v>0.1</v>
      </c>
      <c r="I53" s="774">
        <v>0.15</v>
      </c>
      <c r="J53" s="772">
        <v>0.3</v>
      </c>
      <c r="K53" s="772"/>
      <c r="L53" s="772"/>
      <c r="M53" s="772">
        <v>0.3</v>
      </c>
      <c r="N53" s="772"/>
      <c r="O53" s="772">
        <v>0.3</v>
      </c>
      <c r="P53" s="772"/>
      <c r="Q53" s="772"/>
      <c r="R53" s="772"/>
      <c r="S53" s="772"/>
      <c r="T53" s="772">
        <v>0.19</v>
      </c>
      <c r="U53" s="772">
        <v>0.1</v>
      </c>
      <c r="V53" s="772"/>
      <c r="W53" s="772"/>
      <c r="X53" s="772">
        <v>0.13</v>
      </c>
      <c r="Y53" s="772"/>
      <c r="Z53" s="772">
        <v>0.36</v>
      </c>
      <c r="AA53" s="1120" t="s">
        <v>140</v>
      </c>
      <c r="AB53" s="906" t="s">
        <v>1131</v>
      </c>
      <c r="AC53" s="1122" t="s">
        <v>1169</v>
      </c>
      <c r="AD53" s="1120" t="s">
        <v>1240</v>
      </c>
    </row>
    <row r="54" spans="1:32" s="153" customFormat="1" ht="31.5">
      <c r="A54" s="1380">
        <v>36</v>
      </c>
      <c r="B54" s="1381" t="s">
        <v>1057</v>
      </c>
      <c r="C54" s="908">
        <f t="shared" si="0"/>
        <v>1.94</v>
      </c>
      <c r="D54" s="1124"/>
      <c r="E54" s="772">
        <f>SUM(F54:Z54)</f>
        <v>1.94</v>
      </c>
      <c r="F54" s="772"/>
      <c r="G54" s="772"/>
      <c r="H54" s="772"/>
      <c r="I54" s="774"/>
      <c r="J54" s="772"/>
      <c r="K54" s="772"/>
      <c r="L54" s="772"/>
      <c r="M54" s="772"/>
      <c r="N54" s="772"/>
      <c r="O54" s="772"/>
      <c r="P54" s="772"/>
      <c r="Q54" s="772"/>
      <c r="R54" s="114">
        <v>1.1399999999999999</v>
      </c>
      <c r="S54" s="772"/>
      <c r="T54" s="114">
        <v>0.15</v>
      </c>
      <c r="U54" s="114">
        <v>0.05</v>
      </c>
      <c r="V54" s="772"/>
      <c r="W54" s="772"/>
      <c r="X54" s="772"/>
      <c r="Y54" s="772"/>
      <c r="Z54" s="774">
        <v>0.6</v>
      </c>
      <c r="AA54" s="1120" t="s">
        <v>140</v>
      </c>
      <c r="AB54" s="1120" t="s">
        <v>1059</v>
      </c>
      <c r="AC54" s="1379" t="s">
        <v>1169</v>
      </c>
      <c r="AD54" s="1374" t="s">
        <v>1182</v>
      </c>
    </row>
    <row r="55" spans="1:32" s="153" customFormat="1" ht="31.5">
      <c r="A55" s="1380"/>
      <c r="B55" s="1381"/>
      <c r="C55" s="908">
        <f t="shared" si="0"/>
        <v>3.35</v>
      </c>
      <c r="D55" s="1124"/>
      <c r="E55" s="772">
        <f t="shared" si="5"/>
        <v>3.35</v>
      </c>
      <c r="F55" s="772"/>
      <c r="G55" s="772"/>
      <c r="H55" s="772"/>
      <c r="I55" s="774"/>
      <c r="J55" s="772"/>
      <c r="K55" s="772"/>
      <c r="L55" s="772"/>
      <c r="M55" s="772"/>
      <c r="N55" s="772"/>
      <c r="O55" s="772"/>
      <c r="P55" s="772"/>
      <c r="Q55" s="772"/>
      <c r="R55" s="772"/>
      <c r="S55" s="772">
        <v>3.35</v>
      </c>
      <c r="T55" s="772"/>
      <c r="U55" s="772"/>
      <c r="V55" s="772"/>
      <c r="W55" s="772"/>
      <c r="X55" s="772"/>
      <c r="Y55" s="772"/>
      <c r="Z55" s="772"/>
      <c r="AA55" s="1120" t="s">
        <v>134</v>
      </c>
      <c r="AB55" s="1120" t="s">
        <v>1060</v>
      </c>
      <c r="AC55" s="1379"/>
      <c r="AD55" s="1374"/>
    </row>
    <row r="56" spans="1:32" s="153" customFormat="1">
      <c r="A56" s="895" t="s">
        <v>1334</v>
      </c>
      <c r="B56" s="885" t="s">
        <v>939</v>
      </c>
      <c r="C56" s="1131">
        <f t="shared" si="0"/>
        <v>0.82</v>
      </c>
      <c r="D56" s="885"/>
      <c r="E56" s="887">
        <f t="shared" ref="E56" si="6">SUM(E58:E61)</f>
        <v>0.82</v>
      </c>
      <c r="F56" s="887"/>
      <c r="G56" s="887"/>
      <c r="H56" s="887"/>
      <c r="I56" s="887"/>
      <c r="J56" s="887"/>
      <c r="K56" s="887"/>
      <c r="L56" s="887"/>
      <c r="M56" s="887"/>
      <c r="N56" s="887"/>
      <c r="O56" s="887"/>
      <c r="P56" s="887"/>
      <c r="Q56" s="887"/>
      <c r="R56" s="887"/>
      <c r="S56" s="887"/>
      <c r="T56" s="887"/>
      <c r="U56" s="887"/>
      <c r="V56" s="887"/>
      <c r="W56" s="887"/>
      <c r="X56" s="887"/>
      <c r="Y56" s="887"/>
      <c r="Z56" s="887"/>
      <c r="AA56" s="894"/>
      <c r="AB56" s="1120"/>
      <c r="AC56" s="1122"/>
      <c r="AD56" s="1120"/>
    </row>
    <row r="57" spans="1:32" s="132" customFormat="1" ht="110.25">
      <c r="A57" s="1082"/>
      <c r="B57" s="1083" t="s">
        <v>1375</v>
      </c>
      <c r="C57" s="1084">
        <f t="shared" si="0"/>
        <v>0.6</v>
      </c>
      <c r="D57" s="1085"/>
      <c r="E57" s="1086">
        <f>F57</f>
        <v>0.6</v>
      </c>
      <c r="F57" s="1086">
        <v>0.6</v>
      </c>
      <c r="G57" s="1087"/>
      <c r="H57" s="1087"/>
      <c r="I57" s="1087"/>
      <c r="J57" s="1087"/>
      <c r="K57" s="1087"/>
      <c r="L57" s="1087"/>
      <c r="M57" s="1087"/>
      <c r="N57" s="1087"/>
      <c r="O57" s="1087"/>
      <c r="P57" s="1087"/>
      <c r="Q57" s="1087"/>
      <c r="R57" s="1087"/>
      <c r="S57" s="1087"/>
      <c r="T57" s="1087"/>
      <c r="U57" s="1087"/>
      <c r="V57" s="1087"/>
      <c r="W57" s="1087"/>
      <c r="X57" s="1087"/>
      <c r="Y57" s="1087"/>
      <c r="Z57" s="1087"/>
      <c r="AA57" s="1088" t="s">
        <v>1376</v>
      </c>
      <c r="AB57" s="1118" t="s">
        <v>1382</v>
      </c>
      <c r="AC57" s="1122" t="s">
        <v>1169</v>
      </c>
      <c r="AD57" s="1118" t="s">
        <v>1383</v>
      </c>
      <c r="AF57" s="1097"/>
    </row>
    <row r="58" spans="1:32" s="153" customFormat="1" ht="110.25">
      <c r="A58" s="1123">
        <v>37</v>
      </c>
      <c r="B58" s="1121" t="s">
        <v>919</v>
      </c>
      <c r="C58" s="908">
        <f t="shared" si="0"/>
        <v>0.04</v>
      </c>
      <c r="D58" s="1121"/>
      <c r="E58" s="772">
        <f>SUM(F58:Z58)</f>
        <v>0.04</v>
      </c>
      <c r="F58" s="891">
        <v>0.04</v>
      </c>
      <c r="G58" s="772"/>
      <c r="H58" s="772"/>
      <c r="I58" s="774"/>
      <c r="J58" s="772"/>
      <c r="K58" s="772"/>
      <c r="L58" s="772"/>
      <c r="M58" s="772"/>
      <c r="N58" s="772"/>
      <c r="O58" s="772"/>
      <c r="P58" s="772"/>
      <c r="Q58" s="772"/>
      <c r="R58" s="772"/>
      <c r="S58" s="772"/>
      <c r="T58" s="772"/>
      <c r="U58" s="772"/>
      <c r="V58" s="772"/>
      <c r="W58" s="772"/>
      <c r="X58" s="772"/>
      <c r="Y58" s="772"/>
      <c r="Z58" s="772"/>
      <c r="AA58" s="1120" t="s">
        <v>138</v>
      </c>
      <c r="AB58" s="1120" t="s">
        <v>1132</v>
      </c>
      <c r="AC58" s="1122" t="s">
        <v>1169</v>
      </c>
      <c r="AD58" s="1120" t="s">
        <v>920</v>
      </c>
    </row>
    <row r="59" spans="1:32" s="153" customFormat="1" ht="47.25">
      <c r="A59" s="1380">
        <v>38</v>
      </c>
      <c r="B59" s="1381" t="s">
        <v>916</v>
      </c>
      <c r="C59" s="908">
        <f t="shared" si="0"/>
        <v>0.05</v>
      </c>
      <c r="D59" s="1124"/>
      <c r="E59" s="772">
        <f>SUM(F59:Z59)</f>
        <v>0.05</v>
      </c>
      <c r="F59" s="891">
        <v>0.03</v>
      </c>
      <c r="G59" s="772">
        <v>0.01</v>
      </c>
      <c r="H59" s="772"/>
      <c r="I59" s="774"/>
      <c r="J59" s="772"/>
      <c r="K59" s="772"/>
      <c r="L59" s="772"/>
      <c r="M59" s="772"/>
      <c r="N59" s="772"/>
      <c r="O59" s="772"/>
      <c r="P59" s="772"/>
      <c r="Q59" s="772"/>
      <c r="R59" s="772"/>
      <c r="S59" s="772"/>
      <c r="T59" s="772">
        <v>0.01</v>
      </c>
      <c r="U59" s="772"/>
      <c r="V59" s="772"/>
      <c r="W59" s="772"/>
      <c r="X59" s="772"/>
      <c r="Y59" s="772"/>
      <c r="Z59" s="772"/>
      <c r="AA59" s="1120" t="s">
        <v>135</v>
      </c>
      <c r="AB59" s="1120" t="s">
        <v>1133</v>
      </c>
      <c r="AC59" s="1379" t="s">
        <v>1169</v>
      </c>
      <c r="AD59" s="1374" t="s">
        <v>1183</v>
      </c>
    </row>
    <row r="60" spans="1:32" s="153" customFormat="1" ht="78.75">
      <c r="A60" s="1380"/>
      <c r="B60" s="1381"/>
      <c r="C60" s="908">
        <f t="shared" si="0"/>
        <v>0.21999999999999997</v>
      </c>
      <c r="D60" s="1124"/>
      <c r="E60" s="772">
        <f>SUM(F60:Z60)</f>
        <v>0.21999999999999997</v>
      </c>
      <c r="F60" s="891">
        <v>0.12</v>
      </c>
      <c r="G60" s="772">
        <v>0.05</v>
      </c>
      <c r="H60" s="772"/>
      <c r="I60" s="774">
        <v>0.02</v>
      </c>
      <c r="J60" s="772">
        <v>0.01</v>
      </c>
      <c r="K60" s="772"/>
      <c r="L60" s="772"/>
      <c r="M60" s="772"/>
      <c r="N60" s="772"/>
      <c r="O60" s="772"/>
      <c r="P60" s="772"/>
      <c r="Q60" s="772"/>
      <c r="R60" s="772"/>
      <c r="S60" s="772"/>
      <c r="T60" s="772">
        <v>0.02</v>
      </c>
      <c r="U60" s="772"/>
      <c r="V60" s="772"/>
      <c r="W60" s="772"/>
      <c r="X60" s="772"/>
      <c r="Y60" s="772"/>
      <c r="Z60" s="772"/>
      <c r="AA60" s="1120" t="s">
        <v>139</v>
      </c>
      <c r="AB60" s="1120" t="s">
        <v>1134</v>
      </c>
      <c r="AC60" s="1379"/>
      <c r="AD60" s="1374"/>
    </row>
    <row r="61" spans="1:32" s="153" customFormat="1" ht="157.5">
      <c r="A61" s="1123">
        <v>39</v>
      </c>
      <c r="B61" s="1124" t="s">
        <v>924</v>
      </c>
      <c r="C61" s="908">
        <f t="shared" si="0"/>
        <v>0.51</v>
      </c>
      <c r="D61" s="1124"/>
      <c r="E61" s="772">
        <f>SUM(F61:Z61)</f>
        <v>0.51</v>
      </c>
      <c r="F61" s="774">
        <v>0.49</v>
      </c>
      <c r="G61" s="772"/>
      <c r="H61" s="772"/>
      <c r="I61" s="774"/>
      <c r="J61" s="772"/>
      <c r="K61" s="772"/>
      <c r="L61" s="772"/>
      <c r="M61" s="772"/>
      <c r="N61" s="772"/>
      <c r="O61" s="772"/>
      <c r="P61" s="772"/>
      <c r="Q61" s="772"/>
      <c r="R61" s="772"/>
      <c r="S61" s="772" t="s">
        <v>73</v>
      </c>
      <c r="T61" s="772">
        <v>0.01</v>
      </c>
      <c r="U61" s="772"/>
      <c r="V61" s="772"/>
      <c r="W61" s="772"/>
      <c r="X61" s="772"/>
      <c r="Y61" s="772"/>
      <c r="Z61" s="772">
        <v>0.01</v>
      </c>
      <c r="AA61" s="1120" t="s">
        <v>342</v>
      </c>
      <c r="AB61" s="1120" t="s">
        <v>1038</v>
      </c>
      <c r="AC61" s="1122" t="s">
        <v>1169</v>
      </c>
      <c r="AD61" s="1120" t="s">
        <v>1184</v>
      </c>
    </row>
    <row r="62" spans="1:32" s="149" customFormat="1">
      <c r="A62" s="1132" t="s">
        <v>1335</v>
      </c>
      <c r="B62" s="885" t="s">
        <v>587</v>
      </c>
      <c r="C62" s="908">
        <f t="shared" si="0"/>
        <v>0</v>
      </c>
      <c r="D62" s="885"/>
      <c r="E62" s="887"/>
      <c r="F62" s="887"/>
      <c r="G62" s="887"/>
      <c r="H62" s="887"/>
      <c r="I62" s="887"/>
      <c r="J62" s="887"/>
      <c r="K62" s="887"/>
      <c r="L62" s="887"/>
      <c r="M62" s="887"/>
      <c r="N62" s="887"/>
      <c r="O62" s="887"/>
      <c r="P62" s="887"/>
      <c r="Q62" s="887"/>
      <c r="R62" s="887"/>
      <c r="S62" s="887"/>
      <c r="T62" s="887"/>
      <c r="U62" s="887"/>
      <c r="V62" s="887"/>
      <c r="W62" s="887"/>
      <c r="X62" s="887"/>
      <c r="Y62" s="887"/>
      <c r="Z62" s="887"/>
      <c r="AA62" s="1127"/>
      <c r="AB62" s="1127"/>
      <c r="AC62" s="907"/>
      <c r="AD62" s="1127"/>
    </row>
    <row r="63" spans="1:32" ht="78.75">
      <c r="A63" s="1119">
        <v>40</v>
      </c>
      <c r="B63" s="1121" t="s">
        <v>1384</v>
      </c>
      <c r="C63" s="908">
        <f t="shared" si="0"/>
        <v>0.2</v>
      </c>
      <c r="D63" s="1121"/>
      <c r="E63" s="772">
        <v>0.2</v>
      </c>
      <c r="F63" s="772">
        <v>0.2</v>
      </c>
      <c r="G63" s="772"/>
      <c r="H63" s="772"/>
      <c r="I63" s="772"/>
      <c r="J63" s="772"/>
      <c r="K63" s="772"/>
      <c r="L63" s="772"/>
      <c r="M63" s="772"/>
      <c r="N63" s="772"/>
      <c r="O63" s="772"/>
      <c r="P63" s="772"/>
      <c r="Q63" s="772"/>
      <c r="R63" s="772"/>
      <c r="S63" s="772"/>
      <c r="T63" s="772"/>
      <c r="U63" s="772"/>
      <c r="V63" s="772"/>
      <c r="W63" s="772"/>
      <c r="X63" s="772"/>
      <c r="Y63" s="772"/>
      <c r="Z63" s="772"/>
      <c r="AA63" s="1120" t="s">
        <v>134</v>
      </c>
      <c r="AB63" s="1120" t="s">
        <v>801</v>
      </c>
      <c r="AC63" s="1122" t="s">
        <v>1185</v>
      </c>
      <c r="AD63" s="1120" t="s">
        <v>1160</v>
      </c>
    </row>
    <row r="64" spans="1:32" s="520" customFormat="1">
      <c r="A64" s="1132" t="s">
        <v>1336</v>
      </c>
      <c r="B64" s="885" t="s">
        <v>851</v>
      </c>
      <c r="C64" s="887">
        <f>SUM(C65:C93)</f>
        <v>202.06000000000003</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1127"/>
      <c r="AB64" s="1102"/>
      <c r="AC64" s="887"/>
      <c r="AD64" s="880"/>
    </row>
    <row r="65" spans="1:31" s="1095" customFormat="1" ht="63">
      <c r="A65" s="1399">
        <v>41</v>
      </c>
      <c r="B65" s="1400" t="s">
        <v>1345</v>
      </c>
      <c r="C65" s="1098">
        <f t="shared" si="0"/>
        <v>6</v>
      </c>
      <c r="D65" s="1096"/>
      <c r="E65" s="1099">
        <f>SUM(F65:Z65)</f>
        <v>6</v>
      </c>
      <c r="F65" s="1141">
        <v>5.37</v>
      </c>
      <c r="G65" s="1142"/>
      <c r="H65" s="1141"/>
      <c r="I65" s="1141">
        <v>0.13</v>
      </c>
      <c r="J65" s="1142"/>
      <c r="K65" s="1142"/>
      <c r="L65" s="1142"/>
      <c r="M65" s="1142"/>
      <c r="N65" s="1142"/>
      <c r="O65" s="1142"/>
      <c r="P65" s="1142"/>
      <c r="Q65" s="1099"/>
      <c r="R65" s="1099"/>
      <c r="S65" s="1099"/>
      <c r="T65" s="1099">
        <v>0.35</v>
      </c>
      <c r="U65" s="1099">
        <v>0.15</v>
      </c>
      <c r="V65" s="1099"/>
      <c r="W65" s="1099"/>
      <c r="X65" s="1099"/>
      <c r="Y65" s="1099"/>
      <c r="Z65" s="1099"/>
      <c r="AA65" s="1118" t="s">
        <v>276</v>
      </c>
      <c r="AB65" s="1118" t="s">
        <v>803</v>
      </c>
      <c r="AC65" s="1118" t="s">
        <v>1176</v>
      </c>
      <c r="AD65" s="1400" t="s">
        <v>751</v>
      </c>
      <c r="AE65" s="1100" t="s">
        <v>1387</v>
      </c>
    </row>
    <row r="66" spans="1:31" s="1095" customFormat="1" ht="63">
      <c r="A66" s="1399"/>
      <c r="B66" s="1400"/>
      <c r="C66" s="1084">
        <f>E66</f>
        <v>3.8</v>
      </c>
      <c r="D66" s="1085"/>
      <c r="E66" s="1086">
        <f t="shared" ref="E66:E77" si="7">SUM(F66:Z66)</f>
        <v>3.8</v>
      </c>
      <c r="F66" s="1086">
        <v>3</v>
      </c>
      <c r="G66" s="1086"/>
      <c r="H66" s="1086"/>
      <c r="I66" s="1086">
        <v>0.3</v>
      </c>
      <c r="J66" s="1086"/>
      <c r="K66" s="1086"/>
      <c r="L66" s="1086"/>
      <c r="M66" s="1086">
        <v>0.24</v>
      </c>
      <c r="N66" s="1086"/>
      <c r="O66" s="1086"/>
      <c r="P66" s="1086"/>
      <c r="Q66" s="1086"/>
      <c r="R66" s="1086"/>
      <c r="S66" s="1086"/>
      <c r="T66" s="1086">
        <v>0.15</v>
      </c>
      <c r="U66" s="1086">
        <v>0.11</v>
      </c>
      <c r="V66" s="1086"/>
      <c r="W66" s="1086"/>
      <c r="X66" s="1086"/>
      <c r="Y66" s="1086"/>
      <c r="Z66" s="1086"/>
      <c r="AA66" s="1118" t="s">
        <v>130</v>
      </c>
      <c r="AB66" s="1118" t="s">
        <v>807</v>
      </c>
      <c r="AC66" s="1118" t="s">
        <v>1241</v>
      </c>
      <c r="AD66" s="1400"/>
    </row>
    <row r="67" spans="1:31" s="520" customFormat="1" ht="63">
      <c r="A67" s="1119">
        <v>42</v>
      </c>
      <c r="B67" s="1121" t="s">
        <v>659</v>
      </c>
      <c r="C67" s="908">
        <f t="shared" si="0"/>
        <v>0.05</v>
      </c>
      <c r="D67" s="1121"/>
      <c r="E67" s="772">
        <f t="shared" si="7"/>
        <v>0.05</v>
      </c>
      <c r="F67" s="1140"/>
      <c r="G67" s="887"/>
      <c r="H67" s="1140"/>
      <c r="I67" s="1140"/>
      <c r="J67" s="887"/>
      <c r="K67" s="887"/>
      <c r="L67" s="887"/>
      <c r="M67" s="887"/>
      <c r="N67" s="887"/>
      <c r="O67" s="887"/>
      <c r="P67" s="887"/>
      <c r="Q67" s="772">
        <v>0.05</v>
      </c>
      <c r="R67" s="772"/>
      <c r="S67" s="772"/>
      <c r="T67" s="772"/>
      <c r="U67" s="772"/>
      <c r="V67" s="772"/>
      <c r="W67" s="772"/>
      <c r="X67" s="772"/>
      <c r="Y67" s="772"/>
      <c r="Z67" s="772"/>
      <c r="AA67" s="1120" t="s">
        <v>276</v>
      </c>
      <c r="AB67" s="1120" t="s">
        <v>802</v>
      </c>
      <c r="AC67" s="1120" t="s">
        <v>1394</v>
      </c>
      <c r="AD67" s="1120" t="s">
        <v>759</v>
      </c>
    </row>
    <row r="68" spans="1:31" s="520" customFormat="1" ht="63">
      <c r="A68" s="1119">
        <v>43</v>
      </c>
      <c r="B68" s="1121" t="s">
        <v>1186</v>
      </c>
      <c r="C68" s="908">
        <v>5</v>
      </c>
      <c r="D68" s="1121"/>
      <c r="E68" s="772">
        <f t="shared" si="7"/>
        <v>4.9999999999999991</v>
      </c>
      <c r="F68" s="1143">
        <v>4.3899999999999997</v>
      </c>
      <c r="G68" s="887"/>
      <c r="H68" s="1144">
        <v>0.14000000000000001</v>
      </c>
      <c r="I68" s="1144">
        <v>0.42</v>
      </c>
      <c r="J68" s="887"/>
      <c r="K68" s="887"/>
      <c r="L68" s="887"/>
      <c r="M68" s="887"/>
      <c r="N68" s="887"/>
      <c r="O68" s="887"/>
      <c r="P68" s="887"/>
      <c r="Q68" s="774"/>
      <c r="R68" s="774"/>
      <c r="S68" s="774"/>
      <c r="T68" s="774"/>
      <c r="U68" s="774"/>
      <c r="V68" s="774"/>
      <c r="W68" s="774"/>
      <c r="X68" s="774"/>
      <c r="Y68" s="774"/>
      <c r="Z68" s="774">
        <v>0.05</v>
      </c>
      <c r="AA68" s="1120" t="s">
        <v>136</v>
      </c>
      <c r="AB68" s="1120" t="s">
        <v>804</v>
      </c>
      <c r="AC68" s="1120" t="s">
        <v>1176</v>
      </c>
      <c r="AD68" s="1120" t="s">
        <v>758</v>
      </c>
    </row>
    <row r="69" spans="1:31" s="520" customFormat="1" ht="94.5">
      <c r="A69" s="1375">
        <v>44</v>
      </c>
      <c r="B69" s="1374" t="s">
        <v>1350</v>
      </c>
      <c r="C69" s="908">
        <f t="shared" si="0"/>
        <v>1.55</v>
      </c>
      <c r="D69" s="1121"/>
      <c r="E69" s="772">
        <f t="shared" si="7"/>
        <v>1.55</v>
      </c>
      <c r="F69" s="772">
        <v>1.45</v>
      </c>
      <c r="G69" s="887"/>
      <c r="H69" s="1144"/>
      <c r="I69" s="1144"/>
      <c r="J69" s="887" t="s">
        <v>73</v>
      </c>
      <c r="K69" s="887"/>
      <c r="L69" s="887"/>
      <c r="M69" s="887"/>
      <c r="N69" s="887"/>
      <c r="O69" s="887"/>
      <c r="P69" s="887"/>
      <c r="Q69" s="774"/>
      <c r="R69" s="774"/>
      <c r="S69" s="774"/>
      <c r="T69" s="774">
        <v>0.03</v>
      </c>
      <c r="U69" s="774">
        <v>0.03</v>
      </c>
      <c r="V69" s="774"/>
      <c r="W69" s="774"/>
      <c r="X69" s="774"/>
      <c r="Y69" s="774"/>
      <c r="Z69" s="774">
        <v>0.04</v>
      </c>
      <c r="AA69" s="1120" t="s">
        <v>276</v>
      </c>
      <c r="AB69" s="899" t="s">
        <v>806</v>
      </c>
      <c r="AC69" s="1122" t="s">
        <v>1187</v>
      </c>
      <c r="AD69" s="1120" t="s">
        <v>773</v>
      </c>
    </row>
    <row r="70" spans="1:31" s="520" customFormat="1" ht="63">
      <c r="A70" s="1375"/>
      <c r="B70" s="1374"/>
      <c r="C70" s="908">
        <f t="shared" si="0"/>
        <v>0.35</v>
      </c>
      <c r="D70" s="1121"/>
      <c r="E70" s="772">
        <f>SUM(F70:Z70)</f>
        <v>0.35</v>
      </c>
      <c r="F70" s="1140"/>
      <c r="G70" s="887"/>
      <c r="H70" s="887"/>
      <c r="I70" s="887"/>
      <c r="J70" s="887"/>
      <c r="K70" s="887"/>
      <c r="L70" s="887"/>
      <c r="M70" s="887"/>
      <c r="N70" s="887"/>
      <c r="O70" s="887"/>
      <c r="P70" s="887"/>
      <c r="Q70" s="887"/>
      <c r="R70" s="887"/>
      <c r="S70" s="887"/>
      <c r="T70" s="772">
        <f>0.1</f>
        <v>0.1</v>
      </c>
      <c r="U70" s="772">
        <f>0.1</f>
        <v>0.1</v>
      </c>
      <c r="V70" s="772"/>
      <c r="W70" s="772"/>
      <c r="X70" s="772"/>
      <c r="Y70" s="772"/>
      <c r="Z70" s="772">
        <f>0.15</f>
        <v>0.15</v>
      </c>
      <c r="AA70" s="1120" t="s">
        <v>276</v>
      </c>
      <c r="AB70" s="899" t="s">
        <v>806</v>
      </c>
      <c r="AC70" s="1120" t="s">
        <v>1404</v>
      </c>
      <c r="AD70" s="1120" t="s">
        <v>740</v>
      </c>
    </row>
    <row r="71" spans="1:31" ht="47.25">
      <c r="A71" s="1119">
        <v>45</v>
      </c>
      <c r="B71" s="1121" t="s">
        <v>619</v>
      </c>
      <c r="C71" s="908">
        <f t="shared" si="0"/>
        <v>1</v>
      </c>
      <c r="D71" s="1121"/>
      <c r="E71" s="772">
        <f t="shared" si="7"/>
        <v>1</v>
      </c>
      <c r="F71" s="772"/>
      <c r="G71" s="772"/>
      <c r="H71" s="772"/>
      <c r="I71" s="772">
        <v>0.2</v>
      </c>
      <c r="J71" s="772">
        <v>0.8</v>
      </c>
      <c r="K71" s="772"/>
      <c r="L71" s="772"/>
      <c r="M71" s="772"/>
      <c r="N71" s="772"/>
      <c r="O71" s="772"/>
      <c r="P71" s="772"/>
      <c r="Q71" s="772"/>
      <c r="R71" s="772"/>
      <c r="S71" s="772"/>
      <c r="T71" s="772"/>
      <c r="U71" s="772"/>
      <c r="V71" s="772"/>
      <c r="W71" s="772"/>
      <c r="X71" s="772"/>
      <c r="Y71" s="772"/>
      <c r="Z71" s="772"/>
      <c r="AA71" s="1120" t="s">
        <v>140</v>
      </c>
      <c r="AB71" s="1120" t="s">
        <v>805</v>
      </c>
      <c r="AC71" s="1120" t="s">
        <v>1402</v>
      </c>
      <c r="AD71" s="1120" t="s">
        <v>741</v>
      </c>
    </row>
    <row r="72" spans="1:31" ht="78.75">
      <c r="A72" s="1119">
        <v>46</v>
      </c>
      <c r="B72" s="1121" t="s">
        <v>1215</v>
      </c>
      <c r="C72" s="908">
        <f t="shared" ref="C72:C135" si="8">E72</f>
        <v>1.0100000000000002</v>
      </c>
      <c r="D72" s="1121"/>
      <c r="E72" s="772">
        <f t="shared" si="7"/>
        <v>1.0100000000000002</v>
      </c>
      <c r="F72" s="772">
        <f>3.64-2.67</f>
        <v>0.9700000000000002</v>
      </c>
      <c r="G72" s="772"/>
      <c r="H72" s="772">
        <v>0.01</v>
      </c>
      <c r="I72" s="772"/>
      <c r="J72" s="772"/>
      <c r="K72" s="772"/>
      <c r="L72" s="772"/>
      <c r="M72" s="772"/>
      <c r="N72" s="772"/>
      <c r="O72" s="772"/>
      <c r="P72" s="772"/>
      <c r="Q72" s="772"/>
      <c r="R72" s="772"/>
      <c r="S72" s="772"/>
      <c r="T72" s="772">
        <v>0.01</v>
      </c>
      <c r="U72" s="772">
        <v>0.01</v>
      </c>
      <c r="V72" s="772"/>
      <c r="W72" s="772"/>
      <c r="X72" s="772"/>
      <c r="Y72" s="772"/>
      <c r="Z72" s="772">
        <v>0.01</v>
      </c>
      <c r="AA72" s="1120" t="s">
        <v>342</v>
      </c>
      <c r="AB72" s="1120" t="s">
        <v>1188</v>
      </c>
      <c r="AC72" s="1122" t="s">
        <v>1395</v>
      </c>
      <c r="AD72" s="1120" t="s">
        <v>1190</v>
      </c>
    </row>
    <row r="73" spans="1:31" ht="63">
      <c r="A73" s="1119">
        <v>47</v>
      </c>
      <c r="B73" s="900" t="s">
        <v>1216</v>
      </c>
      <c r="C73" s="908">
        <f t="shared" si="8"/>
        <v>4.6500000000000004</v>
      </c>
      <c r="D73" s="900"/>
      <c r="E73" s="772">
        <f t="shared" si="7"/>
        <v>4.6500000000000004</v>
      </c>
      <c r="F73" s="772">
        <v>4.5</v>
      </c>
      <c r="G73" s="772"/>
      <c r="H73" s="772"/>
      <c r="I73" s="772"/>
      <c r="J73" s="772"/>
      <c r="K73" s="772"/>
      <c r="L73" s="772"/>
      <c r="M73" s="772"/>
      <c r="N73" s="772"/>
      <c r="O73" s="772"/>
      <c r="P73" s="772"/>
      <c r="Q73" s="772"/>
      <c r="R73" s="772"/>
      <c r="S73" s="772"/>
      <c r="T73" s="772">
        <v>7.0000000000000007E-2</v>
      </c>
      <c r="U73" s="772">
        <v>0.08</v>
      </c>
      <c r="V73" s="772"/>
      <c r="W73" s="772"/>
      <c r="X73" s="772"/>
      <c r="Y73" s="772"/>
      <c r="Z73" s="772"/>
      <c r="AA73" s="894" t="s">
        <v>276</v>
      </c>
      <c r="AB73" s="899" t="s">
        <v>1191</v>
      </c>
      <c r="AC73" s="1120" t="s">
        <v>1241</v>
      </c>
      <c r="AD73" s="1120" t="s">
        <v>736</v>
      </c>
    </row>
    <row r="74" spans="1:31" s="1094" customFormat="1" ht="63">
      <c r="A74" s="1125">
        <v>49</v>
      </c>
      <c r="B74" s="1085" t="s">
        <v>1192</v>
      </c>
      <c r="C74" s="1084" t="s">
        <v>1399</v>
      </c>
      <c r="D74" s="1085"/>
      <c r="E74" s="1086" t="s">
        <v>1399</v>
      </c>
      <c r="F74" s="1086">
        <v>0.1</v>
      </c>
      <c r="G74" s="1086"/>
      <c r="H74" s="1086"/>
      <c r="I74" s="1086">
        <v>0.21</v>
      </c>
      <c r="J74" s="1086"/>
      <c r="K74" s="1086"/>
      <c r="L74" s="1086"/>
      <c r="M74" s="1086"/>
      <c r="N74" s="1086"/>
      <c r="O74" s="1086"/>
      <c r="P74" s="1086"/>
      <c r="Q74" s="1086"/>
      <c r="R74" s="1086"/>
      <c r="S74" s="1086"/>
      <c r="T74" s="1086"/>
      <c r="U74" s="1086"/>
      <c r="V74" s="1086"/>
      <c r="W74" s="1086"/>
      <c r="X74" s="1086"/>
      <c r="Y74" s="1086"/>
      <c r="Z74" s="1086">
        <v>3</v>
      </c>
      <c r="AA74" s="1118" t="s">
        <v>132</v>
      </c>
      <c r="AB74" s="1093" t="s">
        <v>808</v>
      </c>
      <c r="AC74" s="1089" t="s">
        <v>1193</v>
      </c>
      <c r="AD74" s="1118" t="s">
        <v>1400</v>
      </c>
      <c r="AE74" s="1100" t="s">
        <v>1387</v>
      </c>
    </row>
    <row r="75" spans="1:31" s="153" customFormat="1" ht="63">
      <c r="A75" s="1119">
        <v>50</v>
      </c>
      <c r="B75" s="1085" t="s">
        <v>1391</v>
      </c>
      <c r="C75" s="908" t="s">
        <v>1401</v>
      </c>
      <c r="D75" s="1121"/>
      <c r="E75" s="772" t="s">
        <v>1401</v>
      </c>
      <c r="F75" s="772">
        <v>0.28000000000000003</v>
      </c>
      <c r="G75" s="772"/>
      <c r="H75" s="772"/>
      <c r="I75" s="772"/>
      <c r="J75" s="772"/>
      <c r="K75" s="772"/>
      <c r="L75" s="772"/>
      <c r="M75" s="772"/>
      <c r="N75" s="772"/>
      <c r="O75" s="772"/>
      <c r="P75" s="772"/>
      <c r="Q75" s="772"/>
      <c r="R75" s="772"/>
      <c r="S75" s="772"/>
      <c r="T75" s="772">
        <v>0.01</v>
      </c>
      <c r="U75" s="772">
        <v>0.01</v>
      </c>
      <c r="V75" s="772"/>
      <c r="W75" s="772"/>
      <c r="X75" s="772"/>
      <c r="Y75" s="772"/>
      <c r="Z75" s="772"/>
      <c r="AA75" s="1120" t="s">
        <v>130</v>
      </c>
      <c r="AB75" s="774" t="s">
        <v>810</v>
      </c>
      <c r="AC75" s="1120" t="s">
        <v>1194</v>
      </c>
      <c r="AD75" s="1120" t="s">
        <v>771</v>
      </c>
      <c r="AE75" s="1100" t="s">
        <v>1388</v>
      </c>
    </row>
    <row r="76" spans="1:31" s="153" customFormat="1" ht="78.75">
      <c r="A76" s="1119">
        <v>51</v>
      </c>
      <c r="B76" s="1121" t="s">
        <v>1195</v>
      </c>
      <c r="C76" s="908">
        <f t="shared" si="8"/>
        <v>7.1999999999999993</v>
      </c>
      <c r="D76" s="1121"/>
      <c r="E76" s="772">
        <f t="shared" si="7"/>
        <v>7.1999999999999993</v>
      </c>
      <c r="F76" s="772">
        <v>6.45</v>
      </c>
      <c r="G76" s="772"/>
      <c r="H76" s="772"/>
      <c r="I76" s="772"/>
      <c r="J76" s="772"/>
      <c r="K76" s="772"/>
      <c r="L76" s="772"/>
      <c r="M76" s="772"/>
      <c r="N76" s="772"/>
      <c r="O76" s="772"/>
      <c r="P76" s="772"/>
      <c r="Q76" s="772"/>
      <c r="R76" s="772"/>
      <c r="S76" s="772"/>
      <c r="T76" s="772">
        <v>0.3</v>
      </c>
      <c r="U76" s="772">
        <v>0.35</v>
      </c>
      <c r="V76" s="772"/>
      <c r="W76" s="772"/>
      <c r="X76" s="772"/>
      <c r="Y76" s="772"/>
      <c r="Z76" s="772">
        <v>0.1</v>
      </c>
      <c r="AA76" s="1120" t="s">
        <v>133</v>
      </c>
      <c r="AB76" s="774" t="s">
        <v>1005</v>
      </c>
      <c r="AC76" s="1122" t="s">
        <v>1169</v>
      </c>
      <c r="AD76" s="1120" t="s">
        <v>902</v>
      </c>
    </row>
    <row r="77" spans="1:31" s="153" customFormat="1" ht="31.5">
      <c r="A77" s="1375">
        <v>52</v>
      </c>
      <c r="B77" s="1378" t="s">
        <v>1346</v>
      </c>
      <c r="C77" s="908">
        <f t="shared" si="8"/>
        <v>2.5499999999999998</v>
      </c>
      <c r="D77" s="1121"/>
      <c r="E77" s="772">
        <f t="shared" si="7"/>
        <v>2.5499999999999998</v>
      </c>
      <c r="F77" s="891">
        <v>2.2200000000000002</v>
      </c>
      <c r="G77" s="772"/>
      <c r="H77" s="772"/>
      <c r="I77" s="772"/>
      <c r="J77" s="772"/>
      <c r="K77" s="772"/>
      <c r="L77" s="772"/>
      <c r="M77" s="772"/>
      <c r="N77" s="772"/>
      <c r="O77" s="772"/>
      <c r="P77" s="772"/>
      <c r="Q77" s="772"/>
      <c r="R77" s="772"/>
      <c r="S77" s="772"/>
      <c r="T77" s="772">
        <v>0.28000000000000003</v>
      </c>
      <c r="U77" s="772">
        <v>0.04</v>
      </c>
      <c r="V77" s="772"/>
      <c r="W77" s="772"/>
      <c r="X77" s="772"/>
      <c r="Y77" s="772"/>
      <c r="Z77" s="772">
        <v>0.01</v>
      </c>
      <c r="AA77" s="1120" t="s">
        <v>133</v>
      </c>
      <c r="AB77" s="774" t="s">
        <v>1137</v>
      </c>
      <c r="AC77" s="1379" t="s">
        <v>1169</v>
      </c>
      <c r="AD77" s="1374" t="s">
        <v>905</v>
      </c>
    </row>
    <row r="78" spans="1:31" s="153" customFormat="1" ht="47.25">
      <c r="A78" s="1375"/>
      <c r="B78" s="1378"/>
      <c r="C78" s="908">
        <f t="shared" si="8"/>
        <v>6.6999999999999993</v>
      </c>
      <c r="D78" s="1121"/>
      <c r="E78" s="772">
        <f>SUM(F78:Z78)</f>
        <v>6.6999999999999993</v>
      </c>
      <c r="F78" s="891">
        <v>5.88</v>
      </c>
      <c r="G78" s="772"/>
      <c r="H78" s="772"/>
      <c r="I78" s="772">
        <v>0.1</v>
      </c>
      <c r="J78" s="772"/>
      <c r="K78" s="772"/>
      <c r="L78" s="772"/>
      <c r="M78" s="772"/>
      <c r="N78" s="772"/>
      <c r="O78" s="772">
        <v>0.08</v>
      </c>
      <c r="P78" s="772"/>
      <c r="Q78" s="772"/>
      <c r="R78" s="772"/>
      <c r="S78" s="772"/>
      <c r="T78" s="772">
        <v>0.44</v>
      </c>
      <c r="U78" s="772">
        <v>0.1</v>
      </c>
      <c r="V78" s="772"/>
      <c r="W78" s="772"/>
      <c r="X78" s="772">
        <v>0.01</v>
      </c>
      <c r="Y78" s="772"/>
      <c r="Z78" s="772">
        <v>0.09</v>
      </c>
      <c r="AA78" s="1120" t="s">
        <v>1007</v>
      </c>
      <c r="AB78" s="774" t="s">
        <v>1162</v>
      </c>
      <c r="AC78" s="1379"/>
      <c r="AD78" s="1374"/>
    </row>
    <row r="79" spans="1:31" s="153" customFormat="1" ht="157.5">
      <c r="A79" s="1119">
        <v>53</v>
      </c>
      <c r="B79" s="1121" t="s">
        <v>1347</v>
      </c>
      <c r="C79" s="908">
        <f t="shared" si="8"/>
        <v>11.249999999999998</v>
      </c>
      <c r="D79" s="1121"/>
      <c r="E79" s="772">
        <f>SUM(F79:Z79)</f>
        <v>11.249999999999998</v>
      </c>
      <c r="F79" s="891">
        <v>9.6</v>
      </c>
      <c r="G79" s="772">
        <v>0.08</v>
      </c>
      <c r="H79" s="772"/>
      <c r="I79" s="772"/>
      <c r="J79" s="772"/>
      <c r="K79" s="772"/>
      <c r="L79" s="772"/>
      <c r="M79" s="772">
        <v>0.04</v>
      </c>
      <c r="N79" s="772"/>
      <c r="O79" s="772"/>
      <c r="P79" s="772"/>
      <c r="Q79" s="772"/>
      <c r="R79" s="772"/>
      <c r="S79" s="772"/>
      <c r="T79" s="772">
        <v>1.2</v>
      </c>
      <c r="U79" s="772">
        <v>0.3</v>
      </c>
      <c r="V79" s="772"/>
      <c r="W79" s="772"/>
      <c r="X79" s="772"/>
      <c r="Y79" s="772"/>
      <c r="Z79" s="772">
        <v>0.03</v>
      </c>
      <c r="AA79" s="1120" t="s">
        <v>139</v>
      </c>
      <c r="AB79" s="774" t="s">
        <v>1013</v>
      </c>
      <c r="AC79" s="1122" t="s">
        <v>1169</v>
      </c>
      <c r="AD79" s="1120" t="s">
        <v>907</v>
      </c>
    </row>
    <row r="80" spans="1:31" s="103" customFormat="1" ht="78.75">
      <c r="A80" s="111">
        <v>50</v>
      </c>
      <c r="B80" s="1085" t="s">
        <v>1377</v>
      </c>
      <c r="C80" s="1081">
        <f t="shared" si="8"/>
        <v>15.969999999999999</v>
      </c>
      <c r="D80" s="135"/>
      <c r="E80" s="248">
        <f>SUM(F80:Z80)</f>
        <v>15.969999999999999</v>
      </c>
      <c r="F80" s="248">
        <v>15.06</v>
      </c>
      <c r="G80" s="248"/>
      <c r="H80" s="248"/>
      <c r="I80" s="248"/>
      <c r="J80" s="248"/>
      <c r="K80" s="248"/>
      <c r="L80" s="248"/>
      <c r="M80" s="248"/>
      <c r="N80" s="248"/>
      <c r="O80" s="248"/>
      <c r="P80" s="248"/>
      <c r="Q80" s="248"/>
      <c r="R80" s="248"/>
      <c r="S80" s="248"/>
      <c r="T80" s="134">
        <v>0.35</v>
      </c>
      <c r="U80" s="134">
        <v>0.27</v>
      </c>
      <c r="V80" s="248"/>
      <c r="W80" s="248"/>
      <c r="X80" s="248"/>
      <c r="Y80" s="248"/>
      <c r="Z80" s="248">
        <v>0.28999999999999998</v>
      </c>
      <c r="AA80" s="183" t="s">
        <v>134</v>
      </c>
      <c r="AB80" s="183" t="s">
        <v>809</v>
      </c>
      <c r="AC80" s="1118" t="s">
        <v>233</v>
      </c>
      <c r="AD80" s="1118" t="s">
        <v>1379</v>
      </c>
      <c r="AE80" s="1101" t="s">
        <v>1390</v>
      </c>
    </row>
    <row r="81" spans="1:31" s="153" customFormat="1" ht="126">
      <c r="A81" s="1119">
        <v>54</v>
      </c>
      <c r="B81" s="1121" t="s">
        <v>1348</v>
      </c>
      <c r="C81" s="908">
        <f t="shared" si="8"/>
        <v>8.94</v>
      </c>
      <c r="D81" s="1121"/>
      <c r="E81" s="772">
        <f t="shared" ref="E81:E82" si="9">SUM(F81:Z81)</f>
        <v>8.94</v>
      </c>
      <c r="F81" s="891">
        <v>6.76</v>
      </c>
      <c r="G81" s="772">
        <v>0.1</v>
      </c>
      <c r="H81" s="772"/>
      <c r="I81" s="772"/>
      <c r="J81" s="772">
        <v>0.8</v>
      </c>
      <c r="K81" s="772"/>
      <c r="L81" s="772"/>
      <c r="M81" s="772"/>
      <c r="N81" s="772"/>
      <c r="O81" s="772">
        <v>0.16</v>
      </c>
      <c r="P81" s="772"/>
      <c r="Q81" s="772"/>
      <c r="R81" s="772"/>
      <c r="S81" s="772"/>
      <c r="T81" s="772">
        <v>0.62</v>
      </c>
      <c r="U81" s="772">
        <v>0.4</v>
      </c>
      <c r="V81" s="772"/>
      <c r="W81" s="772"/>
      <c r="X81" s="772"/>
      <c r="Y81" s="772"/>
      <c r="Z81" s="772">
        <v>0.1</v>
      </c>
      <c r="AA81" s="1120" t="s">
        <v>134</v>
      </c>
      <c r="AB81" s="774" t="s">
        <v>1196</v>
      </c>
      <c r="AC81" s="1122" t="s">
        <v>1169</v>
      </c>
      <c r="AD81" s="1120" t="s">
        <v>910</v>
      </c>
    </row>
    <row r="82" spans="1:31" s="153" customFormat="1" ht="47.25">
      <c r="A82" s="1363">
        <v>55</v>
      </c>
      <c r="B82" s="1369" t="s">
        <v>1349</v>
      </c>
      <c r="C82" s="908">
        <f t="shared" si="8"/>
        <v>2.44</v>
      </c>
      <c r="D82" s="1115"/>
      <c r="E82" s="772">
        <f t="shared" si="9"/>
        <v>2.44</v>
      </c>
      <c r="F82" s="891">
        <v>1.89</v>
      </c>
      <c r="G82" s="772"/>
      <c r="H82" s="772"/>
      <c r="I82" s="772"/>
      <c r="J82" s="772"/>
      <c r="K82" s="772"/>
      <c r="L82" s="772"/>
      <c r="M82" s="772"/>
      <c r="N82" s="772"/>
      <c r="O82" s="772"/>
      <c r="P82" s="772"/>
      <c r="Q82" s="772"/>
      <c r="R82" s="772"/>
      <c r="S82" s="772"/>
      <c r="T82" s="772">
        <v>0.33</v>
      </c>
      <c r="U82" s="772">
        <v>0.22</v>
      </c>
      <c r="V82" s="772"/>
      <c r="W82" s="772"/>
      <c r="X82" s="772"/>
      <c r="Y82" s="772"/>
      <c r="Z82" s="772"/>
      <c r="AA82" s="1120" t="s">
        <v>136</v>
      </c>
      <c r="AB82" s="774" t="s">
        <v>1243</v>
      </c>
      <c r="AC82" s="1360" t="s">
        <v>1169</v>
      </c>
      <c r="AD82" s="1360" t="s">
        <v>990</v>
      </c>
    </row>
    <row r="83" spans="1:31" s="153" customFormat="1" ht="78.75">
      <c r="A83" s="1364"/>
      <c r="B83" s="1382"/>
      <c r="C83" s="908">
        <f t="shared" si="8"/>
        <v>21.560000000000002</v>
      </c>
      <c r="D83" s="1126"/>
      <c r="E83" s="772">
        <f>SUM(F83:Z83)</f>
        <v>21.560000000000002</v>
      </c>
      <c r="F83" s="891">
        <v>17.899999999999999</v>
      </c>
      <c r="G83" s="772"/>
      <c r="H83" s="772">
        <v>0.05</v>
      </c>
      <c r="I83" s="772">
        <v>0.95</v>
      </c>
      <c r="J83" s="772">
        <v>0.1</v>
      </c>
      <c r="K83" s="772"/>
      <c r="L83" s="772"/>
      <c r="M83" s="772"/>
      <c r="N83" s="772"/>
      <c r="O83" s="772">
        <v>0.2</v>
      </c>
      <c r="P83" s="772"/>
      <c r="Q83" s="772"/>
      <c r="R83" s="772"/>
      <c r="S83" s="772"/>
      <c r="T83" s="772">
        <v>0.8</v>
      </c>
      <c r="U83" s="772">
        <v>1.46</v>
      </c>
      <c r="V83" s="772"/>
      <c r="W83" s="772"/>
      <c r="X83" s="772"/>
      <c r="Y83" s="772"/>
      <c r="Z83" s="772">
        <v>0.1</v>
      </c>
      <c r="AA83" s="1120" t="s">
        <v>134</v>
      </c>
      <c r="AB83" s="774" t="s">
        <v>1139</v>
      </c>
      <c r="AC83" s="1361"/>
      <c r="AD83" s="1361"/>
    </row>
    <row r="84" spans="1:31" s="153" customFormat="1" ht="110.25">
      <c r="A84" s="1365"/>
      <c r="B84" s="1370"/>
      <c r="C84" s="908">
        <f t="shared" si="8"/>
        <v>19.04</v>
      </c>
      <c r="D84" s="1116"/>
      <c r="E84" s="772">
        <f t="shared" ref="E84:E89" si="10">SUM(F84:Z84)</f>
        <v>19.04</v>
      </c>
      <c r="F84" s="891">
        <v>9.8000000000000007</v>
      </c>
      <c r="G84" s="772"/>
      <c r="H84" s="772"/>
      <c r="I84" s="772">
        <v>0.5</v>
      </c>
      <c r="J84" s="772"/>
      <c r="K84" s="772"/>
      <c r="L84" s="772"/>
      <c r="M84" s="772"/>
      <c r="N84" s="772"/>
      <c r="O84" s="772"/>
      <c r="P84" s="772">
        <v>0.02</v>
      </c>
      <c r="Q84" s="772"/>
      <c r="R84" s="772">
        <v>4.2699999999999996</v>
      </c>
      <c r="S84" s="772"/>
      <c r="T84" s="772">
        <v>2.86</v>
      </c>
      <c r="U84" s="772">
        <v>0.99</v>
      </c>
      <c r="V84" s="772"/>
      <c r="W84" s="772"/>
      <c r="X84" s="772"/>
      <c r="Y84" s="772"/>
      <c r="Z84" s="772">
        <v>0.6</v>
      </c>
      <c r="AA84" s="1120" t="s">
        <v>666</v>
      </c>
      <c r="AB84" s="774" t="s">
        <v>1140</v>
      </c>
      <c r="AC84" s="1362"/>
      <c r="AD84" s="1362"/>
    </row>
    <row r="85" spans="1:31" s="153" customFormat="1" ht="47.25">
      <c r="A85" s="1375">
        <v>56</v>
      </c>
      <c r="B85" s="1366" t="s">
        <v>1197</v>
      </c>
      <c r="C85" s="908">
        <f t="shared" si="8"/>
        <v>5.4899999999999993</v>
      </c>
      <c r="D85" s="1113"/>
      <c r="E85" s="772">
        <f t="shared" si="10"/>
        <v>5.4899999999999993</v>
      </c>
      <c r="F85" s="772">
        <v>4.88</v>
      </c>
      <c r="G85" s="772"/>
      <c r="H85" s="772"/>
      <c r="I85" s="772"/>
      <c r="J85" s="772"/>
      <c r="K85" s="772"/>
      <c r="L85" s="772"/>
      <c r="M85" s="772"/>
      <c r="N85" s="772"/>
      <c r="O85" s="772"/>
      <c r="P85" s="772"/>
      <c r="Q85" s="772"/>
      <c r="R85" s="772"/>
      <c r="S85" s="772"/>
      <c r="T85" s="772">
        <v>0.3</v>
      </c>
      <c r="U85" s="772">
        <v>0.31</v>
      </c>
      <c r="V85" s="772"/>
      <c r="W85" s="772"/>
      <c r="X85" s="772"/>
      <c r="Y85" s="772"/>
      <c r="Z85" s="772"/>
      <c r="AA85" s="1120" t="s">
        <v>1008</v>
      </c>
      <c r="AB85" s="774" t="s">
        <v>1075</v>
      </c>
      <c r="AC85" s="1360" t="s">
        <v>1169</v>
      </c>
      <c r="AD85" s="1360" t="s">
        <v>913</v>
      </c>
    </row>
    <row r="86" spans="1:31" s="153" customFormat="1">
      <c r="A86" s="1375"/>
      <c r="B86" s="1368"/>
      <c r="C86" s="908">
        <f t="shared" si="8"/>
        <v>2.8900000000000006</v>
      </c>
      <c r="D86" s="1114"/>
      <c r="E86" s="772">
        <f t="shared" si="10"/>
        <v>2.8900000000000006</v>
      </c>
      <c r="F86" s="891">
        <f>0.37+0.87+1.25</f>
        <v>2.4900000000000002</v>
      </c>
      <c r="G86" s="772"/>
      <c r="H86" s="772"/>
      <c r="I86" s="772"/>
      <c r="J86" s="772"/>
      <c r="K86" s="772"/>
      <c r="L86" s="772"/>
      <c r="M86" s="772"/>
      <c r="N86" s="772"/>
      <c r="O86" s="772"/>
      <c r="P86" s="772"/>
      <c r="Q86" s="772"/>
      <c r="R86" s="772"/>
      <c r="S86" s="772"/>
      <c r="T86" s="772">
        <v>0.2</v>
      </c>
      <c r="U86" s="772">
        <v>0.2</v>
      </c>
      <c r="V86" s="772"/>
      <c r="W86" s="772"/>
      <c r="X86" s="772"/>
      <c r="Y86" s="772"/>
      <c r="Z86" s="772"/>
      <c r="AA86" s="1120" t="s">
        <v>1007</v>
      </c>
      <c r="AB86" s="774" t="s">
        <v>1141</v>
      </c>
      <c r="AC86" s="1362"/>
      <c r="AD86" s="1362"/>
    </row>
    <row r="87" spans="1:31" s="517" customFormat="1" ht="189">
      <c r="A87" s="1375">
        <v>57</v>
      </c>
      <c r="B87" s="1369" t="s">
        <v>1218</v>
      </c>
      <c r="C87" s="908">
        <f t="shared" si="8"/>
        <v>20.81</v>
      </c>
      <c r="D87" s="1115"/>
      <c r="E87" s="772">
        <f t="shared" si="10"/>
        <v>20.81</v>
      </c>
      <c r="F87" s="772">
        <v>13.3</v>
      </c>
      <c r="G87" s="772">
        <v>0.2</v>
      </c>
      <c r="H87" s="772"/>
      <c r="I87" s="772">
        <v>4</v>
      </c>
      <c r="J87" s="772"/>
      <c r="K87" s="772"/>
      <c r="L87" s="772"/>
      <c r="M87" s="772">
        <v>0.3</v>
      </c>
      <c r="N87" s="772">
        <v>0.2</v>
      </c>
      <c r="O87" s="518"/>
      <c r="P87" s="772">
        <v>0.06</v>
      </c>
      <c r="Q87" s="772"/>
      <c r="R87" s="772"/>
      <c r="S87" s="772"/>
      <c r="T87" s="772">
        <v>1.5</v>
      </c>
      <c r="U87" s="772">
        <v>1.2</v>
      </c>
      <c r="V87" s="772"/>
      <c r="W87" s="772"/>
      <c r="X87" s="772"/>
      <c r="Y87" s="772"/>
      <c r="Z87" s="772">
        <v>0.05</v>
      </c>
      <c r="AA87" s="1120" t="s">
        <v>666</v>
      </c>
      <c r="AB87" s="774" t="s">
        <v>1142</v>
      </c>
      <c r="AC87" s="1360" t="s">
        <v>1175</v>
      </c>
      <c r="AD87" s="1360" t="s">
        <v>1077</v>
      </c>
    </row>
    <row r="88" spans="1:31" s="517" customFormat="1" ht="31.5">
      <c r="A88" s="1375"/>
      <c r="B88" s="1370"/>
      <c r="C88" s="908">
        <f t="shared" si="8"/>
        <v>17.59</v>
      </c>
      <c r="D88" s="1116"/>
      <c r="E88" s="772">
        <f>SUM(F88:Z88)</f>
        <v>17.59</v>
      </c>
      <c r="F88" s="772">
        <v>15.12</v>
      </c>
      <c r="G88" s="772"/>
      <c r="H88" s="772"/>
      <c r="I88" s="772">
        <v>0.1</v>
      </c>
      <c r="J88" s="772"/>
      <c r="K88" s="772"/>
      <c r="L88" s="772"/>
      <c r="M88" s="772"/>
      <c r="N88" s="772"/>
      <c r="O88" s="772"/>
      <c r="P88" s="772"/>
      <c r="Q88" s="772"/>
      <c r="R88" s="772"/>
      <c r="S88" s="772"/>
      <c r="T88" s="772">
        <v>1.07</v>
      </c>
      <c r="U88" s="772">
        <v>1.3</v>
      </c>
      <c r="V88" s="772"/>
      <c r="W88" s="772"/>
      <c r="X88" s="772"/>
      <c r="Y88" s="772"/>
      <c r="Z88" s="772"/>
      <c r="AA88" s="1120" t="s">
        <v>134</v>
      </c>
      <c r="AB88" s="774" t="s">
        <v>1143</v>
      </c>
      <c r="AC88" s="1362"/>
      <c r="AD88" s="1362"/>
    </row>
    <row r="89" spans="1:31" s="157" customFormat="1" ht="110.25">
      <c r="A89" s="1125">
        <v>58</v>
      </c>
      <c r="B89" s="1090" t="s">
        <v>1041</v>
      </c>
      <c r="C89" s="1084">
        <f t="shared" si="8"/>
        <v>0.15</v>
      </c>
      <c r="D89" s="1090"/>
      <c r="E89" s="1086">
        <f t="shared" si="10"/>
        <v>0.15</v>
      </c>
      <c r="F89" s="130">
        <v>0.13</v>
      </c>
      <c r="G89" s="1091"/>
      <c r="H89" s="1091"/>
      <c r="I89" s="130"/>
      <c r="J89" s="130"/>
      <c r="K89" s="130"/>
      <c r="L89" s="130"/>
      <c r="M89" s="130"/>
      <c r="N89" s="130"/>
      <c r="O89" s="1092"/>
      <c r="P89" s="130"/>
      <c r="Q89" s="130"/>
      <c r="R89" s="130"/>
      <c r="S89" s="130"/>
      <c r="T89" s="130">
        <v>0.02</v>
      </c>
      <c r="U89" s="130"/>
      <c r="V89" s="130"/>
      <c r="W89" s="130"/>
      <c r="X89" s="130"/>
      <c r="Y89" s="130"/>
      <c r="Z89" s="130"/>
      <c r="AA89" s="1118" t="s">
        <v>136</v>
      </c>
      <c r="AB89" s="1093" t="s">
        <v>1054</v>
      </c>
      <c r="AC89" s="1089" t="s">
        <v>1392</v>
      </c>
      <c r="AD89" s="1118" t="s">
        <v>1198</v>
      </c>
      <c r="AE89" s="1100" t="s">
        <v>1389</v>
      </c>
    </row>
    <row r="90" spans="1:31" ht="78.75">
      <c r="A90" s="1111">
        <v>59</v>
      </c>
      <c r="B90" s="1115" t="s">
        <v>1217</v>
      </c>
      <c r="C90" s="908">
        <f t="shared" si="8"/>
        <v>13.899999999999999</v>
      </c>
      <c r="D90" s="1115"/>
      <c r="E90" s="772">
        <f>SUM(F90:Z90)</f>
        <v>13.899999999999999</v>
      </c>
      <c r="F90" s="773">
        <v>11.85</v>
      </c>
      <c r="G90" s="773">
        <v>0.02</v>
      </c>
      <c r="H90" s="773">
        <v>0.02</v>
      </c>
      <c r="I90" s="114">
        <v>0.15</v>
      </c>
      <c r="J90" s="114">
        <v>0.1</v>
      </c>
      <c r="K90" s="114"/>
      <c r="L90" s="114"/>
      <c r="M90" s="114">
        <v>7.0000000000000007E-2</v>
      </c>
      <c r="N90" s="114"/>
      <c r="O90" s="114"/>
      <c r="P90" s="114"/>
      <c r="Q90" s="114"/>
      <c r="R90" s="114"/>
      <c r="S90" s="114"/>
      <c r="T90" s="114">
        <v>0.9</v>
      </c>
      <c r="U90" s="114">
        <v>0.7</v>
      </c>
      <c r="V90" s="114"/>
      <c r="W90" s="114"/>
      <c r="X90" s="114"/>
      <c r="Y90" s="114"/>
      <c r="Z90" s="114">
        <v>0.09</v>
      </c>
      <c r="AA90" s="1120" t="s">
        <v>138</v>
      </c>
      <c r="AB90" s="774" t="s">
        <v>1199</v>
      </c>
      <c r="AC90" s="1117" t="s">
        <v>1175</v>
      </c>
      <c r="AD90" s="1109" t="s">
        <v>1200</v>
      </c>
    </row>
    <row r="91" spans="1:31" ht="47.25">
      <c r="A91" s="1363">
        <v>60</v>
      </c>
      <c r="B91" s="1369" t="s">
        <v>1351</v>
      </c>
      <c r="C91" s="908">
        <f t="shared" si="8"/>
        <v>6.25</v>
      </c>
      <c r="D91" s="1115"/>
      <c r="E91" s="772">
        <f t="shared" ref="E91:E93" si="11">SUM(F91:Z91)</f>
        <v>6.25</v>
      </c>
      <c r="F91" s="773">
        <v>5.75</v>
      </c>
      <c r="G91" s="773"/>
      <c r="H91" s="773"/>
      <c r="I91" s="114"/>
      <c r="J91" s="114"/>
      <c r="K91" s="114"/>
      <c r="L91" s="114"/>
      <c r="M91" s="114"/>
      <c r="N91" s="114"/>
      <c r="O91" s="114"/>
      <c r="P91" s="114"/>
      <c r="Q91" s="114"/>
      <c r="R91" s="114"/>
      <c r="S91" s="114"/>
      <c r="T91" s="114">
        <v>0.3</v>
      </c>
      <c r="U91" s="114">
        <v>0.2</v>
      </c>
      <c r="V91" s="114"/>
      <c r="W91" s="114"/>
      <c r="X91" s="114"/>
      <c r="Y91" s="114"/>
      <c r="Z91" s="114"/>
      <c r="AA91" s="1120" t="s">
        <v>133</v>
      </c>
      <c r="AB91" s="774" t="s">
        <v>1201</v>
      </c>
      <c r="AC91" s="1371"/>
      <c r="AD91" s="1360"/>
    </row>
    <row r="92" spans="1:31" ht="78.75">
      <c r="A92" s="1365"/>
      <c r="B92" s="1370"/>
      <c r="C92" s="908">
        <f t="shared" si="8"/>
        <v>15.89</v>
      </c>
      <c r="D92" s="1116"/>
      <c r="E92" s="772">
        <f t="shared" si="11"/>
        <v>15.89</v>
      </c>
      <c r="F92" s="891">
        <v>11</v>
      </c>
      <c r="G92" s="773"/>
      <c r="H92" s="773"/>
      <c r="I92" s="114">
        <v>0.06</v>
      </c>
      <c r="J92" s="114">
        <v>0.01</v>
      </c>
      <c r="K92" s="114">
        <v>1.63</v>
      </c>
      <c r="L92" s="114"/>
      <c r="M92" s="114"/>
      <c r="N92" s="114"/>
      <c r="O92" s="114">
        <v>0.05</v>
      </c>
      <c r="P92" s="114"/>
      <c r="Q92" s="114"/>
      <c r="R92" s="114"/>
      <c r="S92" s="114"/>
      <c r="T92" s="114">
        <v>1.3</v>
      </c>
      <c r="U92" s="114">
        <v>1.78</v>
      </c>
      <c r="V92" s="114">
        <v>0.06</v>
      </c>
      <c r="W92" s="114"/>
      <c r="X92" s="114"/>
      <c r="Y92" s="114"/>
      <c r="Z92" s="114"/>
      <c r="AA92" s="1120" t="s">
        <v>136</v>
      </c>
      <c r="AB92" s="774" t="s">
        <v>1202</v>
      </c>
      <c r="AC92" s="1372"/>
      <c r="AD92" s="1362"/>
    </row>
    <row r="93" spans="1:31">
      <c r="A93" s="1119">
        <v>61</v>
      </c>
      <c r="B93" s="1124" t="s">
        <v>1056</v>
      </c>
      <c r="C93" s="908">
        <f t="shared" si="8"/>
        <v>0.03</v>
      </c>
      <c r="D93" s="1124"/>
      <c r="E93" s="772">
        <f t="shared" si="11"/>
        <v>0.03</v>
      </c>
      <c r="F93" s="773"/>
      <c r="G93" s="773"/>
      <c r="H93" s="773"/>
      <c r="I93" s="114"/>
      <c r="J93" s="114"/>
      <c r="K93" s="114"/>
      <c r="L93" s="114"/>
      <c r="M93" s="114"/>
      <c r="N93" s="114"/>
      <c r="O93" s="114"/>
      <c r="P93" s="114"/>
      <c r="Q93" s="114"/>
      <c r="R93" s="114"/>
      <c r="S93" s="114"/>
      <c r="T93" s="114">
        <v>0.02</v>
      </c>
      <c r="U93" s="114"/>
      <c r="V93" s="114"/>
      <c r="W93" s="114"/>
      <c r="X93" s="114"/>
      <c r="Y93" s="114"/>
      <c r="Z93" s="114">
        <v>0.01</v>
      </c>
      <c r="AA93" s="771" t="s">
        <v>666</v>
      </c>
      <c r="AB93" s="774" t="s">
        <v>1147</v>
      </c>
      <c r="AC93" s="775"/>
      <c r="AD93" s="1120"/>
    </row>
    <row r="94" spans="1:31">
      <c r="A94" s="1132" t="s">
        <v>1337</v>
      </c>
      <c r="B94" s="885" t="s">
        <v>391</v>
      </c>
      <c r="C94" s="1131">
        <f t="shared" si="8"/>
        <v>0</v>
      </c>
      <c r="D94" s="885"/>
      <c r="E94" s="1130"/>
      <c r="F94" s="887"/>
      <c r="G94" s="887"/>
      <c r="H94" s="887"/>
      <c r="I94" s="887"/>
      <c r="J94" s="887"/>
      <c r="K94" s="887"/>
      <c r="L94" s="887"/>
      <c r="M94" s="887"/>
      <c r="N94" s="887"/>
      <c r="O94" s="887"/>
      <c r="P94" s="887"/>
      <c r="Q94" s="887"/>
      <c r="R94" s="887"/>
      <c r="S94" s="887"/>
      <c r="T94" s="887"/>
      <c r="U94" s="887"/>
      <c r="V94" s="887"/>
      <c r="W94" s="887"/>
      <c r="X94" s="887"/>
      <c r="Y94" s="887"/>
      <c r="Z94" s="887"/>
      <c r="AA94" s="1120"/>
      <c r="AB94" s="774"/>
      <c r="AC94" s="1110"/>
      <c r="AD94" s="1120"/>
    </row>
    <row r="95" spans="1:31" ht="63">
      <c r="A95" s="1119">
        <v>62</v>
      </c>
      <c r="B95" s="1121" t="s">
        <v>265</v>
      </c>
      <c r="C95" s="908">
        <f t="shared" si="8"/>
        <v>0.2</v>
      </c>
      <c r="D95" s="1121"/>
      <c r="E95" s="772">
        <v>0.2</v>
      </c>
      <c r="F95" s="772">
        <v>0.2</v>
      </c>
      <c r="G95" s="772"/>
      <c r="H95" s="772"/>
      <c r="I95" s="772"/>
      <c r="J95" s="772"/>
      <c r="K95" s="772"/>
      <c r="L95" s="772"/>
      <c r="M95" s="772"/>
      <c r="N95" s="772"/>
      <c r="O95" s="772"/>
      <c r="P95" s="772"/>
      <c r="Q95" s="772"/>
      <c r="R95" s="772"/>
      <c r="S95" s="772"/>
      <c r="T95" s="772"/>
      <c r="U95" s="772"/>
      <c r="V95" s="772"/>
      <c r="W95" s="772"/>
      <c r="X95" s="772"/>
      <c r="Y95" s="772"/>
      <c r="Z95" s="772"/>
      <c r="AA95" s="1120" t="s">
        <v>135</v>
      </c>
      <c r="AB95" s="1120" t="s">
        <v>811</v>
      </c>
      <c r="AC95" s="1122" t="s">
        <v>1396</v>
      </c>
      <c r="AD95" s="1120" t="s">
        <v>1205</v>
      </c>
    </row>
    <row r="96" spans="1:31" ht="63">
      <c r="A96" s="1119">
        <v>63</v>
      </c>
      <c r="B96" s="1121" t="s">
        <v>833</v>
      </c>
      <c r="C96" s="908">
        <f t="shared" si="8"/>
        <v>0.12</v>
      </c>
      <c r="D96" s="1121"/>
      <c r="E96" s="772">
        <v>0.12</v>
      </c>
      <c r="F96" s="772">
        <v>0.12</v>
      </c>
      <c r="G96" s="772"/>
      <c r="H96" s="772"/>
      <c r="I96" s="772"/>
      <c r="J96" s="772"/>
      <c r="K96" s="772"/>
      <c r="L96" s="772"/>
      <c r="M96" s="772"/>
      <c r="N96" s="772"/>
      <c r="O96" s="772"/>
      <c r="P96" s="772"/>
      <c r="Q96" s="772"/>
      <c r="R96" s="772"/>
      <c r="S96" s="772"/>
      <c r="T96" s="772"/>
      <c r="U96" s="772"/>
      <c r="V96" s="772"/>
      <c r="W96" s="772"/>
      <c r="X96" s="772"/>
      <c r="Y96" s="772"/>
      <c r="Z96" s="772"/>
      <c r="AA96" s="1120" t="s">
        <v>130</v>
      </c>
      <c r="AB96" s="1120" t="s">
        <v>812</v>
      </c>
      <c r="AC96" s="1122" t="s">
        <v>1397</v>
      </c>
      <c r="AD96" s="1120" t="s">
        <v>771</v>
      </c>
    </row>
    <row r="97" spans="1:30" ht="78.75">
      <c r="A97" s="1119">
        <v>64</v>
      </c>
      <c r="B97" s="1121" t="s">
        <v>662</v>
      </c>
      <c r="C97" s="908">
        <f t="shared" si="8"/>
        <v>0.25</v>
      </c>
      <c r="D97" s="1121"/>
      <c r="E97" s="879">
        <v>0.25</v>
      </c>
      <c r="F97" s="1140">
        <v>0.25</v>
      </c>
      <c r="G97" s="772"/>
      <c r="H97" s="772"/>
      <c r="I97" s="772"/>
      <c r="J97" s="772"/>
      <c r="K97" s="772"/>
      <c r="L97" s="772"/>
      <c r="M97" s="772"/>
      <c r="N97" s="772"/>
      <c r="O97" s="772"/>
      <c r="P97" s="772"/>
      <c r="Q97" s="772"/>
      <c r="R97" s="772"/>
      <c r="S97" s="772"/>
      <c r="T97" s="772"/>
      <c r="U97" s="772"/>
      <c r="V97" s="772"/>
      <c r="W97" s="772"/>
      <c r="X97" s="772"/>
      <c r="Y97" s="772"/>
      <c r="Z97" s="772"/>
      <c r="AA97" s="1120" t="s">
        <v>350</v>
      </c>
      <c r="AB97" s="1120" t="s">
        <v>814</v>
      </c>
      <c r="AC97" s="1120" t="s">
        <v>1398</v>
      </c>
      <c r="AD97" s="1120" t="s">
        <v>1207</v>
      </c>
    </row>
    <row r="98" spans="1:30">
      <c r="A98" s="1132" t="s">
        <v>1338</v>
      </c>
      <c r="B98" s="885" t="s">
        <v>663</v>
      </c>
      <c r="C98" s="1131">
        <f t="shared" si="8"/>
        <v>0.1</v>
      </c>
      <c r="D98" s="885"/>
      <c r="E98" s="1130">
        <f>E99</f>
        <v>0.1</v>
      </c>
      <c r="F98" s="887"/>
      <c r="G98" s="887"/>
      <c r="H98" s="887"/>
      <c r="I98" s="887"/>
      <c r="J98" s="887"/>
      <c r="K98" s="887"/>
      <c r="L98" s="887"/>
      <c r="M98" s="887"/>
      <c r="N98" s="887"/>
      <c r="O98" s="887"/>
      <c r="P98" s="887"/>
      <c r="Q98" s="887"/>
      <c r="R98" s="887"/>
      <c r="S98" s="887"/>
      <c r="T98" s="887"/>
      <c r="U98" s="887"/>
      <c r="V98" s="887"/>
      <c r="W98" s="887"/>
      <c r="X98" s="887"/>
      <c r="Y98" s="887"/>
      <c r="Z98" s="772"/>
      <c r="AA98" s="1120"/>
      <c r="AB98" s="774"/>
      <c r="AC98" s="1110"/>
      <c r="AD98" s="1120"/>
    </row>
    <row r="99" spans="1:30" ht="78.75">
      <c r="A99" s="1119">
        <v>65</v>
      </c>
      <c r="B99" s="1121" t="s">
        <v>664</v>
      </c>
      <c r="C99" s="908">
        <f t="shared" si="8"/>
        <v>0.1</v>
      </c>
      <c r="D99" s="1121"/>
      <c r="E99" s="879">
        <v>0.1</v>
      </c>
      <c r="F99" s="1145">
        <v>0.1</v>
      </c>
      <c r="G99" s="887"/>
      <c r="H99" s="887"/>
      <c r="I99" s="887"/>
      <c r="J99" s="887"/>
      <c r="K99" s="887"/>
      <c r="L99" s="887"/>
      <c r="M99" s="887"/>
      <c r="N99" s="887"/>
      <c r="O99" s="887"/>
      <c r="P99" s="887"/>
      <c r="Q99" s="887"/>
      <c r="R99" s="887"/>
      <c r="S99" s="887"/>
      <c r="T99" s="887"/>
      <c r="U99" s="887"/>
      <c r="V99" s="887"/>
      <c r="W99" s="887"/>
      <c r="X99" s="887"/>
      <c r="Y99" s="887"/>
      <c r="Z99" s="772"/>
      <c r="AA99" s="1120" t="s">
        <v>135</v>
      </c>
      <c r="AB99" s="1120" t="s">
        <v>813</v>
      </c>
      <c r="AC99" s="1120" t="s">
        <v>1176</v>
      </c>
      <c r="AD99" s="1120" t="s">
        <v>750</v>
      </c>
    </row>
    <row r="100" spans="1:30">
      <c r="A100" s="1132" t="s">
        <v>1339</v>
      </c>
      <c r="B100" s="885" t="s">
        <v>1158</v>
      </c>
      <c r="C100" s="908">
        <f t="shared" si="8"/>
        <v>0.8</v>
      </c>
      <c r="D100" s="885"/>
      <c r="E100" s="887">
        <v>0.8</v>
      </c>
      <c r="F100" s="887"/>
      <c r="G100" s="887"/>
      <c r="H100" s="887"/>
      <c r="I100" s="887"/>
      <c r="J100" s="887"/>
      <c r="K100" s="887"/>
      <c r="L100" s="887"/>
      <c r="M100" s="887"/>
      <c r="N100" s="887"/>
      <c r="O100" s="887"/>
      <c r="P100" s="887"/>
      <c r="Q100" s="887"/>
      <c r="R100" s="887"/>
      <c r="S100" s="887"/>
      <c r="T100" s="887"/>
      <c r="U100" s="887"/>
      <c r="V100" s="887"/>
      <c r="W100" s="887"/>
      <c r="X100" s="887"/>
      <c r="Y100" s="887"/>
      <c r="Z100" s="772"/>
      <c r="AA100" s="1120"/>
      <c r="AB100" s="1120"/>
      <c r="AC100" s="1120"/>
      <c r="AD100" s="1120"/>
    </row>
    <row r="101" spans="1:30" ht="47.25">
      <c r="A101" s="1119">
        <v>66</v>
      </c>
      <c r="B101" s="1124" t="s">
        <v>1040</v>
      </c>
      <c r="C101" s="908">
        <f t="shared" si="8"/>
        <v>0.8</v>
      </c>
      <c r="D101" s="1124"/>
      <c r="E101" s="772">
        <v>0.8</v>
      </c>
      <c r="F101" s="773"/>
      <c r="G101" s="773"/>
      <c r="H101" s="773"/>
      <c r="I101" s="114"/>
      <c r="J101" s="114"/>
      <c r="K101" s="114"/>
      <c r="L101" s="114"/>
      <c r="M101" s="114"/>
      <c r="N101" s="114"/>
      <c r="O101" s="114"/>
      <c r="P101" s="772">
        <v>0.8</v>
      </c>
      <c r="Q101" s="114"/>
      <c r="R101" s="114"/>
      <c r="S101" s="114"/>
      <c r="T101" s="114"/>
      <c r="U101" s="114"/>
      <c r="V101" s="114"/>
      <c r="W101" s="114"/>
      <c r="X101" s="114"/>
      <c r="Y101" s="114"/>
      <c r="Z101" s="114"/>
      <c r="AA101" s="1120" t="s">
        <v>130</v>
      </c>
      <c r="AB101" s="774" t="s">
        <v>1064</v>
      </c>
      <c r="AC101" s="775"/>
      <c r="AD101" s="1120" t="s">
        <v>1065</v>
      </c>
    </row>
    <row r="102" spans="1:30" s="149" customFormat="1">
      <c r="A102" s="1132" t="s">
        <v>1340</v>
      </c>
      <c r="B102" s="885" t="s">
        <v>1009</v>
      </c>
      <c r="C102" s="908">
        <f t="shared" si="8"/>
        <v>0.6</v>
      </c>
      <c r="D102" s="885"/>
      <c r="E102" s="1130">
        <v>0.6</v>
      </c>
      <c r="F102" s="887"/>
      <c r="G102" s="887"/>
      <c r="H102" s="887"/>
      <c r="I102" s="887"/>
      <c r="J102" s="887"/>
      <c r="K102" s="887"/>
      <c r="L102" s="887"/>
      <c r="M102" s="887"/>
      <c r="N102" s="887"/>
      <c r="O102" s="887"/>
      <c r="P102" s="887"/>
      <c r="Q102" s="887"/>
      <c r="R102" s="887"/>
      <c r="S102" s="887"/>
      <c r="T102" s="887"/>
      <c r="U102" s="887"/>
      <c r="V102" s="887"/>
      <c r="W102" s="887"/>
      <c r="X102" s="887"/>
      <c r="Y102" s="887"/>
      <c r="Z102" s="887"/>
      <c r="AA102" s="1127"/>
      <c r="AB102" s="1127"/>
      <c r="AC102" s="1127"/>
      <c r="AD102" s="1127"/>
    </row>
    <row r="103" spans="1:30" ht="78.75">
      <c r="A103" s="1119">
        <v>67</v>
      </c>
      <c r="B103" s="1121" t="s">
        <v>1010</v>
      </c>
      <c r="C103" s="908">
        <f t="shared" si="8"/>
        <v>0.6</v>
      </c>
      <c r="D103" s="1121"/>
      <c r="E103" s="879">
        <v>0.6</v>
      </c>
      <c r="F103" s="1145">
        <v>0.5</v>
      </c>
      <c r="G103" s="887"/>
      <c r="H103" s="887"/>
      <c r="I103" s="887"/>
      <c r="J103" s="887"/>
      <c r="K103" s="887"/>
      <c r="L103" s="887"/>
      <c r="M103" s="887"/>
      <c r="N103" s="887"/>
      <c r="O103" s="887"/>
      <c r="P103" s="887"/>
      <c r="Q103" s="887"/>
      <c r="R103" s="887"/>
      <c r="S103" s="887"/>
      <c r="T103" s="772">
        <v>0.05</v>
      </c>
      <c r="U103" s="772">
        <v>0.05</v>
      </c>
      <c r="V103" s="887"/>
      <c r="W103" s="887"/>
      <c r="X103" s="887"/>
      <c r="Y103" s="887"/>
      <c r="Z103" s="772"/>
      <c r="AA103" s="1120" t="s">
        <v>134</v>
      </c>
      <c r="AB103" s="903" t="s">
        <v>1034</v>
      </c>
      <c r="AC103" s="1120" t="s">
        <v>1169</v>
      </c>
      <c r="AD103" s="1120" t="s">
        <v>928</v>
      </c>
    </row>
    <row r="104" spans="1:30" s="149" customFormat="1">
      <c r="A104" s="1132" t="s">
        <v>1341</v>
      </c>
      <c r="B104" s="885" t="s">
        <v>514</v>
      </c>
      <c r="C104" s="1131">
        <f t="shared" si="8"/>
        <v>0.3</v>
      </c>
      <c r="D104" s="885"/>
      <c r="E104" s="1130">
        <v>0.3</v>
      </c>
      <c r="F104" s="1146"/>
      <c r="G104" s="887"/>
      <c r="H104" s="887"/>
      <c r="I104" s="887"/>
      <c r="J104" s="887"/>
      <c r="K104" s="887"/>
      <c r="L104" s="887"/>
      <c r="M104" s="887"/>
      <c r="N104" s="887"/>
      <c r="O104" s="887"/>
      <c r="P104" s="887"/>
      <c r="Q104" s="887"/>
      <c r="R104" s="887"/>
      <c r="S104" s="887"/>
      <c r="T104" s="887"/>
      <c r="U104" s="887"/>
      <c r="V104" s="887"/>
      <c r="W104" s="887"/>
      <c r="X104" s="887"/>
      <c r="Y104" s="887"/>
      <c r="Z104" s="887"/>
      <c r="AA104" s="1127"/>
      <c r="AB104" s="1127"/>
      <c r="AC104" s="1127"/>
      <c r="AD104" s="1127"/>
    </row>
    <row r="105" spans="1:30" ht="157.5">
      <c r="A105" s="1119">
        <v>68</v>
      </c>
      <c r="B105" s="1121" t="s">
        <v>930</v>
      </c>
      <c r="C105" s="908">
        <f t="shared" si="8"/>
        <v>0.3</v>
      </c>
      <c r="D105" s="1121"/>
      <c r="E105" s="879">
        <f>SUM(F105:Z105)</f>
        <v>0.3</v>
      </c>
      <c r="F105" s="1145">
        <v>0.3</v>
      </c>
      <c r="G105" s="887"/>
      <c r="H105" s="887"/>
      <c r="I105" s="887"/>
      <c r="J105" s="887"/>
      <c r="K105" s="887"/>
      <c r="L105" s="887"/>
      <c r="M105" s="887"/>
      <c r="N105" s="887"/>
      <c r="O105" s="887"/>
      <c r="P105" s="887"/>
      <c r="Q105" s="887"/>
      <c r="R105" s="887"/>
      <c r="S105" s="887"/>
      <c r="T105" s="887"/>
      <c r="U105" s="887"/>
      <c r="V105" s="887"/>
      <c r="W105" s="887"/>
      <c r="X105" s="887"/>
      <c r="Y105" s="887"/>
      <c r="Z105" s="772"/>
      <c r="AA105" s="1120" t="s">
        <v>140</v>
      </c>
      <c r="AB105" s="904" t="s">
        <v>1046</v>
      </c>
      <c r="AC105" s="1120" t="s">
        <v>1208</v>
      </c>
      <c r="AD105" s="1120" t="s">
        <v>931</v>
      </c>
    </row>
    <row r="106" spans="1:30" s="149" customFormat="1">
      <c r="A106" s="1132" t="s">
        <v>1342</v>
      </c>
      <c r="B106" s="888" t="s">
        <v>12</v>
      </c>
      <c r="C106" s="1131">
        <f t="shared" si="8"/>
        <v>2</v>
      </c>
      <c r="D106" s="888"/>
      <c r="E106" s="1130">
        <v>2</v>
      </c>
      <c r="F106" s="887"/>
      <c r="G106" s="887"/>
      <c r="H106" s="887"/>
      <c r="I106" s="887"/>
      <c r="J106" s="887"/>
      <c r="K106" s="887"/>
      <c r="L106" s="887"/>
      <c r="M106" s="887"/>
      <c r="N106" s="887"/>
      <c r="O106" s="887"/>
      <c r="P106" s="887"/>
      <c r="Q106" s="887"/>
      <c r="R106" s="887"/>
      <c r="S106" s="887"/>
      <c r="T106" s="887"/>
      <c r="U106" s="887"/>
      <c r="V106" s="887"/>
      <c r="W106" s="887"/>
      <c r="X106" s="887"/>
      <c r="Y106" s="887"/>
      <c r="Z106" s="887"/>
      <c r="AA106" s="1127"/>
      <c r="AB106" s="1127"/>
      <c r="AC106" s="886"/>
      <c r="AD106" s="1127"/>
    </row>
    <row r="107" spans="1:30" ht="110.25">
      <c r="A107" s="1119">
        <v>69</v>
      </c>
      <c r="B107" s="1121" t="s">
        <v>302</v>
      </c>
      <c r="C107" s="908">
        <f t="shared" si="8"/>
        <v>2</v>
      </c>
      <c r="D107" s="1121"/>
      <c r="E107" s="879">
        <v>2</v>
      </c>
      <c r="F107" s="772">
        <v>2</v>
      </c>
      <c r="G107" s="772"/>
      <c r="H107" s="522"/>
      <c r="I107" s="772"/>
      <c r="J107" s="772"/>
      <c r="K107" s="772"/>
      <c r="L107" s="772"/>
      <c r="M107" s="772"/>
      <c r="N107" s="772"/>
      <c r="O107" s="772"/>
      <c r="P107" s="772"/>
      <c r="Q107" s="772"/>
      <c r="R107" s="772"/>
      <c r="S107" s="772"/>
      <c r="T107" s="772"/>
      <c r="U107" s="772"/>
      <c r="V107" s="772"/>
      <c r="W107" s="772"/>
      <c r="X107" s="772"/>
      <c r="Y107" s="772"/>
      <c r="Z107" s="772"/>
      <c r="AA107" s="1120" t="s">
        <v>133</v>
      </c>
      <c r="AB107" s="1120" t="s">
        <v>815</v>
      </c>
      <c r="AC107" s="1122" t="s">
        <v>1209</v>
      </c>
      <c r="AD107" s="1120" t="s">
        <v>1210</v>
      </c>
    </row>
    <row r="108" spans="1:30" s="149" customFormat="1">
      <c r="A108" s="1132" t="s">
        <v>1211</v>
      </c>
      <c r="B108" s="888" t="s">
        <v>457</v>
      </c>
      <c r="C108" s="908">
        <f t="shared" si="8"/>
        <v>42.500000000000007</v>
      </c>
      <c r="D108" s="888"/>
      <c r="E108" s="1130">
        <f>E109+E110</f>
        <v>42.500000000000007</v>
      </c>
      <c r="F108" s="887"/>
      <c r="G108" s="887"/>
      <c r="H108" s="887"/>
      <c r="I108" s="887"/>
      <c r="J108" s="887"/>
      <c r="K108" s="887"/>
      <c r="L108" s="887"/>
      <c r="M108" s="887"/>
      <c r="N108" s="887"/>
      <c r="O108" s="887"/>
      <c r="P108" s="887"/>
      <c r="Q108" s="887"/>
      <c r="R108" s="887"/>
      <c r="S108" s="887"/>
      <c r="T108" s="887"/>
      <c r="U108" s="887"/>
      <c r="V108" s="887"/>
      <c r="W108" s="887"/>
      <c r="X108" s="887"/>
      <c r="Y108" s="887"/>
      <c r="Z108" s="887"/>
      <c r="AA108" s="1120"/>
      <c r="AB108" s="1102"/>
      <c r="AC108" s="886"/>
      <c r="AD108" s="1127"/>
    </row>
    <row r="109" spans="1:30" s="153" customFormat="1" ht="63">
      <c r="A109" s="1119">
        <v>70</v>
      </c>
      <c r="B109" s="1121" t="s">
        <v>1360</v>
      </c>
      <c r="C109" s="908">
        <f t="shared" si="8"/>
        <v>37.150000000000006</v>
      </c>
      <c r="D109" s="1121"/>
      <c r="E109" s="879">
        <f>SUM(F109:Z109)</f>
        <v>37.150000000000006</v>
      </c>
      <c r="F109" s="772">
        <v>15.97</v>
      </c>
      <c r="G109" s="772">
        <v>6.7</v>
      </c>
      <c r="H109" s="772"/>
      <c r="I109" s="772"/>
      <c r="J109" s="772"/>
      <c r="K109" s="772"/>
      <c r="L109" s="772"/>
      <c r="M109" s="772">
        <v>2</v>
      </c>
      <c r="N109" s="772"/>
      <c r="O109" s="772"/>
      <c r="P109" s="772"/>
      <c r="Q109" s="772"/>
      <c r="R109" s="772"/>
      <c r="S109" s="772"/>
      <c r="T109" s="772">
        <v>6.87</v>
      </c>
      <c r="U109" s="772"/>
      <c r="V109" s="772"/>
      <c r="W109" s="772"/>
      <c r="X109" s="772"/>
      <c r="Y109" s="772"/>
      <c r="Z109" s="772">
        <v>5.61</v>
      </c>
      <c r="AA109" s="1120" t="s">
        <v>389</v>
      </c>
      <c r="AB109" s="1120" t="s">
        <v>460</v>
      </c>
      <c r="AC109" s="1122" t="s">
        <v>1212</v>
      </c>
      <c r="AD109" s="1120" t="s">
        <v>771</v>
      </c>
    </row>
    <row r="110" spans="1:30" ht="63.75" thickBot="1">
      <c r="A110" s="1119">
        <v>71</v>
      </c>
      <c r="B110" s="1121" t="s">
        <v>1361</v>
      </c>
      <c r="C110" s="908">
        <f t="shared" si="8"/>
        <v>5.35</v>
      </c>
      <c r="D110" s="1121"/>
      <c r="E110" s="879">
        <f>SUM(F110:Z110)</f>
        <v>5.35</v>
      </c>
      <c r="F110" s="772"/>
      <c r="G110" s="772"/>
      <c r="H110" s="772"/>
      <c r="I110" s="114">
        <v>1</v>
      </c>
      <c r="J110" s="114">
        <v>1.0900000000000001</v>
      </c>
      <c r="K110" s="114"/>
      <c r="L110" s="772"/>
      <c r="M110" s="772"/>
      <c r="N110" s="772"/>
      <c r="O110" s="114">
        <v>2.5</v>
      </c>
      <c r="P110" s="772"/>
      <c r="Q110" s="772"/>
      <c r="R110" s="772"/>
      <c r="S110" s="772"/>
      <c r="T110" s="772"/>
      <c r="U110" s="772"/>
      <c r="V110" s="772"/>
      <c r="W110" s="772"/>
      <c r="X110" s="772"/>
      <c r="Y110" s="772"/>
      <c r="Z110" s="114">
        <v>0.76</v>
      </c>
      <c r="AA110" s="1120" t="s">
        <v>411</v>
      </c>
      <c r="AB110" s="1120" t="s">
        <v>462</v>
      </c>
      <c r="AC110" s="1120" t="s">
        <v>1242</v>
      </c>
      <c r="AD110" s="1120" t="s">
        <v>763</v>
      </c>
    </row>
    <row r="111" spans="1:30">
      <c r="A111" s="1046" t="s">
        <v>98</v>
      </c>
      <c r="B111" s="1396" t="s">
        <v>1343</v>
      </c>
      <c r="C111" s="1397"/>
      <c r="D111" s="1397"/>
      <c r="E111" s="1398"/>
      <c r="F111" s="772"/>
      <c r="G111" s="772"/>
      <c r="H111" s="772"/>
      <c r="I111" s="114"/>
      <c r="J111" s="114"/>
      <c r="K111" s="114"/>
      <c r="L111" s="772"/>
      <c r="M111" s="772"/>
      <c r="N111" s="772"/>
      <c r="O111" s="114"/>
      <c r="P111" s="772"/>
      <c r="Q111" s="772"/>
      <c r="R111" s="772"/>
      <c r="S111" s="772"/>
      <c r="T111" s="772"/>
      <c r="U111" s="772"/>
      <c r="V111" s="772"/>
      <c r="W111" s="772"/>
      <c r="X111" s="772"/>
      <c r="Y111" s="772"/>
      <c r="Z111" s="114"/>
      <c r="AA111" s="1120"/>
      <c r="AB111" s="1120"/>
      <c r="AC111" s="1120"/>
      <c r="AD111" s="1120"/>
    </row>
    <row r="112" spans="1:30" s="520" customFormat="1">
      <c r="A112" s="1132" t="s">
        <v>184</v>
      </c>
      <c r="B112" s="885" t="s">
        <v>90</v>
      </c>
      <c r="C112" s="1131">
        <f t="shared" si="8"/>
        <v>20.149999999999999</v>
      </c>
      <c r="D112" s="885"/>
      <c r="E112" s="1130">
        <f>SUM(E113:E121)</f>
        <v>20.149999999999999</v>
      </c>
      <c r="F112" s="887"/>
      <c r="G112" s="887"/>
      <c r="H112" s="887"/>
      <c r="I112" s="887"/>
      <c r="J112" s="887"/>
      <c r="K112" s="887"/>
      <c r="L112" s="887"/>
      <c r="M112" s="887"/>
      <c r="N112" s="887"/>
      <c r="O112" s="887"/>
      <c r="P112" s="887"/>
      <c r="Q112" s="887"/>
      <c r="R112" s="887"/>
      <c r="S112" s="887"/>
      <c r="T112" s="887"/>
      <c r="U112" s="887"/>
      <c r="V112" s="887"/>
      <c r="W112" s="887"/>
      <c r="X112" s="887"/>
      <c r="Y112" s="887"/>
      <c r="Z112" s="887"/>
      <c r="AA112" s="1127"/>
      <c r="AB112" s="1102"/>
      <c r="AC112" s="1132"/>
      <c r="AD112" s="880"/>
    </row>
    <row r="113" spans="1:30" ht="47.25">
      <c r="A113" s="1120">
        <v>72</v>
      </c>
      <c r="B113" s="1121" t="s">
        <v>488</v>
      </c>
      <c r="C113" s="908">
        <v>2</v>
      </c>
      <c r="D113" s="1121"/>
      <c r="E113" s="879">
        <f>SUM(F113:Z113)</f>
        <v>2</v>
      </c>
      <c r="F113" s="772">
        <v>1.7</v>
      </c>
      <c r="G113" s="772"/>
      <c r="H113" s="772"/>
      <c r="I113" s="772"/>
      <c r="J113" s="772"/>
      <c r="K113" s="772"/>
      <c r="L113" s="772"/>
      <c r="M113" s="772"/>
      <c r="N113" s="772"/>
      <c r="O113" s="772"/>
      <c r="P113" s="772"/>
      <c r="Q113" s="772"/>
      <c r="R113" s="772"/>
      <c r="S113" s="772"/>
      <c r="T113" s="1086">
        <v>0.1</v>
      </c>
      <c r="U113" s="1086">
        <v>0.1</v>
      </c>
      <c r="V113" s="772"/>
      <c r="W113" s="772"/>
      <c r="X113" s="772"/>
      <c r="Y113" s="772"/>
      <c r="Z113" s="772">
        <v>0.1</v>
      </c>
      <c r="AA113" s="1120" t="s">
        <v>134</v>
      </c>
      <c r="AB113" s="1120" t="s">
        <v>816</v>
      </c>
      <c r="AC113" s="1110" t="s">
        <v>324</v>
      </c>
      <c r="AD113" s="1120" t="s">
        <v>737</v>
      </c>
    </row>
    <row r="114" spans="1:30" ht="63">
      <c r="A114" s="1120">
        <v>73</v>
      </c>
      <c r="B114" s="1121" t="s">
        <v>490</v>
      </c>
      <c r="C114" s="908">
        <f t="shared" si="8"/>
        <v>0.89</v>
      </c>
      <c r="D114" s="1121"/>
      <c r="E114" s="879">
        <f t="shared" ref="E114:E121" si="12">SUM(F114:Z114)</f>
        <v>0.89</v>
      </c>
      <c r="F114" s="772">
        <v>0.87</v>
      </c>
      <c r="G114" s="772"/>
      <c r="H114" s="772"/>
      <c r="I114" s="772"/>
      <c r="J114" s="772"/>
      <c r="K114" s="772"/>
      <c r="L114" s="772"/>
      <c r="M114" s="772"/>
      <c r="N114" s="772"/>
      <c r="O114" s="772"/>
      <c r="P114" s="772"/>
      <c r="Q114" s="772"/>
      <c r="R114" s="772"/>
      <c r="S114" s="772"/>
      <c r="T114" s="772">
        <v>0.02</v>
      </c>
      <c r="U114" s="772"/>
      <c r="V114" s="772"/>
      <c r="W114" s="772"/>
      <c r="X114" s="772"/>
      <c r="Y114" s="772"/>
      <c r="Z114" s="772"/>
      <c r="AA114" s="1120" t="s">
        <v>134</v>
      </c>
      <c r="AB114" s="1120" t="s">
        <v>818</v>
      </c>
      <c r="AC114" s="1110" t="s">
        <v>324</v>
      </c>
      <c r="AD114" s="1120" t="s">
        <v>738</v>
      </c>
    </row>
    <row r="115" spans="1:30" ht="31.5">
      <c r="A115" s="1120">
        <v>74</v>
      </c>
      <c r="B115" s="1121" t="s">
        <v>649</v>
      </c>
      <c r="C115" s="908">
        <f t="shared" si="8"/>
        <v>0.2</v>
      </c>
      <c r="D115" s="1121"/>
      <c r="E115" s="879">
        <f t="shared" si="12"/>
        <v>0.2</v>
      </c>
      <c r="F115" s="772">
        <v>0.2</v>
      </c>
      <c r="G115" s="772"/>
      <c r="H115" s="772"/>
      <c r="I115" s="772"/>
      <c r="J115" s="772"/>
      <c r="K115" s="772"/>
      <c r="L115" s="772"/>
      <c r="M115" s="772"/>
      <c r="N115" s="772"/>
      <c r="O115" s="772"/>
      <c r="P115" s="772"/>
      <c r="Q115" s="772"/>
      <c r="R115" s="772"/>
      <c r="S115" s="772"/>
      <c r="T115" s="772"/>
      <c r="U115" s="772"/>
      <c r="V115" s="772"/>
      <c r="W115" s="772"/>
      <c r="X115" s="772"/>
      <c r="Y115" s="772"/>
      <c r="Z115" s="772"/>
      <c r="AA115" s="1120" t="s">
        <v>135</v>
      </c>
      <c r="AB115" s="1120" t="s">
        <v>819</v>
      </c>
      <c r="AC115" s="1122" t="s">
        <v>625</v>
      </c>
      <c r="AD115" s="1120" t="s">
        <v>745</v>
      </c>
    </row>
    <row r="116" spans="1:30" ht="47.25">
      <c r="A116" s="1120">
        <v>75</v>
      </c>
      <c r="B116" s="1121" t="s">
        <v>609</v>
      </c>
      <c r="C116" s="908">
        <f t="shared" si="8"/>
        <v>8.25</v>
      </c>
      <c r="D116" s="1121"/>
      <c r="E116" s="879">
        <f t="shared" si="12"/>
        <v>8.25</v>
      </c>
      <c r="F116" s="772">
        <v>7.8</v>
      </c>
      <c r="G116" s="772"/>
      <c r="H116" s="772"/>
      <c r="I116" s="772"/>
      <c r="J116" s="772"/>
      <c r="K116" s="772"/>
      <c r="L116" s="772"/>
      <c r="M116" s="772"/>
      <c r="N116" s="772"/>
      <c r="O116" s="772"/>
      <c r="P116" s="772"/>
      <c r="Q116" s="772"/>
      <c r="R116" s="772"/>
      <c r="S116" s="772"/>
      <c r="T116" s="772">
        <v>0.05</v>
      </c>
      <c r="U116" s="772">
        <v>0.1</v>
      </c>
      <c r="V116" s="772"/>
      <c r="W116" s="772"/>
      <c r="X116" s="772"/>
      <c r="Y116" s="772"/>
      <c r="Z116" s="772">
        <v>0.3</v>
      </c>
      <c r="AA116" s="1120" t="s">
        <v>137</v>
      </c>
      <c r="AB116" s="1120" t="s">
        <v>822</v>
      </c>
      <c r="AC116" s="1122" t="s">
        <v>1213</v>
      </c>
      <c r="AD116" s="1120" t="s">
        <v>746</v>
      </c>
    </row>
    <row r="117" spans="1:30" ht="31.5">
      <c r="A117" s="1120">
        <v>76</v>
      </c>
      <c r="B117" s="1121" t="s">
        <v>626</v>
      </c>
      <c r="C117" s="908">
        <v>1</v>
      </c>
      <c r="D117" s="1121"/>
      <c r="E117" s="879">
        <f t="shared" si="12"/>
        <v>1</v>
      </c>
      <c r="F117" s="772">
        <v>0.91</v>
      </c>
      <c r="G117" s="772"/>
      <c r="H117" s="772"/>
      <c r="I117" s="772"/>
      <c r="J117" s="772"/>
      <c r="K117" s="772"/>
      <c r="L117" s="772"/>
      <c r="M117" s="772"/>
      <c r="N117" s="772"/>
      <c r="O117" s="772"/>
      <c r="P117" s="772"/>
      <c r="Q117" s="772"/>
      <c r="R117" s="772"/>
      <c r="S117" s="772"/>
      <c r="T117" s="772">
        <v>7.0000000000000007E-2</v>
      </c>
      <c r="U117" s="772">
        <v>0.02</v>
      </c>
      <c r="V117" s="772"/>
      <c r="W117" s="772"/>
      <c r="X117" s="772"/>
      <c r="Y117" s="772"/>
      <c r="Z117" s="772"/>
      <c r="AA117" s="1120" t="s">
        <v>130</v>
      </c>
      <c r="AB117" s="1120" t="s">
        <v>821</v>
      </c>
      <c r="AC117" s="1122" t="s">
        <v>625</v>
      </c>
      <c r="AD117" s="1120" t="s">
        <v>747</v>
      </c>
    </row>
    <row r="118" spans="1:30" ht="63">
      <c r="A118" s="1120">
        <v>77</v>
      </c>
      <c r="B118" s="1121" t="s">
        <v>480</v>
      </c>
      <c r="C118" s="908">
        <f t="shared" si="8"/>
        <v>1.8399999999999999</v>
      </c>
      <c r="D118" s="1121"/>
      <c r="E118" s="879">
        <f t="shared" si="12"/>
        <v>1.8399999999999999</v>
      </c>
      <c r="F118" s="772">
        <v>1.2</v>
      </c>
      <c r="G118" s="772"/>
      <c r="H118" s="772"/>
      <c r="I118" s="772"/>
      <c r="J118" s="772"/>
      <c r="K118" s="772"/>
      <c r="L118" s="772"/>
      <c r="M118" s="772"/>
      <c r="N118" s="772"/>
      <c r="O118" s="772"/>
      <c r="P118" s="772"/>
      <c r="Q118" s="772"/>
      <c r="R118" s="772"/>
      <c r="S118" s="772"/>
      <c r="T118" s="772">
        <v>0.3</v>
      </c>
      <c r="U118" s="772">
        <v>0.2</v>
      </c>
      <c r="V118" s="772"/>
      <c r="W118" s="772"/>
      <c r="X118" s="772"/>
      <c r="Y118" s="772"/>
      <c r="Z118" s="772">
        <v>0.14000000000000001</v>
      </c>
      <c r="AA118" s="1120" t="s">
        <v>139</v>
      </c>
      <c r="AB118" s="1120" t="s">
        <v>1144</v>
      </c>
      <c r="AC118" s="1122" t="s">
        <v>1208</v>
      </c>
      <c r="AD118" s="1120" t="s">
        <v>1089</v>
      </c>
    </row>
    <row r="119" spans="1:30" ht="78.75">
      <c r="A119" s="1120">
        <v>78</v>
      </c>
      <c r="B119" s="1121" t="s">
        <v>470</v>
      </c>
      <c r="C119" s="908">
        <f t="shared" si="8"/>
        <v>0.82000000000000006</v>
      </c>
      <c r="D119" s="1121"/>
      <c r="E119" s="879">
        <f t="shared" si="12"/>
        <v>0.82000000000000006</v>
      </c>
      <c r="F119" s="772">
        <v>0.1</v>
      </c>
      <c r="G119" s="772"/>
      <c r="H119" s="772"/>
      <c r="I119" s="772">
        <v>0.6</v>
      </c>
      <c r="J119" s="772"/>
      <c r="K119" s="772"/>
      <c r="L119" s="772"/>
      <c r="M119" s="772"/>
      <c r="N119" s="772"/>
      <c r="O119" s="772"/>
      <c r="P119" s="772"/>
      <c r="Q119" s="772"/>
      <c r="R119" s="772"/>
      <c r="S119" s="772"/>
      <c r="T119" s="772">
        <v>0.05</v>
      </c>
      <c r="U119" s="772"/>
      <c r="V119" s="772"/>
      <c r="W119" s="772"/>
      <c r="X119" s="772"/>
      <c r="Y119" s="772"/>
      <c r="Z119" s="772">
        <v>7.0000000000000007E-2</v>
      </c>
      <c r="AA119" s="1120" t="s">
        <v>1000</v>
      </c>
      <c r="AB119" s="1120" t="s">
        <v>1078</v>
      </c>
      <c r="AC119" s="1122" t="s">
        <v>1208</v>
      </c>
      <c r="AD119" s="1120" t="s">
        <v>859</v>
      </c>
    </row>
    <row r="120" spans="1:30" ht="157.5">
      <c r="A120" s="1120">
        <v>79</v>
      </c>
      <c r="B120" s="1121" t="s">
        <v>860</v>
      </c>
      <c r="C120" s="908">
        <f t="shared" si="8"/>
        <v>1</v>
      </c>
      <c r="D120" s="1121"/>
      <c r="E120" s="879">
        <f t="shared" si="12"/>
        <v>1</v>
      </c>
      <c r="F120" s="772">
        <v>0.9</v>
      </c>
      <c r="G120" s="772"/>
      <c r="H120" s="772"/>
      <c r="I120" s="772"/>
      <c r="J120" s="772"/>
      <c r="K120" s="772"/>
      <c r="L120" s="772"/>
      <c r="M120" s="772"/>
      <c r="N120" s="772"/>
      <c r="O120" s="772"/>
      <c r="P120" s="772"/>
      <c r="Q120" s="772"/>
      <c r="R120" s="772"/>
      <c r="S120" s="772"/>
      <c r="T120" s="772">
        <v>0.1</v>
      </c>
      <c r="U120" s="772"/>
      <c r="V120" s="772"/>
      <c r="W120" s="772"/>
      <c r="X120" s="772"/>
      <c r="Y120" s="772"/>
      <c r="Z120" s="772"/>
      <c r="AA120" s="1120" t="s">
        <v>133</v>
      </c>
      <c r="AB120" s="1120" t="s">
        <v>1145</v>
      </c>
      <c r="AC120" s="1122" t="s">
        <v>1208</v>
      </c>
      <c r="AD120" s="1120" t="s">
        <v>862</v>
      </c>
    </row>
    <row r="121" spans="1:30" ht="47.25">
      <c r="A121" s="1120">
        <v>80</v>
      </c>
      <c r="B121" s="1124" t="s">
        <v>1352</v>
      </c>
      <c r="C121" s="908">
        <f>E121</f>
        <v>4.1499999999999995</v>
      </c>
      <c r="D121" s="1124"/>
      <c r="E121" s="879">
        <f t="shared" si="12"/>
        <v>4.1499999999999995</v>
      </c>
      <c r="F121" s="772">
        <v>3.71</v>
      </c>
      <c r="G121" s="772"/>
      <c r="H121" s="772"/>
      <c r="I121" s="772"/>
      <c r="J121" s="772"/>
      <c r="K121" s="772"/>
      <c r="L121" s="772"/>
      <c r="M121" s="772"/>
      <c r="N121" s="772"/>
      <c r="O121" s="772"/>
      <c r="P121" s="772"/>
      <c r="Q121" s="772"/>
      <c r="R121" s="772"/>
      <c r="S121" s="772"/>
      <c r="T121" s="772">
        <v>0.08</v>
      </c>
      <c r="U121" s="772">
        <v>0.01</v>
      </c>
      <c r="V121" s="772"/>
      <c r="W121" s="772"/>
      <c r="X121" s="772"/>
      <c r="Y121" s="772"/>
      <c r="Z121" s="772">
        <v>0.35</v>
      </c>
      <c r="AA121" s="1120" t="s">
        <v>133</v>
      </c>
      <c r="AB121" s="774" t="s">
        <v>1353</v>
      </c>
      <c r="AC121" s="1120"/>
      <c r="AD121" s="1120" t="s">
        <v>1354</v>
      </c>
    </row>
    <row r="122" spans="1:30">
      <c r="A122" s="1132" t="s">
        <v>181</v>
      </c>
      <c r="B122" s="888" t="s">
        <v>105</v>
      </c>
      <c r="C122" s="1131">
        <f t="shared" si="8"/>
        <v>4.9399999999999986</v>
      </c>
      <c r="D122" s="888"/>
      <c r="E122" s="1130">
        <f>E123</f>
        <v>4.9399999999999986</v>
      </c>
      <c r="F122" s="887"/>
      <c r="G122" s="887"/>
      <c r="H122" s="887"/>
      <c r="I122" s="887"/>
      <c r="J122" s="887"/>
      <c r="K122" s="887"/>
      <c r="L122" s="887"/>
      <c r="M122" s="887"/>
      <c r="N122" s="887"/>
      <c r="O122" s="887"/>
      <c r="P122" s="887"/>
      <c r="Q122" s="887"/>
      <c r="R122" s="887"/>
      <c r="S122" s="887"/>
      <c r="T122" s="887"/>
      <c r="U122" s="887"/>
      <c r="V122" s="772"/>
      <c r="W122" s="772"/>
      <c r="X122" s="772"/>
      <c r="Y122" s="772"/>
      <c r="Z122" s="772"/>
      <c r="AA122" s="1120"/>
      <c r="AB122" s="1120"/>
      <c r="AC122" s="1122"/>
      <c r="AD122" s="1012"/>
    </row>
    <row r="123" spans="1:30" ht="63">
      <c r="A123" s="1110">
        <v>81</v>
      </c>
      <c r="B123" s="1121" t="s">
        <v>937</v>
      </c>
      <c r="C123" s="908">
        <f t="shared" si="8"/>
        <v>4.9399999999999986</v>
      </c>
      <c r="D123" s="1121"/>
      <c r="E123" s="879">
        <f>SUM(F123:Z123)</f>
        <v>4.9399999999999986</v>
      </c>
      <c r="F123" s="1140">
        <v>4.55</v>
      </c>
      <c r="G123" s="772"/>
      <c r="H123" s="772"/>
      <c r="I123" s="772"/>
      <c r="J123" s="772"/>
      <c r="K123" s="772"/>
      <c r="L123" s="772"/>
      <c r="M123" s="772"/>
      <c r="N123" s="772"/>
      <c r="O123" s="772"/>
      <c r="P123" s="772"/>
      <c r="Q123" s="772"/>
      <c r="R123" s="772"/>
      <c r="S123" s="772"/>
      <c r="T123" s="772">
        <v>0.06</v>
      </c>
      <c r="U123" s="772">
        <v>0.02</v>
      </c>
      <c r="V123" s="772"/>
      <c r="W123" s="772"/>
      <c r="X123" s="772"/>
      <c r="Y123" s="772"/>
      <c r="Z123" s="772">
        <v>0.31</v>
      </c>
      <c r="AA123" s="1120" t="s">
        <v>140</v>
      </c>
      <c r="AB123" s="1120" t="s">
        <v>1002</v>
      </c>
      <c r="AC123" s="1120" t="s">
        <v>1359</v>
      </c>
      <c r="AD123" s="1120" t="s">
        <v>1214</v>
      </c>
    </row>
    <row r="124" spans="1:30" s="149" customFormat="1">
      <c r="A124" s="1048" t="s">
        <v>179</v>
      </c>
      <c r="B124" s="896" t="s">
        <v>1344</v>
      </c>
      <c r="C124" s="1131">
        <f t="shared" si="8"/>
        <v>0</v>
      </c>
      <c r="D124" s="896"/>
      <c r="E124" s="1130"/>
      <c r="F124" s="887"/>
      <c r="G124" s="887"/>
      <c r="H124" s="887"/>
      <c r="I124" s="887"/>
      <c r="J124" s="887"/>
      <c r="K124" s="887"/>
      <c r="L124" s="887"/>
      <c r="M124" s="887"/>
      <c r="N124" s="887"/>
      <c r="O124" s="887"/>
      <c r="P124" s="887"/>
      <c r="Q124" s="887"/>
      <c r="R124" s="887"/>
      <c r="S124" s="887"/>
      <c r="T124" s="887"/>
      <c r="U124" s="887"/>
      <c r="V124" s="887"/>
      <c r="W124" s="887"/>
      <c r="X124" s="887"/>
      <c r="Y124" s="887"/>
      <c r="Z124" s="887"/>
      <c r="AA124" s="1127"/>
      <c r="AB124" s="1127"/>
      <c r="AC124" s="1135"/>
      <c r="AD124" s="1134"/>
    </row>
    <row r="125" spans="1:30" s="153" customFormat="1" ht="157.5">
      <c r="A125" s="1363">
        <v>82</v>
      </c>
      <c r="B125" s="1366" t="s">
        <v>622</v>
      </c>
      <c r="C125" s="908">
        <f t="shared" si="8"/>
        <v>0.5</v>
      </c>
      <c r="D125" s="1112"/>
      <c r="E125" s="879">
        <f>SUM(F125:Z125)</f>
        <v>0.5</v>
      </c>
      <c r="F125" s="1147"/>
      <c r="G125" s="772"/>
      <c r="H125" s="772"/>
      <c r="I125" s="772">
        <v>0.25</v>
      </c>
      <c r="J125" s="772">
        <v>0.25</v>
      </c>
      <c r="K125" s="772"/>
      <c r="L125" s="772"/>
      <c r="M125" s="772"/>
      <c r="N125" s="772"/>
      <c r="O125" s="772"/>
      <c r="P125" s="772"/>
      <c r="Q125" s="772"/>
      <c r="R125" s="772"/>
      <c r="S125" s="772"/>
      <c r="T125" s="772"/>
      <c r="U125" s="772"/>
      <c r="V125" s="772"/>
      <c r="W125" s="772"/>
      <c r="X125" s="772"/>
      <c r="Y125" s="772"/>
      <c r="Z125" s="772"/>
      <c r="AA125" s="1120" t="s">
        <v>136</v>
      </c>
      <c r="AB125" s="774" t="s">
        <v>1363</v>
      </c>
      <c r="AC125" s="1110"/>
      <c r="AD125" s="1360" t="s">
        <v>915</v>
      </c>
    </row>
    <row r="126" spans="1:30" s="153" customFormat="1" ht="141.75">
      <c r="A126" s="1364"/>
      <c r="B126" s="1367"/>
      <c r="C126" s="908">
        <f t="shared" si="8"/>
        <v>0.9</v>
      </c>
      <c r="D126" s="1113"/>
      <c r="E126" s="879">
        <f t="shared" ref="E126:E135" si="13">SUM(F126:Z126)</f>
        <v>0.9</v>
      </c>
      <c r="F126" s="891"/>
      <c r="G126" s="772"/>
      <c r="H126" s="772"/>
      <c r="I126" s="772">
        <v>0.8</v>
      </c>
      <c r="J126" s="772">
        <v>0.1</v>
      </c>
      <c r="K126" s="772"/>
      <c r="L126" s="772"/>
      <c r="M126" s="772"/>
      <c r="N126" s="772"/>
      <c r="O126" s="772"/>
      <c r="P126" s="772"/>
      <c r="Q126" s="772"/>
      <c r="R126" s="772"/>
      <c r="S126" s="772"/>
      <c r="T126" s="772"/>
      <c r="U126" s="772"/>
      <c r="V126" s="772"/>
      <c r="W126" s="772"/>
      <c r="X126" s="772"/>
      <c r="Y126" s="772"/>
      <c r="Z126" s="772"/>
      <c r="AA126" s="1120" t="s">
        <v>276</v>
      </c>
      <c r="AB126" s="774" t="s">
        <v>1364</v>
      </c>
      <c r="AC126" s="1110"/>
      <c r="AD126" s="1361"/>
    </row>
    <row r="127" spans="1:30" s="153" customFormat="1" ht="283.5">
      <c r="A127" s="1364"/>
      <c r="B127" s="1367"/>
      <c r="C127" s="908">
        <f t="shared" si="8"/>
        <v>1</v>
      </c>
      <c r="D127" s="1113"/>
      <c r="E127" s="879">
        <f t="shared" si="13"/>
        <v>1</v>
      </c>
      <c r="F127" s="891">
        <v>0.2</v>
      </c>
      <c r="G127" s="772"/>
      <c r="H127" s="772"/>
      <c r="I127" s="772">
        <v>0.5</v>
      </c>
      <c r="J127" s="772">
        <v>0.3</v>
      </c>
      <c r="K127" s="772"/>
      <c r="L127" s="772"/>
      <c r="M127" s="772"/>
      <c r="N127" s="772"/>
      <c r="O127" s="772"/>
      <c r="P127" s="772"/>
      <c r="Q127" s="772"/>
      <c r="R127" s="772"/>
      <c r="S127" s="772"/>
      <c r="T127" s="772"/>
      <c r="U127" s="772"/>
      <c r="V127" s="772"/>
      <c r="W127" s="772"/>
      <c r="X127" s="772"/>
      <c r="Y127" s="772"/>
      <c r="Z127" s="772"/>
      <c r="AA127" s="1120" t="s">
        <v>1007</v>
      </c>
      <c r="AB127" s="1136" t="s">
        <v>1403</v>
      </c>
      <c r="AC127" s="1110" t="s">
        <v>1208</v>
      </c>
      <c r="AD127" s="1361"/>
    </row>
    <row r="128" spans="1:30" s="153" customFormat="1" ht="173.25">
      <c r="A128" s="1364"/>
      <c r="B128" s="1367"/>
      <c r="C128" s="908">
        <f t="shared" si="8"/>
        <v>1</v>
      </c>
      <c r="D128" s="1113"/>
      <c r="E128" s="879">
        <f>SUM(F128:Z128)</f>
        <v>1</v>
      </c>
      <c r="F128" s="891">
        <f>0.2</f>
        <v>0.2</v>
      </c>
      <c r="G128" s="772"/>
      <c r="H128" s="772"/>
      <c r="I128" s="772">
        <v>0.4</v>
      </c>
      <c r="J128" s="772">
        <v>0.4</v>
      </c>
      <c r="K128" s="772"/>
      <c r="L128" s="772"/>
      <c r="M128" s="772"/>
      <c r="N128" s="772"/>
      <c r="O128" s="772"/>
      <c r="P128" s="772"/>
      <c r="Q128" s="772"/>
      <c r="R128" s="772"/>
      <c r="S128" s="772"/>
      <c r="T128" s="772"/>
      <c r="U128" s="772"/>
      <c r="V128" s="772"/>
      <c r="W128" s="772"/>
      <c r="X128" s="772"/>
      <c r="Y128" s="772"/>
      <c r="Z128" s="772"/>
      <c r="AA128" s="1120" t="s">
        <v>139</v>
      </c>
      <c r="AB128" s="774" t="s">
        <v>1366</v>
      </c>
      <c r="AC128" s="1110" t="s">
        <v>1208</v>
      </c>
      <c r="AD128" s="1361"/>
    </row>
    <row r="129" spans="1:30" s="153" customFormat="1" ht="141.75">
      <c r="A129" s="1364"/>
      <c r="B129" s="1367"/>
      <c r="C129" s="908">
        <f t="shared" si="8"/>
        <v>1.1000000000000001</v>
      </c>
      <c r="D129" s="1113"/>
      <c r="E129" s="879">
        <f t="shared" si="13"/>
        <v>1.1000000000000001</v>
      </c>
      <c r="F129" s="891">
        <v>0.2</v>
      </c>
      <c r="G129" s="772"/>
      <c r="H129" s="772"/>
      <c r="I129" s="772">
        <v>0.5</v>
      </c>
      <c r="J129" s="772">
        <v>0.4</v>
      </c>
      <c r="K129" s="772"/>
      <c r="L129" s="772"/>
      <c r="M129" s="772"/>
      <c r="N129" s="772"/>
      <c r="O129" s="772"/>
      <c r="P129" s="772"/>
      <c r="Q129" s="772"/>
      <c r="R129" s="772"/>
      <c r="S129" s="772"/>
      <c r="T129" s="772"/>
      <c r="U129" s="772"/>
      <c r="V129" s="772"/>
      <c r="W129" s="772"/>
      <c r="X129" s="772"/>
      <c r="Y129" s="772"/>
      <c r="Z129" s="772"/>
      <c r="AA129" s="1120" t="s">
        <v>137</v>
      </c>
      <c r="AB129" s="774" t="s">
        <v>1203</v>
      </c>
      <c r="AC129" s="1110" t="s">
        <v>1208</v>
      </c>
      <c r="AD129" s="1361"/>
    </row>
    <row r="130" spans="1:30" s="153" customFormat="1" ht="63">
      <c r="A130" s="1364"/>
      <c r="B130" s="1367"/>
      <c r="C130" s="908">
        <f t="shared" si="8"/>
        <v>0.5</v>
      </c>
      <c r="D130" s="1113"/>
      <c r="E130" s="879">
        <f t="shared" si="13"/>
        <v>0.5</v>
      </c>
      <c r="F130" s="891"/>
      <c r="G130" s="772"/>
      <c r="H130" s="772"/>
      <c r="I130" s="772">
        <v>0.1</v>
      </c>
      <c r="J130" s="772">
        <v>0.4</v>
      </c>
      <c r="K130" s="772"/>
      <c r="L130" s="772"/>
      <c r="M130" s="772"/>
      <c r="N130" s="772"/>
      <c r="O130" s="772"/>
      <c r="P130" s="772"/>
      <c r="Q130" s="772"/>
      <c r="R130" s="772"/>
      <c r="S130" s="772"/>
      <c r="T130" s="772"/>
      <c r="U130" s="772"/>
      <c r="V130" s="772"/>
      <c r="W130" s="772"/>
      <c r="X130" s="772"/>
      <c r="Y130" s="772"/>
      <c r="Z130" s="772"/>
      <c r="AA130" s="1120" t="s">
        <v>130</v>
      </c>
      <c r="AB130" s="774" t="s">
        <v>1021</v>
      </c>
      <c r="AC130" s="1110"/>
      <c r="AD130" s="1361"/>
    </row>
    <row r="131" spans="1:30" s="153" customFormat="1" ht="94.5">
      <c r="A131" s="1364"/>
      <c r="B131" s="1367"/>
      <c r="C131" s="908">
        <f t="shared" si="8"/>
        <v>0.7</v>
      </c>
      <c r="D131" s="1113"/>
      <c r="E131" s="879">
        <f t="shared" si="13"/>
        <v>0.7</v>
      </c>
      <c r="F131" s="891"/>
      <c r="G131" s="772"/>
      <c r="H131" s="772"/>
      <c r="I131" s="772">
        <v>0.4</v>
      </c>
      <c r="J131" s="772">
        <v>0.3</v>
      </c>
      <c r="K131" s="772"/>
      <c r="L131" s="772"/>
      <c r="M131" s="772"/>
      <c r="N131" s="772"/>
      <c r="O131" s="772"/>
      <c r="P131" s="772"/>
      <c r="Q131" s="772"/>
      <c r="R131" s="772"/>
      <c r="S131" s="772"/>
      <c r="T131" s="772"/>
      <c r="U131" s="772"/>
      <c r="V131" s="772"/>
      <c r="W131" s="772"/>
      <c r="X131" s="772"/>
      <c r="Y131" s="772"/>
      <c r="Z131" s="772"/>
      <c r="AA131" s="1120" t="s">
        <v>138</v>
      </c>
      <c r="AB131" s="774" t="s">
        <v>1219</v>
      </c>
      <c r="AC131" s="1110"/>
      <c r="AD131" s="1361"/>
    </row>
    <row r="132" spans="1:30" s="153" customFormat="1">
      <c r="A132" s="1364"/>
      <c r="B132" s="1367"/>
      <c r="C132" s="908">
        <f t="shared" si="8"/>
        <v>0.2</v>
      </c>
      <c r="D132" s="1113"/>
      <c r="E132" s="879">
        <f t="shared" si="13"/>
        <v>0.2</v>
      </c>
      <c r="F132" s="891"/>
      <c r="G132" s="772"/>
      <c r="H132" s="772"/>
      <c r="I132" s="772">
        <v>0.1</v>
      </c>
      <c r="J132" s="772">
        <v>0.1</v>
      </c>
      <c r="K132" s="772"/>
      <c r="L132" s="772"/>
      <c r="M132" s="772"/>
      <c r="N132" s="772"/>
      <c r="O132" s="772"/>
      <c r="P132" s="772"/>
      <c r="Q132" s="772"/>
      <c r="R132" s="772"/>
      <c r="S132" s="772"/>
      <c r="T132" s="772"/>
      <c r="U132" s="772"/>
      <c r="V132" s="772"/>
      <c r="W132" s="772"/>
      <c r="X132" s="772"/>
      <c r="Y132" s="772"/>
      <c r="Z132" s="772"/>
      <c r="AA132" s="1120" t="s">
        <v>132</v>
      </c>
      <c r="AB132" s="774" t="s">
        <v>1023</v>
      </c>
      <c r="AC132" s="1110"/>
      <c r="AD132" s="1361"/>
    </row>
    <row r="133" spans="1:30" s="153" customFormat="1" ht="126">
      <c r="A133" s="1364"/>
      <c r="B133" s="1367"/>
      <c r="C133" s="908">
        <f t="shared" si="8"/>
        <v>0.7</v>
      </c>
      <c r="D133" s="1113"/>
      <c r="E133" s="879">
        <f t="shared" si="13"/>
        <v>0.7</v>
      </c>
      <c r="F133" s="891"/>
      <c r="G133" s="772"/>
      <c r="H133" s="772">
        <v>0.38</v>
      </c>
      <c r="I133" s="772">
        <v>0.24</v>
      </c>
      <c r="J133" s="772">
        <v>0.08</v>
      </c>
      <c r="K133" s="772"/>
      <c r="L133" s="772"/>
      <c r="M133" s="772"/>
      <c r="N133" s="772"/>
      <c r="O133" s="772"/>
      <c r="P133" s="772"/>
      <c r="Q133" s="772"/>
      <c r="R133" s="772"/>
      <c r="S133" s="772"/>
      <c r="T133" s="772"/>
      <c r="U133" s="772"/>
      <c r="V133" s="772"/>
      <c r="W133" s="772"/>
      <c r="X133" s="772"/>
      <c r="Y133" s="772"/>
      <c r="Z133" s="772"/>
      <c r="AA133" s="1120" t="s">
        <v>134</v>
      </c>
      <c r="AB133" s="774" t="s">
        <v>1025</v>
      </c>
      <c r="AC133" s="1110"/>
      <c r="AD133" s="1361"/>
    </row>
    <row r="134" spans="1:30" s="153" customFormat="1" ht="252">
      <c r="A134" s="1364"/>
      <c r="B134" s="1367"/>
      <c r="C134" s="908">
        <f t="shared" si="8"/>
        <v>0.7</v>
      </c>
      <c r="D134" s="1113"/>
      <c r="E134" s="879">
        <f t="shared" si="13"/>
        <v>0.7</v>
      </c>
      <c r="F134" s="891"/>
      <c r="G134" s="772"/>
      <c r="H134" s="772"/>
      <c r="I134" s="772">
        <v>0.4</v>
      </c>
      <c r="J134" s="772">
        <v>0.3</v>
      </c>
      <c r="K134" s="772"/>
      <c r="L134" s="772"/>
      <c r="M134" s="772"/>
      <c r="N134" s="772"/>
      <c r="O134" s="772"/>
      <c r="P134" s="772"/>
      <c r="Q134" s="772"/>
      <c r="R134" s="772"/>
      <c r="S134" s="772"/>
      <c r="T134" s="772"/>
      <c r="U134" s="772"/>
      <c r="V134" s="772"/>
      <c r="W134" s="772"/>
      <c r="X134" s="772"/>
      <c r="Y134" s="772"/>
      <c r="Z134" s="772"/>
      <c r="AA134" s="1120" t="s">
        <v>135</v>
      </c>
      <c r="AB134" s="774" t="s">
        <v>1204</v>
      </c>
      <c r="AC134" s="1110"/>
      <c r="AD134" s="1361"/>
    </row>
    <row r="135" spans="1:30" s="153" customFormat="1" ht="126">
      <c r="A135" s="1365"/>
      <c r="B135" s="1368"/>
      <c r="C135" s="908">
        <f t="shared" si="8"/>
        <v>1.1000000000000001</v>
      </c>
      <c r="D135" s="1114"/>
      <c r="E135" s="879">
        <f t="shared" si="13"/>
        <v>1.1000000000000001</v>
      </c>
      <c r="F135" s="891">
        <v>0.1</v>
      </c>
      <c r="G135" s="772"/>
      <c r="H135" s="772"/>
      <c r="I135" s="772">
        <v>0.6</v>
      </c>
      <c r="J135" s="772">
        <v>0.4</v>
      </c>
      <c r="K135" s="772"/>
      <c r="L135" s="772"/>
      <c r="M135" s="772"/>
      <c r="N135" s="772"/>
      <c r="O135" s="772"/>
      <c r="P135" s="772"/>
      <c r="Q135" s="772"/>
      <c r="R135" s="772"/>
      <c r="S135" s="772"/>
      <c r="T135" s="772"/>
      <c r="U135" s="772"/>
      <c r="V135" s="772"/>
      <c r="W135" s="772"/>
      <c r="X135" s="772"/>
      <c r="Y135" s="772"/>
      <c r="Z135" s="772"/>
      <c r="AA135" s="1120" t="s">
        <v>140</v>
      </c>
      <c r="AB135" s="774" t="s">
        <v>1365</v>
      </c>
      <c r="AC135" s="1110" t="s">
        <v>1208</v>
      </c>
      <c r="AD135" s="1362"/>
    </row>
    <row r="136" spans="1:30">
      <c r="D136" s="1387"/>
      <c r="E136" s="1387"/>
      <c r="F136" s="1387"/>
      <c r="G136" s="1387"/>
      <c r="H136" s="1387"/>
      <c r="I136" s="1387"/>
      <c r="J136" s="1387"/>
      <c r="K136" s="1387"/>
      <c r="L136" s="1387"/>
      <c r="M136" s="1387"/>
      <c r="N136" s="1387"/>
      <c r="O136" s="1387"/>
      <c r="P136" s="1387"/>
      <c r="Q136" s="1387"/>
      <c r="R136" s="1387"/>
      <c r="S136" s="1387"/>
      <c r="T136" s="1387"/>
      <c r="U136" s="1387"/>
      <c r="V136" s="1387"/>
      <c r="W136" s="1387"/>
      <c r="X136" s="1387"/>
      <c r="Y136" s="1387"/>
      <c r="Z136" s="1387"/>
      <c r="AA136" s="1387"/>
      <c r="AB136" s="1387"/>
    </row>
    <row r="137" spans="1:30">
      <c r="D137" s="1388"/>
      <c r="E137" s="1388"/>
      <c r="F137" s="1388"/>
      <c r="G137" s="1388"/>
      <c r="H137" s="1388"/>
      <c r="I137" s="1388"/>
      <c r="J137" s="1388"/>
      <c r="K137" s="1388"/>
      <c r="L137" s="1388"/>
      <c r="M137" s="1388"/>
      <c r="N137" s="1388"/>
      <c r="O137" s="1388"/>
      <c r="P137" s="1388"/>
      <c r="Q137" s="1388"/>
      <c r="R137" s="1388"/>
      <c r="S137" s="1388"/>
      <c r="T137" s="1388"/>
      <c r="U137" s="1388"/>
      <c r="V137" s="1388"/>
      <c r="W137" s="1388"/>
      <c r="X137" s="1388"/>
      <c r="Y137" s="1388"/>
      <c r="Z137" s="1388"/>
      <c r="AA137" s="1388"/>
      <c r="AB137" s="1388"/>
    </row>
    <row r="139" spans="1:30">
      <c r="F139" s="521">
        <f>SUM(F6:F135)</f>
        <v>238.33999999999997</v>
      </c>
      <c r="G139" s="521">
        <f t="shared" ref="G139:AB139" si="14">SUM(G6:G135)</f>
        <v>12.489999999999998</v>
      </c>
      <c r="H139" s="521">
        <f t="shared" si="14"/>
        <v>1.81</v>
      </c>
      <c r="I139" s="521">
        <f t="shared" si="14"/>
        <v>16.720000000000002</v>
      </c>
      <c r="J139" s="521">
        <f t="shared" si="14"/>
        <v>10.029999999999999</v>
      </c>
      <c r="K139" s="521">
        <f t="shared" si="14"/>
        <v>1.63</v>
      </c>
      <c r="L139" s="521">
        <f t="shared" si="14"/>
        <v>12.2</v>
      </c>
      <c r="M139" s="521">
        <f t="shared" si="14"/>
        <v>2.99</v>
      </c>
      <c r="N139" s="521">
        <f t="shared" si="14"/>
        <v>0.2</v>
      </c>
      <c r="O139" s="521">
        <f t="shared" si="14"/>
        <v>7.5100000000000007</v>
      </c>
      <c r="P139" s="521">
        <f t="shared" si="14"/>
        <v>0.95000000000000007</v>
      </c>
      <c r="Q139" s="521">
        <f t="shared" si="14"/>
        <v>0.12000000000000001</v>
      </c>
      <c r="R139" s="521">
        <f t="shared" si="14"/>
        <v>5.43</v>
      </c>
      <c r="S139" s="521">
        <f t="shared" si="14"/>
        <v>3.35</v>
      </c>
      <c r="T139" s="521">
        <f t="shared" si="14"/>
        <v>24.240000000000002</v>
      </c>
      <c r="U139" s="521">
        <f t="shared" si="14"/>
        <v>13.479999999999995</v>
      </c>
      <c r="V139" s="521">
        <f t="shared" si="14"/>
        <v>6.9999999999999993E-2</v>
      </c>
      <c r="W139" s="521">
        <f t="shared" si="14"/>
        <v>0</v>
      </c>
      <c r="X139" s="521">
        <f t="shared" si="14"/>
        <v>0.14000000000000001</v>
      </c>
      <c r="Y139" s="521">
        <f t="shared" si="14"/>
        <v>1.0049999999999999</v>
      </c>
      <c r="Z139" s="521">
        <f t="shared" si="14"/>
        <v>22.95</v>
      </c>
      <c r="AA139" s="521">
        <f t="shared" si="14"/>
        <v>0</v>
      </c>
      <c r="AB139" s="521">
        <f t="shared" si="14"/>
        <v>0</v>
      </c>
    </row>
  </sheetData>
  <protectedRanges>
    <protectedRange sqref="B27:B29 B31 B34:B39 D27:D29 D31 D34:D39" name="Range10_1_1_3_1_1_1_1_1_1_2_2_8"/>
    <protectedRange sqref="B30 D30" name="Range10_1_1_3_1_1_1_1_1_1_2_2_1_1"/>
    <protectedRange sqref="B32:B33 D32:D33" name="Range10_1_1_3_1_1_1_1_1_1_2_2_2_1"/>
    <protectedRange sqref="B40:B41 D40:D41 D16:D17" name="Range10_1_1_3_1_1_1_1_1_1_2_2_3_1"/>
    <protectedRange sqref="B46:B48 B50:B53 D46:D48 D50:D53" name="Range10_1_1_3_1_1_1_1_1_1_2_2_4_1"/>
    <protectedRange sqref="B125:B135 B77:B79 D125:D135 D77:D79 B81:B88 D81:D88" name="Range10_1_1_3_1_1_1_1_1_1_2_2_5_1"/>
    <protectedRange sqref="B58:B59 D58:D59" name="Range10_1_1_3_1_1_1_1_1_1_2_2_6_1"/>
    <protectedRange sqref="B105 D105" name="Range10_1_1_3_1_1_1_1_1_1_2_2_7_1"/>
  </protectedRanges>
  <mergeCells count="72">
    <mergeCell ref="A1:B1"/>
    <mergeCell ref="G1:AC1"/>
    <mergeCell ref="A2:AC2"/>
    <mergeCell ref="A3:A4"/>
    <mergeCell ref="B3:B4"/>
    <mergeCell ref="C3:C4"/>
    <mergeCell ref="D3:D4"/>
    <mergeCell ref="E3:E4"/>
    <mergeCell ref="F3:Z3"/>
    <mergeCell ref="AA3:AA4"/>
    <mergeCell ref="AD32:AD33"/>
    <mergeCell ref="AB3:AB4"/>
    <mergeCell ref="AC3:AD4"/>
    <mergeCell ref="B5:G5"/>
    <mergeCell ref="B10:E10"/>
    <mergeCell ref="B11:E11"/>
    <mergeCell ref="B12:E12"/>
    <mergeCell ref="B16:D16"/>
    <mergeCell ref="B17:D17"/>
    <mergeCell ref="A32:A33"/>
    <mergeCell ref="B32:B33"/>
    <mergeCell ref="AC32:AC33"/>
    <mergeCell ref="A35:A36"/>
    <mergeCell ref="B35:B36"/>
    <mergeCell ref="AC35:AC36"/>
    <mergeCell ref="AD35:AD36"/>
    <mergeCell ref="A38:A39"/>
    <mergeCell ref="B38:B39"/>
    <mergeCell ref="AC38:AC39"/>
    <mergeCell ref="AD38:AD39"/>
    <mergeCell ref="A50:A51"/>
    <mergeCell ref="B50:B51"/>
    <mergeCell ref="AC50:AC51"/>
    <mergeCell ref="AD50:AD51"/>
    <mergeCell ref="A54:A55"/>
    <mergeCell ref="B54:B55"/>
    <mergeCell ref="AC54:AC55"/>
    <mergeCell ref="AD54:AD55"/>
    <mergeCell ref="AD77:AD78"/>
    <mergeCell ref="A59:A60"/>
    <mergeCell ref="B59:B60"/>
    <mergeCell ref="AC59:AC60"/>
    <mergeCell ref="AD59:AD60"/>
    <mergeCell ref="A65:A66"/>
    <mergeCell ref="B65:B66"/>
    <mergeCell ref="AD65:AD66"/>
    <mergeCell ref="A69:A70"/>
    <mergeCell ref="B69:B70"/>
    <mergeCell ref="A77:A78"/>
    <mergeCell ref="B77:B78"/>
    <mergeCell ref="AC77:AC78"/>
    <mergeCell ref="A82:A84"/>
    <mergeCell ref="B82:B84"/>
    <mergeCell ref="AC82:AC84"/>
    <mergeCell ref="AD82:AD84"/>
    <mergeCell ref="A85:A86"/>
    <mergeCell ref="B85:B86"/>
    <mergeCell ref="AC85:AC86"/>
    <mergeCell ref="AD85:AD86"/>
    <mergeCell ref="A87:A88"/>
    <mergeCell ref="B87:B88"/>
    <mergeCell ref="AC87:AC88"/>
    <mergeCell ref="AD87:AD88"/>
    <mergeCell ref="A91:A92"/>
    <mergeCell ref="B91:B92"/>
    <mergeCell ref="AC91:AC92"/>
    <mergeCell ref="AD91:AD92"/>
    <mergeCell ref="B111:E111"/>
    <mergeCell ref="A125:A135"/>
    <mergeCell ref="B125:B135"/>
    <mergeCell ref="AD125:AD135"/>
    <mergeCell ref="D136:AB137"/>
  </mergeCells>
  <conditionalFormatting sqref="B27:B29 B38 B34:B35 B46:B48 B58:B59 B31:B32 B50 B52:B55 B79 B85 D85 D79 D52:D55 D50 D31:D32 D58:D59 D46:D48 D34:D35 D38 D27:D29 D81:D82 B81:B82">
    <cfRule type="cellIs" dxfId="25" priority="6" stopIfTrue="1" operator="equal">
      <formula>0</formula>
    </cfRule>
  </conditionalFormatting>
  <conditionalFormatting sqref="B30 D30">
    <cfRule type="cellIs" dxfId="24" priority="5" stopIfTrue="1" operator="equal">
      <formula>0</formula>
    </cfRule>
  </conditionalFormatting>
  <conditionalFormatting sqref="D40:D41 B40:B41">
    <cfRule type="cellIs" dxfId="23" priority="4" stopIfTrue="1" operator="equal">
      <formula>0</formula>
    </cfRule>
  </conditionalFormatting>
  <conditionalFormatting sqref="B105 D105">
    <cfRule type="cellIs" dxfId="22" priority="3" stopIfTrue="1" operator="equal">
      <formula>0</formula>
    </cfRule>
  </conditionalFormatting>
  <conditionalFormatting sqref="B77 D77">
    <cfRule type="cellIs" dxfId="21" priority="2" stopIfTrue="1" operator="equal">
      <formula>0</formula>
    </cfRule>
  </conditionalFormatting>
  <conditionalFormatting sqref="B125 D125">
    <cfRule type="cellIs" dxfId="20" priority="1" stopIfTrue="1" operator="equal">
      <formula>0</formula>
    </cfRule>
  </conditionalFormatting>
  <hyperlinks>
    <hyperlink ref="A3" location="Link!A1" display="TT"/>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I137"/>
  <sheetViews>
    <sheetView topLeftCell="A133" zoomScale="69" zoomScaleNormal="69" workbookViewId="0">
      <selection activeCell="F137" sqref="F137:Z137"/>
    </sheetView>
  </sheetViews>
  <sheetFormatPr defaultColWidth="9.140625" defaultRowHeight="15.75"/>
  <cols>
    <col min="1" max="1" width="8.140625" style="517" customWidth="1"/>
    <col min="2" max="2" width="34.28515625" style="905" customWidth="1"/>
    <col min="3" max="3" width="10.85546875" style="905" customWidth="1"/>
    <col min="4" max="4" width="11" style="905" customWidth="1"/>
    <col min="5" max="5" width="10.140625" style="518" customWidth="1"/>
    <col min="6" max="8" width="8.85546875" style="521" bestFit="1" customWidth="1"/>
    <col min="9" max="9" width="8.42578125" style="522" bestFit="1" customWidth="1"/>
    <col min="10" max="12" width="8.85546875" style="522" bestFit="1" customWidth="1"/>
    <col min="13" max="13" width="8.42578125" style="522" bestFit="1" customWidth="1"/>
    <col min="14" max="14" width="8.85546875" style="522" bestFit="1" customWidth="1"/>
    <col min="15" max="15" width="8.140625" style="522" bestFit="1" customWidth="1"/>
    <col min="16" max="20" width="8.85546875" style="522" bestFit="1" customWidth="1"/>
    <col min="21" max="22" width="8.42578125" style="522" bestFit="1" customWidth="1"/>
    <col min="23" max="23" width="8.85546875" style="522" bestFit="1" customWidth="1"/>
    <col min="24" max="24" width="8.85546875" style="522" customWidth="1"/>
    <col min="25" max="25" width="8.85546875" style="522" bestFit="1" customWidth="1"/>
    <col min="26" max="26" width="8.42578125" style="522" bestFit="1" customWidth="1"/>
    <col min="27" max="27" width="14.5703125" style="524" customWidth="1"/>
    <col min="28" max="28" width="28.7109375" style="523" customWidth="1"/>
    <col min="29" max="29" width="23.28515625" style="519" customWidth="1"/>
    <col min="30" max="30" width="23.28515625" style="524" customWidth="1"/>
    <col min="31" max="16384" width="9.140625" style="150"/>
  </cols>
  <sheetData>
    <row r="1" spans="1:165" ht="27.75" customHeight="1">
      <c r="A1" s="1390" t="s">
        <v>650</v>
      </c>
      <c r="B1" s="1390"/>
      <c r="C1" s="1052"/>
      <c r="D1" s="1052"/>
      <c r="F1" s="881"/>
      <c r="G1" s="881"/>
      <c r="H1" s="881"/>
      <c r="I1" s="881"/>
      <c r="J1" s="881"/>
      <c r="K1" s="881"/>
      <c r="L1" s="881"/>
      <c r="M1" s="881"/>
      <c r="N1" s="881"/>
      <c r="O1" s="882"/>
      <c r="P1" s="882"/>
      <c r="Q1" s="882"/>
      <c r="R1" s="882"/>
      <c r="S1" s="882"/>
      <c r="T1" s="881"/>
      <c r="U1" s="881"/>
      <c r="V1" s="881"/>
      <c r="W1" s="881"/>
      <c r="X1" s="881"/>
      <c r="Y1" s="881"/>
      <c r="Z1" s="881"/>
      <c r="AB1" s="1010"/>
    </row>
    <row r="2" spans="1:165" ht="33" customHeight="1">
      <c r="A2" s="1391" t="s">
        <v>997</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2"/>
    </row>
    <row r="3" spans="1:165" ht="34.5" customHeight="1">
      <c r="A3" s="1393" t="s">
        <v>145</v>
      </c>
      <c r="B3" s="1394" t="s">
        <v>221</v>
      </c>
      <c r="C3" s="1395" t="s">
        <v>1221</v>
      </c>
      <c r="D3" s="1395" t="s">
        <v>1220</v>
      </c>
      <c r="E3" s="1330" t="s">
        <v>1222</v>
      </c>
      <c r="F3" s="1331" t="s">
        <v>224</v>
      </c>
      <c r="G3" s="1331"/>
      <c r="H3" s="1331"/>
      <c r="I3" s="1331"/>
      <c r="J3" s="1331"/>
      <c r="K3" s="1331"/>
      <c r="L3" s="1331"/>
      <c r="M3" s="1331"/>
      <c r="N3" s="1331"/>
      <c r="O3" s="1331"/>
      <c r="P3" s="1331"/>
      <c r="Q3" s="1331"/>
      <c r="R3" s="1331"/>
      <c r="S3" s="1331"/>
      <c r="T3" s="1331"/>
      <c r="U3" s="1331"/>
      <c r="V3" s="1331"/>
      <c r="W3" s="1331"/>
      <c r="X3" s="1331"/>
      <c r="Y3" s="1331"/>
      <c r="Z3" s="1331"/>
      <c r="AA3" s="1395" t="s">
        <v>222</v>
      </c>
      <c r="AB3" s="1330" t="s">
        <v>225</v>
      </c>
      <c r="AC3" s="1331" t="s">
        <v>770</v>
      </c>
      <c r="AD3" s="1331"/>
    </row>
    <row r="4" spans="1:165" s="517" customFormat="1" ht="30" customHeight="1">
      <c r="A4" s="1393"/>
      <c r="B4" s="1394"/>
      <c r="C4" s="1395"/>
      <c r="D4" s="1395"/>
      <c r="E4" s="1330"/>
      <c r="F4" s="883" t="s">
        <v>122</v>
      </c>
      <c r="G4" s="883" t="s">
        <v>206</v>
      </c>
      <c r="H4" s="883" t="s">
        <v>119</v>
      </c>
      <c r="I4" s="883" t="s">
        <v>107</v>
      </c>
      <c r="J4" s="883" t="s">
        <v>116</v>
      </c>
      <c r="K4" s="883" t="s">
        <v>104</v>
      </c>
      <c r="L4" s="883" t="s">
        <v>110</v>
      </c>
      <c r="M4" s="883" t="s">
        <v>29</v>
      </c>
      <c r="N4" s="883" t="s">
        <v>48</v>
      </c>
      <c r="O4" s="884" t="s">
        <v>45</v>
      </c>
      <c r="P4" s="884" t="s">
        <v>42</v>
      </c>
      <c r="Q4" s="884" t="s">
        <v>89</v>
      </c>
      <c r="R4" s="884" t="s">
        <v>86</v>
      </c>
      <c r="S4" s="884" t="s">
        <v>26</v>
      </c>
      <c r="T4" s="883" t="s">
        <v>78</v>
      </c>
      <c r="U4" s="883" t="s">
        <v>76</v>
      </c>
      <c r="V4" s="883" t="s">
        <v>74</v>
      </c>
      <c r="W4" s="883" t="s">
        <v>32</v>
      </c>
      <c r="X4" s="883" t="s">
        <v>11</v>
      </c>
      <c r="Y4" s="883" t="s">
        <v>14</v>
      </c>
      <c r="Z4" s="1007" t="s">
        <v>6</v>
      </c>
      <c r="AA4" s="1395"/>
      <c r="AB4" s="1330"/>
      <c r="AC4" s="1331"/>
      <c r="AD4" s="1331"/>
      <c r="AE4" s="150"/>
      <c r="AF4" s="150"/>
      <c r="AG4" s="150"/>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row>
    <row r="5" spans="1:165" s="517" customFormat="1" ht="30" customHeight="1">
      <c r="A5" s="1051"/>
      <c r="B5" s="1330" t="s">
        <v>1323</v>
      </c>
      <c r="C5" s="1330"/>
      <c r="D5" s="1330"/>
      <c r="E5" s="1330"/>
      <c r="F5" s="1330"/>
      <c r="G5" s="1330"/>
      <c r="H5" s="1053"/>
      <c r="I5" s="1053"/>
      <c r="J5" s="1053"/>
      <c r="K5" s="1053"/>
      <c r="L5" s="1053"/>
      <c r="M5" s="1053"/>
      <c r="N5" s="1053"/>
      <c r="O5" s="1053"/>
      <c r="P5" s="1053"/>
      <c r="Q5" s="1053"/>
      <c r="R5" s="1053"/>
      <c r="S5" s="1053"/>
      <c r="T5" s="1053"/>
      <c r="U5" s="1053"/>
      <c r="V5" s="1053"/>
      <c r="W5" s="1053"/>
      <c r="X5" s="1053"/>
      <c r="Y5" s="1053"/>
      <c r="Z5" s="1053"/>
      <c r="AA5" s="1050"/>
      <c r="AB5" s="878"/>
      <c r="AC5" s="886" t="s">
        <v>1224</v>
      </c>
      <c r="AD5" s="1050" t="s">
        <v>1225</v>
      </c>
      <c r="AE5" s="149"/>
      <c r="AF5" s="149"/>
      <c r="AG5" s="149"/>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row>
    <row r="6" spans="1:165" s="517" customFormat="1" ht="72.599999999999994" customHeight="1">
      <c r="A6" s="1051" t="s">
        <v>126</v>
      </c>
      <c r="B6" s="885" t="s">
        <v>1324</v>
      </c>
      <c r="C6" s="1054">
        <f>E6</f>
        <v>15.43</v>
      </c>
      <c r="D6" s="885"/>
      <c r="E6" s="1053">
        <f>SUM(E7:E9)</f>
        <v>15.43</v>
      </c>
      <c r="F6" s="1053"/>
      <c r="G6" s="1053"/>
      <c r="H6" s="1053"/>
      <c r="I6" s="1053"/>
      <c r="J6" s="1053"/>
      <c r="K6" s="1053"/>
      <c r="L6" s="1053"/>
      <c r="M6" s="1053"/>
      <c r="N6" s="1053"/>
      <c r="O6" s="1053"/>
      <c r="P6" s="1053"/>
      <c r="Q6" s="1053"/>
      <c r="R6" s="1053"/>
      <c r="S6" s="1053"/>
      <c r="T6" s="1053"/>
      <c r="U6" s="1053"/>
      <c r="V6" s="1053"/>
      <c r="W6" s="1053"/>
      <c r="X6" s="1053"/>
      <c r="Y6" s="1053"/>
      <c r="Z6" s="1053"/>
      <c r="AA6" s="1050"/>
      <c r="AB6" s="878"/>
      <c r="AC6" s="886"/>
      <c r="AD6" s="1050"/>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row>
    <row r="7" spans="1:165" s="517" customFormat="1" ht="125.25" customHeight="1">
      <c r="A7" s="1062">
        <v>1</v>
      </c>
      <c r="B7" s="1056" t="s">
        <v>1166</v>
      </c>
      <c r="C7" s="908">
        <f t="shared" ref="C7:C71" si="0">E7</f>
        <v>14</v>
      </c>
      <c r="D7" s="1056"/>
      <c r="E7" s="879">
        <f>SUM(F7:Z7)</f>
        <v>14</v>
      </c>
      <c r="F7" s="1053"/>
      <c r="G7" s="1053"/>
      <c r="H7" s="1053"/>
      <c r="I7" s="1053"/>
      <c r="J7" s="1053"/>
      <c r="K7" s="1053"/>
      <c r="L7" s="879">
        <v>12.2</v>
      </c>
      <c r="M7" s="1053"/>
      <c r="N7" s="1053"/>
      <c r="O7" s="1053"/>
      <c r="P7" s="1053"/>
      <c r="Q7" s="1053"/>
      <c r="R7" s="1053"/>
      <c r="S7" s="1053"/>
      <c r="T7" s="1053"/>
      <c r="U7" s="1053"/>
      <c r="V7" s="1053"/>
      <c r="W7" s="1053"/>
      <c r="X7" s="1053"/>
      <c r="Y7" s="1053"/>
      <c r="Z7" s="879">
        <v>1.8</v>
      </c>
      <c r="AA7" s="1062" t="s">
        <v>140</v>
      </c>
      <c r="AB7" s="774" t="s">
        <v>1119</v>
      </c>
      <c r="AC7" s="886"/>
      <c r="AD7" s="1055" t="s">
        <v>1167</v>
      </c>
      <c r="AE7" s="1013"/>
      <c r="AF7" s="149"/>
      <c r="AG7" s="149"/>
      <c r="AH7" s="149"/>
      <c r="AI7" s="149"/>
      <c r="AJ7" s="149"/>
      <c r="AK7" s="149"/>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c r="BR7" s="149"/>
      <c r="BS7" s="149"/>
      <c r="BT7" s="149"/>
      <c r="BU7" s="149"/>
      <c r="BV7" s="149"/>
      <c r="BW7" s="149"/>
      <c r="BX7" s="149"/>
      <c r="BY7" s="149"/>
      <c r="BZ7" s="149"/>
      <c r="CA7" s="149"/>
      <c r="CB7" s="149"/>
      <c r="CC7" s="149"/>
      <c r="CD7" s="149"/>
      <c r="CE7" s="149"/>
      <c r="CF7" s="149"/>
      <c r="CG7" s="149"/>
      <c r="CH7" s="149"/>
      <c r="CI7" s="149"/>
      <c r="CJ7" s="149"/>
      <c r="CK7" s="149"/>
      <c r="CL7" s="149"/>
      <c r="CM7" s="149"/>
      <c r="CN7" s="149"/>
      <c r="CO7" s="149"/>
      <c r="CP7" s="149"/>
      <c r="CQ7" s="149"/>
      <c r="CR7" s="149"/>
      <c r="CS7" s="149"/>
      <c r="CT7" s="149"/>
      <c r="CU7" s="149"/>
      <c r="CV7" s="149"/>
      <c r="CW7" s="149"/>
      <c r="CX7" s="149"/>
      <c r="CY7" s="149"/>
      <c r="CZ7" s="149"/>
      <c r="DA7" s="149"/>
      <c r="DB7" s="149"/>
      <c r="DC7" s="149"/>
      <c r="DD7" s="149"/>
      <c r="DE7" s="149"/>
      <c r="DF7" s="149"/>
      <c r="DG7" s="149"/>
      <c r="DH7" s="149"/>
      <c r="DI7" s="149"/>
      <c r="DJ7" s="149"/>
      <c r="DK7" s="149"/>
      <c r="DL7" s="149"/>
      <c r="DM7" s="149"/>
      <c r="DN7" s="149"/>
      <c r="DO7" s="149"/>
      <c r="DP7" s="149"/>
      <c r="DQ7" s="149"/>
      <c r="DR7" s="149"/>
      <c r="DS7" s="149"/>
      <c r="DT7" s="149"/>
      <c r="DU7" s="149"/>
      <c r="DV7" s="149"/>
      <c r="DW7" s="149"/>
      <c r="DX7" s="149"/>
      <c r="DY7" s="149"/>
      <c r="DZ7" s="149"/>
      <c r="EA7" s="149"/>
      <c r="EB7" s="149"/>
      <c r="EC7" s="149"/>
      <c r="ED7" s="149"/>
      <c r="EE7" s="149"/>
      <c r="EF7" s="149"/>
      <c r="EG7" s="149"/>
      <c r="EH7" s="149"/>
      <c r="EI7" s="149"/>
      <c r="EJ7" s="149"/>
      <c r="EK7" s="149"/>
      <c r="EL7" s="149"/>
      <c r="EM7" s="149"/>
      <c r="EN7" s="149"/>
      <c r="EO7" s="149"/>
      <c r="EP7" s="149"/>
      <c r="EQ7" s="149"/>
      <c r="ER7" s="149"/>
      <c r="ES7" s="149"/>
      <c r="ET7" s="149"/>
      <c r="EU7" s="149"/>
      <c r="EV7" s="149"/>
      <c r="EW7" s="149"/>
      <c r="EX7" s="149"/>
      <c r="EY7" s="149"/>
      <c r="EZ7" s="149"/>
      <c r="FA7" s="149"/>
      <c r="FB7" s="149"/>
      <c r="FC7" s="149"/>
      <c r="FD7" s="149"/>
      <c r="FE7" s="149"/>
      <c r="FF7" s="149"/>
      <c r="FG7" s="149"/>
      <c r="FH7" s="149"/>
      <c r="FI7" s="149"/>
    </row>
    <row r="8" spans="1:165" ht="57.75" customHeight="1">
      <c r="A8" s="1062">
        <v>2</v>
      </c>
      <c r="B8" s="1056" t="s">
        <v>329</v>
      </c>
      <c r="C8" s="908">
        <f t="shared" si="0"/>
        <v>0.4</v>
      </c>
      <c r="D8" s="1056"/>
      <c r="E8" s="879">
        <f t="shared" ref="E8:E9" si="1">SUM(F8:Z8)</f>
        <v>0.4</v>
      </c>
      <c r="F8" s="879"/>
      <c r="G8" s="879"/>
      <c r="H8" s="879"/>
      <c r="I8" s="879"/>
      <c r="J8" s="879">
        <v>0.4</v>
      </c>
      <c r="K8" s="879"/>
      <c r="L8" s="879"/>
      <c r="M8" s="879"/>
      <c r="N8" s="879"/>
      <c r="O8" s="879"/>
      <c r="P8" s="879"/>
      <c r="Q8" s="879"/>
      <c r="R8" s="879"/>
      <c r="S8" s="879"/>
      <c r="T8" s="879"/>
      <c r="U8" s="879"/>
      <c r="V8" s="879"/>
      <c r="W8" s="879"/>
      <c r="X8" s="879"/>
      <c r="Y8" s="879"/>
      <c r="Z8" s="879"/>
      <c r="AA8" s="1062" t="s">
        <v>140</v>
      </c>
      <c r="AB8" s="1055" t="s">
        <v>799</v>
      </c>
      <c r="AC8" s="1057"/>
      <c r="AD8" s="1055" t="s">
        <v>771</v>
      </c>
    </row>
    <row r="9" spans="1:165" ht="133.5" customHeight="1">
      <c r="A9" s="1062">
        <v>3</v>
      </c>
      <c r="B9" s="1056" t="s">
        <v>1107</v>
      </c>
      <c r="C9" s="908">
        <f t="shared" si="0"/>
        <v>1.03</v>
      </c>
      <c r="D9" s="1056"/>
      <c r="E9" s="879">
        <f t="shared" si="1"/>
        <v>1.03</v>
      </c>
      <c r="F9" s="879"/>
      <c r="G9" s="879"/>
      <c r="H9" s="879"/>
      <c r="I9" s="879"/>
      <c r="J9" s="879"/>
      <c r="K9" s="879"/>
      <c r="L9" s="879"/>
      <c r="M9" s="879"/>
      <c r="N9" s="879"/>
      <c r="O9" s="879"/>
      <c r="P9" s="879"/>
      <c r="Q9" s="879"/>
      <c r="R9" s="879"/>
      <c r="S9" s="879"/>
      <c r="T9" s="879"/>
      <c r="U9" s="879"/>
      <c r="V9" s="879"/>
      <c r="W9" s="879"/>
      <c r="X9" s="879"/>
      <c r="Y9" s="879"/>
      <c r="Z9" s="879">
        <v>1.03</v>
      </c>
      <c r="AA9" s="1062" t="s">
        <v>136</v>
      </c>
      <c r="AB9" s="1055" t="s">
        <v>1121</v>
      </c>
      <c r="AC9" s="126"/>
      <c r="AD9" s="1057" t="s">
        <v>1227</v>
      </c>
    </row>
    <row r="10" spans="1:165" ht="42.6" customHeight="1">
      <c r="A10" s="1050" t="s">
        <v>121</v>
      </c>
      <c r="B10" s="1386" t="s">
        <v>1325</v>
      </c>
      <c r="C10" s="1386"/>
      <c r="D10" s="1386"/>
      <c r="E10" s="1386"/>
      <c r="F10" s="879"/>
      <c r="G10" s="879"/>
      <c r="H10" s="879"/>
      <c r="I10" s="879"/>
      <c r="J10" s="879"/>
      <c r="K10" s="879"/>
      <c r="L10" s="879"/>
      <c r="M10" s="879"/>
      <c r="N10" s="879"/>
      <c r="O10" s="879"/>
      <c r="P10" s="879"/>
      <c r="Q10" s="879"/>
      <c r="R10" s="879"/>
      <c r="S10" s="879"/>
      <c r="T10" s="879"/>
      <c r="U10" s="879"/>
      <c r="V10" s="879"/>
      <c r="W10" s="879"/>
      <c r="X10" s="879"/>
      <c r="Y10" s="879"/>
      <c r="Z10" s="879"/>
      <c r="AA10" s="1062"/>
      <c r="AB10" s="1055"/>
      <c r="AC10" s="126"/>
      <c r="AD10" s="1057"/>
    </row>
    <row r="11" spans="1:165" s="520" customFormat="1" ht="58.9" customHeight="1">
      <c r="A11" s="880" t="s">
        <v>1326</v>
      </c>
      <c r="B11" s="1373" t="s">
        <v>1327</v>
      </c>
      <c r="C11" s="1373"/>
      <c r="D11" s="1373"/>
      <c r="E11" s="1373"/>
      <c r="F11" s="1005"/>
      <c r="G11" s="1005"/>
      <c r="H11" s="1005"/>
      <c r="I11" s="1005"/>
      <c r="J11" s="1005"/>
      <c r="K11" s="1005"/>
      <c r="L11" s="1005"/>
      <c r="M11" s="1005"/>
      <c r="N11" s="1005"/>
      <c r="O11" s="1005"/>
      <c r="P11" s="1005"/>
      <c r="Q11" s="1005"/>
      <c r="R11" s="1005"/>
      <c r="S11" s="1005"/>
      <c r="T11" s="1005"/>
      <c r="U11" s="1005"/>
      <c r="V11" s="1005"/>
      <c r="W11" s="1005"/>
      <c r="X11" s="1005"/>
      <c r="Y11" s="1005"/>
      <c r="Z11" s="1005"/>
      <c r="AA11" s="1006"/>
      <c r="AB11" s="880"/>
      <c r="AC11" s="1008"/>
      <c r="AD11" s="1009"/>
    </row>
    <row r="12" spans="1:165" s="520" customFormat="1" ht="45" customHeight="1">
      <c r="A12" s="880" t="s">
        <v>1328</v>
      </c>
      <c r="B12" s="1373" t="s">
        <v>1329</v>
      </c>
      <c r="C12" s="1373"/>
      <c r="D12" s="1373"/>
      <c r="E12" s="1373"/>
      <c r="F12" s="1005"/>
      <c r="G12" s="1005"/>
      <c r="H12" s="1005"/>
      <c r="I12" s="1005"/>
      <c r="J12" s="1005"/>
      <c r="K12" s="1005"/>
      <c r="L12" s="1005"/>
      <c r="M12" s="1005"/>
      <c r="N12" s="1005"/>
      <c r="O12" s="1005"/>
      <c r="P12" s="1005"/>
      <c r="Q12" s="1005"/>
      <c r="R12" s="1005"/>
      <c r="S12" s="1005"/>
      <c r="T12" s="1005"/>
      <c r="U12" s="1005"/>
      <c r="V12" s="1005"/>
      <c r="W12" s="1005"/>
      <c r="X12" s="1005"/>
      <c r="Y12" s="1005"/>
      <c r="Z12" s="1005"/>
      <c r="AA12" s="1006"/>
      <c r="AB12" s="880"/>
      <c r="AC12" s="1008"/>
      <c r="AD12" s="1009"/>
    </row>
    <row r="13" spans="1:165" s="520" customFormat="1" ht="45" customHeight="1">
      <c r="A13" s="880"/>
      <c r="B13" s="1058" t="s">
        <v>334</v>
      </c>
      <c r="C13" s="1045">
        <f t="shared" ref="C13:E13" si="2">C14+C15</f>
        <v>11.23</v>
      </c>
      <c r="D13" s="1045"/>
      <c r="E13" s="1045">
        <f t="shared" si="2"/>
        <v>11.23</v>
      </c>
      <c r="F13" s="1045"/>
      <c r="G13" s="1045"/>
      <c r="H13" s="1045"/>
      <c r="I13" s="1045"/>
      <c r="J13" s="1045"/>
      <c r="K13" s="1045"/>
      <c r="L13" s="1045"/>
      <c r="M13" s="1045"/>
      <c r="N13" s="1045"/>
      <c r="O13" s="1045"/>
      <c r="P13" s="1045"/>
      <c r="Q13" s="1045"/>
      <c r="R13" s="1045"/>
      <c r="S13" s="1045"/>
      <c r="T13" s="1045"/>
      <c r="U13" s="1045"/>
      <c r="V13" s="1045"/>
      <c r="W13" s="1045"/>
      <c r="X13" s="1045"/>
      <c r="Y13" s="1045"/>
      <c r="Z13" s="1045"/>
      <c r="AA13" s="1006"/>
      <c r="AB13" s="880"/>
      <c r="AC13" s="1008"/>
      <c r="AD13" s="1009"/>
    </row>
    <row r="14" spans="1:165" ht="79.5" customHeight="1">
      <c r="A14" s="1061">
        <v>4</v>
      </c>
      <c r="B14" s="1056" t="s">
        <v>234</v>
      </c>
      <c r="C14" s="908">
        <f t="shared" ref="C14:C15" si="3">E14</f>
        <v>0.06</v>
      </c>
      <c r="D14" s="1056"/>
      <c r="E14" s="772">
        <v>0.06</v>
      </c>
      <c r="F14" s="879"/>
      <c r="G14" s="879"/>
      <c r="H14" s="879"/>
      <c r="I14" s="879"/>
      <c r="J14" s="879"/>
      <c r="K14" s="879"/>
      <c r="L14" s="879"/>
      <c r="M14" s="879"/>
      <c r="N14" s="879"/>
      <c r="O14" s="879">
        <v>0.06</v>
      </c>
      <c r="P14" s="879"/>
      <c r="Q14" s="879"/>
      <c r="R14" s="879"/>
      <c r="S14" s="879"/>
      <c r="T14" s="879"/>
      <c r="U14" s="879"/>
      <c r="V14" s="879"/>
      <c r="W14" s="879"/>
      <c r="X14" s="879"/>
      <c r="Y14" s="879"/>
      <c r="Z14" s="879"/>
      <c r="AA14" s="1055" t="s">
        <v>131</v>
      </c>
      <c r="AB14" s="1055" t="s">
        <v>235</v>
      </c>
      <c r="AC14" s="1055" t="s">
        <v>778</v>
      </c>
      <c r="AD14" s="1055" t="s">
        <v>762</v>
      </c>
    </row>
    <row r="15" spans="1:165" ht="63">
      <c r="A15" s="1061">
        <v>5</v>
      </c>
      <c r="B15" s="1056" t="s">
        <v>1369</v>
      </c>
      <c r="C15" s="908">
        <f t="shared" si="3"/>
        <v>11.17</v>
      </c>
      <c r="D15" s="1056"/>
      <c r="E15" s="772">
        <f>SUM(F15:Z15)</f>
        <v>11.17</v>
      </c>
      <c r="F15" s="1062">
        <v>4.5</v>
      </c>
      <c r="G15" s="1062">
        <v>0.43</v>
      </c>
      <c r="H15" s="879"/>
      <c r="I15" s="879">
        <v>1.02</v>
      </c>
      <c r="J15" s="879">
        <v>0.88</v>
      </c>
      <c r="K15" s="879"/>
      <c r="L15" s="879"/>
      <c r="M15" s="879">
        <v>0.01</v>
      </c>
      <c r="N15" s="879"/>
      <c r="O15" s="879">
        <v>0.95</v>
      </c>
      <c r="P15" s="879"/>
      <c r="Q15" s="879"/>
      <c r="R15" s="879"/>
      <c r="S15" s="879"/>
      <c r="T15" s="879">
        <v>0.9</v>
      </c>
      <c r="U15" s="879">
        <v>0.21</v>
      </c>
      <c r="V15" s="879">
        <v>0.01</v>
      </c>
      <c r="W15" s="879"/>
      <c r="X15" s="879"/>
      <c r="Y15" s="879">
        <v>0.48</v>
      </c>
      <c r="Z15" s="879">
        <v>1.78</v>
      </c>
      <c r="AA15" s="1055" t="s">
        <v>135</v>
      </c>
      <c r="AB15" s="1055" t="s">
        <v>636</v>
      </c>
      <c r="AC15" s="1057" t="s">
        <v>1169</v>
      </c>
      <c r="AD15" s="1055" t="s">
        <v>739</v>
      </c>
    </row>
    <row r="16" spans="1:165" ht="33.6" customHeight="1">
      <c r="A16" s="1050">
        <v>2</v>
      </c>
      <c r="B16" s="1386" t="s">
        <v>1330</v>
      </c>
      <c r="C16" s="1386"/>
      <c r="D16" s="1386"/>
      <c r="E16" s="772"/>
      <c r="F16" s="891"/>
      <c r="G16" s="772"/>
      <c r="H16" s="772"/>
      <c r="I16" s="772"/>
      <c r="J16" s="772"/>
      <c r="K16" s="772"/>
      <c r="L16" s="772"/>
      <c r="M16" s="772"/>
      <c r="N16" s="772"/>
      <c r="O16" s="772"/>
      <c r="P16" s="772"/>
      <c r="Q16" s="772"/>
      <c r="R16" s="772"/>
      <c r="S16" s="772"/>
      <c r="T16" s="772"/>
      <c r="U16" s="772"/>
      <c r="V16" s="772"/>
      <c r="W16" s="772"/>
      <c r="X16" s="772"/>
      <c r="Y16" s="772"/>
      <c r="Z16" s="772"/>
      <c r="AA16" s="1055"/>
      <c r="AB16" s="1055"/>
      <c r="AC16" s="1057"/>
      <c r="AD16" s="1055"/>
    </row>
    <row r="17" spans="1:30">
      <c r="A17" s="880" t="s">
        <v>101</v>
      </c>
      <c r="B17" s="1373" t="s">
        <v>1331</v>
      </c>
      <c r="C17" s="1373"/>
      <c r="D17" s="1373"/>
      <c r="E17" s="772"/>
      <c r="F17" s="891"/>
      <c r="G17" s="772"/>
      <c r="H17" s="772"/>
      <c r="I17" s="772"/>
      <c r="J17" s="772"/>
      <c r="K17" s="772"/>
      <c r="L17" s="772"/>
      <c r="M17" s="772"/>
      <c r="N17" s="772"/>
      <c r="O17" s="772"/>
      <c r="P17" s="772"/>
      <c r="Q17" s="772"/>
      <c r="R17" s="772"/>
      <c r="S17" s="772"/>
      <c r="T17" s="772"/>
      <c r="U17" s="772"/>
      <c r="V17" s="772"/>
      <c r="W17" s="772"/>
      <c r="X17" s="772"/>
      <c r="Y17" s="772"/>
      <c r="Z17" s="772"/>
      <c r="AA17" s="1055"/>
      <c r="AB17" s="1055"/>
      <c r="AC17" s="1057"/>
      <c r="AD17" s="1055"/>
    </row>
    <row r="18" spans="1:30">
      <c r="A18" s="1051" t="s">
        <v>188</v>
      </c>
      <c r="B18" s="885" t="s">
        <v>93</v>
      </c>
      <c r="C18" s="908">
        <f t="shared" si="0"/>
        <v>5.3699999999999992</v>
      </c>
      <c r="D18" s="885"/>
      <c r="E18" s="887">
        <f>E19</f>
        <v>5.3699999999999992</v>
      </c>
      <c r="F18" s="887"/>
      <c r="G18" s="887"/>
      <c r="H18" s="887"/>
      <c r="I18" s="887"/>
      <c r="J18" s="887"/>
      <c r="K18" s="887"/>
      <c r="L18" s="887"/>
      <c r="M18" s="887"/>
      <c r="N18" s="887"/>
      <c r="O18" s="887"/>
      <c r="P18" s="887"/>
      <c r="Q18" s="887"/>
      <c r="R18" s="887"/>
      <c r="S18" s="887"/>
      <c r="T18" s="887"/>
      <c r="U18" s="887"/>
      <c r="V18" s="887"/>
      <c r="W18" s="887"/>
      <c r="X18" s="887"/>
      <c r="Y18" s="887"/>
      <c r="Z18" s="887"/>
      <c r="AA18" s="1055"/>
      <c r="AB18" s="1055"/>
      <c r="AC18" s="1057"/>
      <c r="AD18" s="1055"/>
    </row>
    <row r="19" spans="1:30" ht="63">
      <c r="A19" s="1062">
        <v>6</v>
      </c>
      <c r="B19" s="1063" t="s">
        <v>629</v>
      </c>
      <c r="C19" s="908">
        <f t="shared" si="0"/>
        <v>5.3699999999999992</v>
      </c>
      <c r="D19" s="1063"/>
      <c r="E19" s="772">
        <v>5.3699999999999992</v>
      </c>
      <c r="F19" s="772">
        <v>5.07</v>
      </c>
      <c r="G19" s="772"/>
      <c r="H19" s="772">
        <v>0.01</v>
      </c>
      <c r="I19" s="772"/>
      <c r="J19" s="772"/>
      <c r="K19" s="772"/>
      <c r="L19" s="772"/>
      <c r="M19" s="772"/>
      <c r="N19" s="772"/>
      <c r="O19" s="772"/>
      <c r="P19" s="772"/>
      <c r="Q19" s="772"/>
      <c r="R19" s="772"/>
      <c r="S19" s="772"/>
      <c r="T19" s="772">
        <v>0.22</v>
      </c>
      <c r="U19" s="772">
        <v>0.05</v>
      </c>
      <c r="V19" s="772"/>
      <c r="W19" s="772"/>
      <c r="X19" s="772"/>
      <c r="Y19" s="772"/>
      <c r="Z19" s="772">
        <v>0.02</v>
      </c>
      <c r="AA19" s="1055" t="s">
        <v>135</v>
      </c>
      <c r="AB19" s="774" t="s">
        <v>1168</v>
      </c>
      <c r="AC19" s="1057" t="s">
        <v>1228</v>
      </c>
      <c r="AD19" s="1055" t="s">
        <v>1226</v>
      </c>
    </row>
    <row r="20" spans="1:30" s="149" customFormat="1">
      <c r="A20" s="1051" t="s">
        <v>1332</v>
      </c>
      <c r="B20" s="885" t="s">
        <v>348</v>
      </c>
      <c r="C20" s="908">
        <f t="shared" si="0"/>
        <v>0</v>
      </c>
      <c r="D20" s="885"/>
      <c r="E20" s="887"/>
      <c r="F20" s="887"/>
      <c r="G20" s="887"/>
      <c r="H20" s="887"/>
      <c r="I20" s="887"/>
      <c r="J20" s="887"/>
      <c r="K20" s="887"/>
      <c r="L20" s="887"/>
      <c r="M20" s="887"/>
      <c r="N20" s="887"/>
      <c r="O20" s="887"/>
      <c r="P20" s="887"/>
      <c r="Q20" s="887"/>
      <c r="R20" s="887"/>
      <c r="S20" s="887"/>
      <c r="T20" s="887"/>
      <c r="U20" s="887"/>
      <c r="V20" s="887"/>
      <c r="W20" s="887"/>
      <c r="X20" s="887"/>
      <c r="Y20" s="887"/>
      <c r="Z20" s="887"/>
      <c r="AA20" s="1050"/>
      <c r="AB20" s="878"/>
      <c r="AC20" s="1051"/>
      <c r="AD20" s="1050"/>
    </row>
    <row r="21" spans="1:30" ht="78.75">
      <c r="A21" s="1061">
        <v>8</v>
      </c>
      <c r="B21" s="1056" t="s">
        <v>800</v>
      </c>
      <c r="C21" s="908">
        <f t="shared" si="0"/>
        <v>0.9</v>
      </c>
      <c r="D21" s="1056"/>
      <c r="E21" s="772">
        <f>SUM(F21:Z21)</f>
        <v>0.9</v>
      </c>
      <c r="F21" s="879"/>
      <c r="G21" s="879"/>
      <c r="H21" s="879">
        <v>0.1</v>
      </c>
      <c r="I21" s="879">
        <v>0.2</v>
      </c>
      <c r="J21" s="879">
        <v>0.2</v>
      </c>
      <c r="K21" s="879"/>
      <c r="L21" s="879"/>
      <c r="M21" s="879"/>
      <c r="N21" s="879"/>
      <c r="O21" s="879">
        <v>0.4</v>
      </c>
      <c r="P21" s="879"/>
      <c r="Q21" s="879"/>
      <c r="R21" s="879"/>
      <c r="S21" s="879"/>
      <c r="T21" s="879"/>
      <c r="U21" s="879"/>
      <c r="V21" s="879"/>
      <c r="W21" s="879"/>
      <c r="X21" s="879"/>
      <c r="Y21" s="879"/>
      <c r="Z21" s="879"/>
      <c r="AA21" s="1055" t="s">
        <v>140</v>
      </c>
      <c r="AB21" s="1055" t="s">
        <v>832</v>
      </c>
      <c r="AC21" s="1055" t="s">
        <v>233</v>
      </c>
      <c r="AD21" s="1055" t="s">
        <v>1125</v>
      </c>
    </row>
    <row r="22" spans="1:30" ht="78.75">
      <c r="A22" s="1062">
        <v>9</v>
      </c>
      <c r="B22" s="1056" t="s">
        <v>777</v>
      </c>
      <c r="C22" s="908">
        <f t="shared" si="0"/>
        <v>0.06</v>
      </c>
      <c r="D22" s="1056"/>
      <c r="E22" s="772">
        <f t="shared" ref="E22:E41" si="4">SUM(F22:Z22)</f>
        <v>0.06</v>
      </c>
      <c r="F22" s="879"/>
      <c r="G22" s="879"/>
      <c r="H22" s="879"/>
      <c r="I22" s="114"/>
      <c r="J22" s="879"/>
      <c r="K22" s="879"/>
      <c r="L22" s="879"/>
      <c r="M22" s="879"/>
      <c r="N22" s="879"/>
      <c r="O22" s="879"/>
      <c r="P22" s="879">
        <v>0.06</v>
      </c>
      <c r="Q22" s="879"/>
      <c r="R22" s="879"/>
      <c r="S22" s="879"/>
      <c r="T22" s="879"/>
      <c r="U22" s="879"/>
      <c r="V22" s="879"/>
      <c r="W22" s="879"/>
      <c r="X22" s="879"/>
      <c r="Y22" s="879"/>
      <c r="Z22" s="879"/>
      <c r="AA22" s="1055" t="s">
        <v>130</v>
      </c>
      <c r="AB22" s="1055" t="s">
        <v>290</v>
      </c>
      <c r="AC22" s="1057" t="s">
        <v>1170</v>
      </c>
      <c r="AD22" s="1055" t="s">
        <v>765</v>
      </c>
    </row>
    <row r="23" spans="1:30" ht="63">
      <c r="A23" s="1061">
        <v>10</v>
      </c>
      <c r="B23" s="1056" t="s">
        <v>652</v>
      </c>
      <c r="C23" s="908">
        <f t="shared" si="0"/>
        <v>0.13</v>
      </c>
      <c r="D23" s="1056"/>
      <c r="E23" s="772">
        <f t="shared" si="4"/>
        <v>0.13</v>
      </c>
      <c r="F23" s="879"/>
      <c r="G23" s="879"/>
      <c r="H23" s="879"/>
      <c r="I23" s="889">
        <v>0.03</v>
      </c>
      <c r="J23" s="879"/>
      <c r="K23" s="879"/>
      <c r="L23" s="879"/>
      <c r="M23" s="879"/>
      <c r="N23" s="879"/>
      <c r="O23" s="1062">
        <v>0.03</v>
      </c>
      <c r="P23" s="879"/>
      <c r="Q23" s="1062">
        <v>7.0000000000000007E-2</v>
      </c>
      <c r="R23" s="1062"/>
      <c r="S23" s="1062"/>
      <c r="T23" s="879"/>
      <c r="U23" s="879"/>
      <c r="V23" s="879"/>
      <c r="W23" s="879"/>
      <c r="X23" s="879"/>
      <c r="Y23" s="879"/>
      <c r="Z23" s="879"/>
      <c r="AA23" s="1055" t="s">
        <v>276</v>
      </c>
      <c r="AB23" s="1055" t="s">
        <v>827</v>
      </c>
      <c r="AC23" s="1055"/>
      <c r="AD23" s="1055" t="s">
        <v>760</v>
      </c>
    </row>
    <row r="24" spans="1:30" ht="78.75">
      <c r="A24" s="1062">
        <v>11</v>
      </c>
      <c r="B24" s="1056" t="s">
        <v>653</v>
      </c>
      <c r="C24" s="908">
        <f t="shared" si="0"/>
        <v>0.09</v>
      </c>
      <c r="D24" s="1056"/>
      <c r="E24" s="772">
        <f t="shared" si="4"/>
        <v>0.09</v>
      </c>
      <c r="F24" s="879"/>
      <c r="G24" s="879"/>
      <c r="H24" s="879"/>
      <c r="I24" s="889">
        <v>0.01</v>
      </c>
      <c r="J24" s="889">
        <v>0.03</v>
      </c>
      <c r="K24" s="889"/>
      <c r="L24" s="889"/>
      <c r="M24" s="879"/>
      <c r="N24" s="879"/>
      <c r="O24" s="1062">
        <v>0.04</v>
      </c>
      <c r="P24" s="879"/>
      <c r="Q24" s="879"/>
      <c r="R24" s="879"/>
      <c r="S24" s="879"/>
      <c r="T24" s="879"/>
      <c r="U24" s="879"/>
      <c r="V24" s="879"/>
      <c r="W24" s="879"/>
      <c r="X24" s="879"/>
      <c r="Y24" s="879"/>
      <c r="Z24" s="1062">
        <v>0.01</v>
      </c>
      <c r="AA24" s="1055" t="s">
        <v>132</v>
      </c>
      <c r="AB24" s="1055" t="s">
        <v>1362</v>
      </c>
      <c r="AC24" s="1055" t="s">
        <v>1370</v>
      </c>
      <c r="AD24" s="1055" t="s">
        <v>755</v>
      </c>
    </row>
    <row r="25" spans="1:30" ht="78.75">
      <c r="A25" s="1061">
        <v>12</v>
      </c>
      <c r="B25" s="1056" t="s">
        <v>654</v>
      </c>
      <c r="C25" s="908">
        <f t="shared" si="0"/>
        <v>0.1</v>
      </c>
      <c r="D25" s="1056"/>
      <c r="E25" s="772">
        <f t="shared" si="4"/>
        <v>0.1</v>
      </c>
      <c r="F25" s="889">
        <v>0.1</v>
      </c>
      <c r="G25" s="879"/>
      <c r="H25" s="879"/>
      <c r="I25" s="879"/>
      <c r="J25" s="879"/>
      <c r="K25" s="879"/>
      <c r="L25" s="879"/>
      <c r="M25" s="879"/>
      <c r="N25" s="879"/>
      <c r="O25" s="879"/>
      <c r="P25" s="879"/>
      <c r="Q25" s="879"/>
      <c r="R25" s="879"/>
      <c r="S25" s="879"/>
      <c r="T25" s="879"/>
      <c r="U25" s="879"/>
      <c r="V25" s="879"/>
      <c r="W25" s="879"/>
      <c r="X25" s="879"/>
      <c r="Y25" s="879"/>
      <c r="Z25" s="879"/>
      <c r="AA25" s="1055" t="s">
        <v>350</v>
      </c>
      <c r="AB25" s="1055" t="s">
        <v>655</v>
      </c>
      <c r="AC25" s="1055" t="s">
        <v>1371</v>
      </c>
      <c r="AD25" s="1055" t="s">
        <v>749</v>
      </c>
    </row>
    <row r="26" spans="1:30" ht="78.75">
      <c r="A26" s="1062">
        <v>13</v>
      </c>
      <c r="B26" s="1056" t="s">
        <v>1373</v>
      </c>
      <c r="C26" s="908">
        <f t="shared" si="0"/>
        <v>1.3</v>
      </c>
      <c r="D26" s="1056"/>
      <c r="E26" s="772">
        <f t="shared" si="4"/>
        <v>1.3</v>
      </c>
      <c r="F26" s="879">
        <v>1</v>
      </c>
      <c r="G26" s="879"/>
      <c r="H26" s="879">
        <v>0.3</v>
      </c>
      <c r="I26" s="879"/>
      <c r="J26" s="879"/>
      <c r="K26" s="879"/>
      <c r="L26" s="879"/>
      <c r="M26" s="879"/>
      <c r="N26" s="879"/>
      <c r="O26" s="879"/>
      <c r="P26" s="879"/>
      <c r="Q26" s="879"/>
      <c r="R26" s="879"/>
      <c r="S26" s="879"/>
      <c r="T26" s="879"/>
      <c r="U26" s="879"/>
      <c r="V26" s="879"/>
      <c r="W26" s="879"/>
      <c r="X26" s="879"/>
      <c r="Y26" s="879"/>
      <c r="Z26" s="879"/>
      <c r="AA26" s="1055" t="s">
        <v>136</v>
      </c>
      <c r="AB26" s="774" t="s">
        <v>582</v>
      </c>
      <c r="AC26" s="1057" t="s">
        <v>1372</v>
      </c>
      <c r="AD26" s="1055" t="s">
        <v>742</v>
      </c>
    </row>
    <row r="27" spans="1:30" ht="94.5">
      <c r="A27" s="1061">
        <v>14</v>
      </c>
      <c r="B27" s="1056" t="s">
        <v>865</v>
      </c>
      <c r="C27" s="908">
        <f t="shared" si="0"/>
        <v>0.39</v>
      </c>
      <c r="D27" s="1056"/>
      <c r="E27" s="772">
        <f t="shared" si="4"/>
        <v>0.39</v>
      </c>
      <c r="F27" s="890">
        <v>0.39</v>
      </c>
      <c r="G27" s="772"/>
      <c r="H27" s="772"/>
      <c r="I27" s="772"/>
      <c r="J27" s="772"/>
      <c r="K27" s="772"/>
      <c r="L27" s="772"/>
      <c r="M27" s="772"/>
      <c r="N27" s="772"/>
      <c r="O27" s="772"/>
      <c r="P27" s="772"/>
      <c r="Q27" s="772"/>
      <c r="R27" s="772"/>
      <c r="S27" s="772"/>
      <c r="T27" s="772"/>
      <c r="U27" s="772"/>
      <c r="V27" s="772"/>
      <c r="W27" s="772"/>
      <c r="X27" s="772"/>
      <c r="Y27" s="772"/>
      <c r="Z27" s="772"/>
      <c r="AA27" s="1055" t="s">
        <v>342</v>
      </c>
      <c r="AB27" s="1055" t="s">
        <v>307</v>
      </c>
      <c r="AC27" s="1057" t="s">
        <v>1169</v>
      </c>
      <c r="AD27" s="1055" t="s">
        <v>1229</v>
      </c>
    </row>
    <row r="28" spans="1:30" ht="78.75">
      <c r="A28" s="1061">
        <v>15</v>
      </c>
      <c r="B28" s="1056" t="s">
        <v>868</v>
      </c>
      <c r="C28" s="908">
        <f t="shared" si="0"/>
        <v>0.45</v>
      </c>
      <c r="D28" s="1056"/>
      <c r="E28" s="772">
        <f t="shared" si="4"/>
        <v>0.45</v>
      </c>
      <c r="F28" s="891">
        <v>0.45</v>
      </c>
      <c r="G28" s="772"/>
      <c r="H28" s="772"/>
      <c r="I28" s="772"/>
      <c r="J28" s="772"/>
      <c r="K28" s="772"/>
      <c r="L28" s="772"/>
      <c r="M28" s="772"/>
      <c r="N28" s="772"/>
      <c r="O28" s="772"/>
      <c r="P28" s="772"/>
      <c r="Q28" s="772"/>
      <c r="R28" s="772"/>
      <c r="S28" s="772"/>
      <c r="T28" s="772"/>
      <c r="U28" s="772"/>
      <c r="V28" s="772"/>
      <c r="W28" s="772"/>
      <c r="X28" s="772"/>
      <c r="Y28" s="772"/>
      <c r="Z28" s="772"/>
      <c r="AA28" s="1055" t="s">
        <v>342</v>
      </c>
      <c r="AB28" s="1055" t="s">
        <v>1079</v>
      </c>
      <c r="AC28" s="1057" t="s">
        <v>1169</v>
      </c>
      <c r="AD28" s="1055" t="s">
        <v>869</v>
      </c>
    </row>
    <row r="29" spans="1:30" ht="78.75">
      <c r="A29" s="1062">
        <v>16</v>
      </c>
      <c r="B29" s="1056" t="s">
        <v>870</v>
      </c>
      <c r="C29" s="908">
        <f t="shared" si="0"/>
        <v>3.3200000000000003</v>
      </c>
      <c r="D29" s="1056"/>
      <c r="E29" s="772">
        <f t="shared" si="4"/>
        <v>3.3200000000000003</v>
      </c>
      <c r="F29" s="891">
        <v>1.5</v>
      </c>
      <c r="G29" s="772"/>
      <c r="H29" s="772">
        <v>0.2</v>
      </c>
      <c r="I29" s="772">
        <v>0.1</v>
      </c>
      <c r="J29" s="772">
        <v>0.2</v>
      </c>
      <c r="K29" s="772"/>
      <c r="L29" s="772"/>
      <c r="M29" s="772"/>
      <c r="N29" s="772"/>
      <c r="O29" s="772">
        <v>0.1</v>
      </c>
      <c r="P29" s="772"/>
      <c r="Q29" s="772"/>
      <c r="R29" s="772"/>
      <c r="S29" s="772"/>
      <c r="T29" s="772">
        <v>0.31</v>
      </c>
      <c r="U29" s="772">
        <v>0.62</v>
      </c>
      <c r="V29" s="772"/>
      <c r="W29" s="772"/>
      <c r="X29" s="772"/>
      <c r="Y29" s="772">
        <v>0.09</v>
      </c>
      <c r="Z29" s="772">
        <v>0.2</v>
      </c>
      <c r="AA29" s="1055" t="s">
        <v>135</v>
      </c>
      <c r="AB29" s="1055" t="s">
        <v>1171</v>
      </c>
      <c r="AC29" s="1057" t="s">
        <v>1169</v>
      </c>
      <c r="AD29" s="1055" t="s">
        <v>1230</v>
      </c>
    </row>
    <row r="30" spans="1:30" ht="78.75">
      <c r="A30" s="1061">
        <v>17</v>
      </c>
      <c r="B30" s="1063" t="s">
        <v>872</v>
      </c>
      <c r="C30" s="908">
        <f t="shared" si="0"/>
        <v>3.8</v>
      </c>
      <c r="D30" s="1063"/>
      <c r="E30" s="772">
        <f>SUM(F30:Z30)</f>
        <v>3.8</v>
      </c>
      <c r="F30" s="891">
        <v>0.8</v>
      </c>
      <c r="G30" s="772"/>
      <c r="H30" s="772"/>
      <c r="I30" s="772">
        <v>1</v>
      </c>
      <c r="J30" s="772">
        <v>1.2</v>
      </c>
      <c r="K30" s="772"/>
      <c r="L30" s="772"/>
      <c r="M30" s="772"/>
      <c r="N30" s="772"/>
      <c r="O30" s="772">
        <v>0.8</v>
      </c>
      <c r="P30" s="772"/>
      <c r="Q30" s="772"/>
      <c r="R30" s="772"/>
      <c r="S30" s="772"/>
      <c r="T30" s="772"/>
      <c r="U30" s="772"/>
      <c r="V30" s="772"/>
      <c r="W30" s="772"/>
      <c r="X30" s="772"/>
      <c r="Y30" s="772"/>
      <c r="Z30" s="772"/>
      <c r="AA30" s="1055" t="s">
        <v>135</v>
      </c>
      <c r="AB30" s="1055" t="s">
        <v>1035</v>
      </c>
      <c r="AC30" s="1057" t="s">
        <v>1169</v>
      </c>
      <c r="AD30" s="1055" t="s">
        <v>1231</v>
      </c>
    </row>
    <row r="31" spans="1:30" ht="78.75">
      <c r="A31" s="1061">
        <v>18</v>
      </c>
      <c r="B31" s="1056" t="s">
        <v>874</v>
      </c>
      <c r="C31" s="908">
        <f t="shared" si="0"/>
        <v>0.44999999999999996</v>
      </c>
      <c r="D31" s="1056"/>
      <c r="E31" s="772">
        <f t="shared" si="4"/>
        <v>0.44999999999999996</v>
      </c>
      <c r="F31" s="891">
        <v>0.15</v>
      </c>
      <c r="G31" s="772"/>
      <c r="H31" s="772"/>
      <c r="I31" s="772"/>
      <c r="J31" s="772"/>
      <c r="K31" s="772"/>
      <c r="L31" s="772"/>
      <c r="M31" s="772"/>
      <c r="N31" s="772"/>
      <c r="O31" s="772"/>
      <c r="P31" s="772"/>
      <c r="Q31" s="772"/>
      <c r="R31" s="772"/>
      <c r="S31" s="772"/>
      <c r="T31" s="772">
        <v>0.15</v>
      </c>
      <c r="U31" s="772">
        <v>0.15</v>
      </c>
      <c r="V31" s="772"/>
      <c r="W31" s="772"/>
      <c r="X31" s="772"/>
      <c r="Y31" s="772"/>
      <c r="Z31" s="772"/>
      <c r="AA31" s="1055" t="s">
        <v>139</v>
      </c>
      <c r="AB31" s="1055" t="s">
        <v>1081</v>
      </c>
      <c r="AC31" s="1057" t="s">
        <v>1169</v>
      </c>
      <c r="AD31" s="1055" t="s">
        <v>1232</v>
      </c>
    </row>
    <row r="32" spans="1:30">
      <c r="A32" s="1375">
        <v>19</v>
      </c>
      <c r="B32" s="1381" t="s">
        <v>876</v>
      </c>
      <c r="C32" s="908">
        <f t="shared" si="0"/>
        <v>1.0900000000000001</v>
      </c>
      <c r="D32" s="1063"/>
      <c r="E32" s="772">
        <f t="shared" si="4"/>
        <v>1.0900000000000001</v>
      </c>
      <c r="F32" s="891">
        <v>0.83</v>
      </c>
      <c r="G32" s="772"/>
      <c r="H32" s="772"/>
      <c r="I32" s="772"/>
      <c r="J32" s="772">
        <v>0.14000000000000001</v>
      </c>
      <c r="K32" s="772"/>
      <c r="L32" s="772"/>
      <c r="M32" s="772"/>
      <c r="N32" s="772"/>
      <c r="O32" s="772">
        <v>0.06</v>
      </c>
      <c r="P32" s="772"/>
      <c r="Q32" s="772"/>
      <c r="R32" s="772"/>
      <c r="S32" s="772"/>
      <c r="T32" s="772">
        <v>0.03</v>
      </c>
      <c r="U32" s="772"/>
      <c r="V32" s="772"/>
      <c r="W32" s="772"/>
      <c r="X32" s="772"/>
      <c r="Y32" s="772">
        <v>0.03</v>
      </c>
      <c r="Z32" s="772"/>
      <c r="AA32" s="1055" t="s">
        <v>137</v>
      </c>
      <c r="AB32" s="1055" t="s">
        <v>1245</v>
      </c>
      <c r="AC32" s="1374" t="s">
        <v>1169</v>
      </c>
      <c r="AD32" s="1374" t="s">
        <v>1233</v>
      </c>
    </row>
    <row r="33" spans="1:30">
      <c r="A33" s="1375"/>
      <c r="B33" s="1381"/>
      <c r="C33" s="908">
        <f t="shared" si="0"/>
        <v>0.85500000000000009</v>
      </c>
      <c r="D33" s="1063"/>
      <c r="E33" s="772">
        <f t="shared" si="4"/>
        <v>0.85500000000000009</v>
      </c>
      <c r="F33" s="891">
        <v>0.66</v>
      </c>
      <c r="G33" s="772"/>
      <c r="H33" s="772"/>
      <c r="I33" s="772"/>
      <c r="J33" s="772"/>
      <c r="K33" s="772"/>
      <c r="L33" s="772"/>
      <c r="M33" s="772"/>
      <c r="N33" s="772"/>
      <c r="O33" s="772"/>
      <c r="P33" s="772"/>
      <c r="Q33" s="772"/>
      <c r="R33" s="772"/>
      <c r="S33" s="772"/>
      <c r="T33" s="772">
        <v>0.16</v>
      </c>
      <c r="U33" s="772"/>
      <c r="V33" s="772"/>
      <c r="W33" s="772"/>
      <c r="X33" s="772"/>
      <c r="Y33" s="772">
        <v>3.5000000000000003E-2</v>
      </c>
      <c r="Z33" s="772"/>
      <c r="AA33" s="1055" t="s">
        <v>135</v>
      </c>
      <c r="AB33" s="1055" t="s">
        <v>1244</v>
      </c>
      <c r="AC33" s="1374"/>
      <c r="AD33" s="1374"/>
    </row>
    <row r="34" spans="1:30" ht="157.5">
      <c r="A34" s="1062">
        <v>20</v>
      </c>
      <c r="B34" s="1056" t="s">
        <v>879</v>
      </c>
      <c r="C34" s="908">
        <f t="shared" si="0"/>
        <v>0.3</v>
      </c>
      <c r="D34" s="1056"/>
      <c r="E34" s="772">
        <f t="shared" si="4"/>
        <v>0.3</v>
      </c>
      <c r="F34" s="891">
        <v>0.3</v>
      </c>
      <c r="G34" s="772"/>
      <c r="H34" s="772"/>
      <c r="I34" s="772"/>
      <c r="J34" s="772"/>
      <c r="K34" s="772"/>
      <c r="L34" s="772"/>
      <c r="M34" s="772"/>
      <c r="N34" s="772"/>
      <c r="O34" s="772"/>
      <c r="P34" s="772"/>
      <c r="Q34" s="772"/>
      <c r="R34" s="772"/>
      <c r="S34" s="772"/>
      <c r="T34" s="772"/>
      <c r="U34" s="772"/>
      <c r="V34" s="772"/>
      <c r="W34" s="772"/>
      <c r="X34" s="772"/>
      <c r="Y34" s="772"/>
      <c r="Z34" s="772"/>
      <c r="AA34" s="1055" t="s">
        <v>140</v>
      </c>
      <c r="AB34" s="1055" t="s">
        <v>1083</v>
      </c>
      <c r="AC34" s="1057" t="s">
        <v>1169</v>
      </c>
      <c r="AD34" s="1055" t="s">
        <v>1234</v>
      </c>
    </row>
    <row r="35" spans="1:30" ht="204.75">
      <c r="A35" s="1375">
        <v>21</v>
      </c>
      <c r="B35" s="1378" t="s">
        <v>369</v>
      </c>
      <c r="C35" s="908">
        <f t="shared" si="0"/>
        <v>5.9399999999999995</v>
      </c>
      <c r="D35" s="1056"/>
      <c r="E35" s="772">
        <f>SUM(F35:Z35)</f>
        <v>5.9399999999999995</v>
      </c>
      <c r="F35" s="891">
        <v>4.3099999999999996</v>
      </c>
      <c r="G35" s="772"/>
      <c r="H35" s="772"/>
      <c r="I35" s="772">
        <v>0.05</v>
      </c>
      <c r="J35" s="772"/>
      <c r="K35" s="772"/>
      <c r="L35" s="772"/>
      <c r="M35" s="772"/>
      <c r="N35" s="772"/>
      <c r="O35" s="772"/>
      <c r="P35" s="772"/>
      <c r="Q35" s="772"/>
      <c r="R35" s="772"/>
      <c r="S35" s="772"/>
      <c r="T35" s="772">
        <v>0.3</v>
      </c>
      <c r="U35" s="772">
        <v>0.64</v>
      </c>
      <c r="V35" s="772"/>
      <c r="W35" s="772"/>
      <c r="X35" s="772"/>
      <c r="Y35" s="772">
        <v>0.37</v>
      </c>
      <c r="Z35" s="772">
        <v>0.27</v>
      </c>
      <c r="AA35" s="1055" t="s">
        <v>136</v>
      </c>
      <c r="AB35" s="1055" t="s">
        <v>1172</v>
      </c>
      <c r="AC35" s="1374" t="s">
        <v>1169</v>
      </c>
      <c r="AD35" s="1374" t="s">
        <v>1173</v>
      </c>
    </row>
    <row r="36" spans="1:30" ht="63">
      <c r="A36" s="1375"/>
      <c r="B36" s="1378"/>
      <c r="C36" s="908">
        <f t="shared" si="0"/>
        <v>0.67</v>
      </c>
      <c r="D36" s="1056"/>
      <c r="E36" s="772">
        <f t="shared" si="4"/>
        <v>0.67</v>
      </c>
      <c r="F36" s="891">
        <v>0.25</v>
      </c>
      <c r="G36" s="772"/>
      <c r="H36" s="772"/>
      <c r="I36" s="772">
        <v>0.01</v>
      </c>
      <c r="J36" s="772"/>
      <c r="K36" s="772"/>
      <c r="L36" s="772"/>
      <c r="M36" s="772"/>
      <c r="N36" s="772"/>
      <c r="O36" s="772"/>
      <c r="P36" s="772"/>
      <c r="Q36" s="772"/>
      <c r="R36" s="772"/>
      <c r="S36" s="772"/>
      <c r="T36" s="772">
        <v>0.1</v>
      </c>
      <c r="U36" s="772">
        <v>0.08</v>
      </c>
      <c r="V36" s="772"/>
      <c r="W36" s="772"/>
      <c r="X36" s="772"/>
      <c r="Y36" s="772"/>
      <c r="Z36" s="772">
        <v>0.23</v>
      </c>
      <c r="AA36" s="1055" t="s">
        <v>957</v>
      </c>
      <c r="AB36" s="1055" t="s">
        <v>1174</v>
      </c>
      <c r="AC36" s="1374"/>
      <c r="AD36" s="1374"/>
    </row>
    <row r="37" spans="1:30" ht="78.75">
      <c r="A37" s="1062">
        <v>22</v>
      </c>
      <c r="B37" s="1063" t="s">
        <v>1358</v>
      </c>
      <c r="C37" s="908">
        <f t="shared" si="0"/>
        <v>0.01</v>
      </c>
      <c r="D37" s="1063"/>
      <c r="E37" s="772">
        <f t="shared" si="4"/>
        <v>0.01</v>
      </c>
      <c r="F37" s="891"/>
      <c r="G37" s="772"/>
      <c r="H37" s="772"/>
      <c r="I37" s="772"/>
      <c r="J37" s="772"/>
      <c r="K37" s="772"/>
      <c r="L37" s="772"/>
      <c r="M37" s="772"/>
      <c r="N37" s="772"/>
      <c r="O37" s="772"/>
      <c r="P37" s="772">
        <v>0.01</v>
      </c>
      <c r="Q37" s="772"/>
      <c r="R37" s="772"/>
      <c r="S37" s="772"/>
      <c r="T37" s="772"/>
      <c r="U37" s="772"/>
      <c r="V37" s="772"/>
      <c r="W37" s="772"/>
      <c r="X37" s="772"/>
      <c r="Y37" s="772"/>
      <c r="Z37" s="772"/>
      <c r="AA37" s="1055" t="s">
        <v>957</v>
      </c>
      <c r="AB37" s="1056" t="s">
        <v>1130</v>
      </c>
      <c r="AC37" s="1057" t="s">
        <v>1169</v>
      </c>
      <c r="AD37" s="1055" t="s">
        <v>1235</v>
      </c>
    </row>
    <row r="38" spans="1:30">
      <c r="A38" s="1375">
        <v>23</v>
      </c>
      <c r="B38" s="1378" t="s">
        <v>646</v>
      </c>
      <c r="C38" s="908">
        <f t="shared" si="0"/>
        <v>3.4499999999999997</v>
      </c>
      <c r="D38" s="1056"/>
      <c r="E38" s="772">
        <f t="shared" si="4"/>
        <v>3.4499999999999997</v>
      </c>
      <c r="F38" s="892">
        <v>2.85</v>
      </c>
      <c r="G38" s="772"/>
      <c r="H38" s="772"/>
      <c r="I38" s="772"/>
      <c r="J38" s="772"/>
      <c r="K38" s="772"/>
      <c r="L38" s="772"/>
      <c r="M38" s="772"/>
      <c r="N38" s="772"/>
      <c r="O38" s="772"/>
      <c r="P38" s="772"/>
      <c r="Q38" s="772"/>
      <c r="R38" s="772"/>
      <c r="S38" s="772"/>
      <c r="T38" s="772">
        <v>0.3</v>
      </c>
      <c r="U38" s="772">
        <v>0.3</v>
      </c>
      <c r="V38" s="772"/>
      <c r="W38" s="772"/>
      <c r="X38" s="772"/>
      <c r="Y38" s="772"/>
      <c r="Z38" s="772"/>
      <c r="AA38" s="1055" t="s">
        <v>134</v>
      </c>
      <c r="AB38" s="1055" t="s">
        <v>357</v>
      </c>
      <c r="AC38" s="1374" t="s">
        <v>1169</v>
      </c>
      <c r="AD38" s="1374" t="s">
        <v>885</v>
      </c>
    </row>
    <row r="39" spans="1:30">
      <c r="A39" s="1375"/>
      <c r="B39" s="1378"/>
      <c r="C39" s="908">
        <f t="shared" si="0"/>
        <v>7.72</v>
      </c>
      <c r="D39" s="1056"/>
      <c r="E39" s="772">
        <f t="shared" si="4"/>
        <v>7.72</v>
      </c>
      <c r="F39" s="892">
        <v>4.25</v>
      </c>
      <c r="G39" s="772"/>
      <c r="H39" s="772"/>
      <c r="I39" s="772">
        <v>0.92</v>
      </c>
      <c r="J39" s="772">
        <v>0.74</v>
      </c>
      <c r="K39" s="772"/>
      <c r="L39" s="772"/>
      <c r="M39" s="772"/>
      <c r="N39" s="772"/>
      <c r="O39" s="772">
        <v>1.75</v>
      </c>
      <c r="P39" s="772"/>
      <c r="Q39" s="772"/>
      <c r="R39" s="772"/>
      <c r="S39" s="772"/>
      <c r="T39" s="772"/>
      <c r="U39" s="772"/>
      <c r="V39" s="772"/>
      <c r="W39" s="772"/>
      <c r="X39" s="772"/>
      <c r="Y39" s="772"/>
      <c r="Z39" s="772">
        <v>0.06</v>
      </c>
      <c r="AA39" s="1055" t="s">
        <v>136</v>
      </c>
      <c r="AB39" s="1055" t="s">
        <v>1118</v>
      </c>
      <c r="AC39" s="1374"/>
      <c r="AD39" s="1374"/>
    </row>
    <row r="40" spans="1:30" ht="141.75">
      <c r="A40" s="1062">
        <v>24</v>
      </c>
      <c r="B40" s="1056" t="s">
        <v>373</v>
      </c>
      <c r="C40" s="908">
        <f t="shared" si="0"/>
        <v>4.26</v>
      </c>
      <c r="D40" s="1056"/>
      <c r="E40" s="772">
        <f t="shared" si="4"/>
        <v>4.26</v>
      </c>
      <c r="F40" s="126"/>
      <c r="G40" s="891">
        <v>2.5299999999999998</v>
      </c>
      <c r="H40" s="772"/>
      <c r="I40" s="772"/>
      <c r="J40" s="772"/>
      <c r="K40" s="772"/>
      <c r="L40" s="772"/>
      <c r="M40" s="772">
        <v>0.03</v>
      </c>
      <c r="N40" s="772"/>
      <c r="O40" s="772"/>
      <c r="P40" s="772"/>
      <c r="Q40" s="772"/>
      <c r="R40" s="772">
        <v>0.02</v>
      </c>
      <c r="S40" s="772"/>
      <c r="T40" s="772">
        <v>0.03</v>
      </c>
      <c r="U40" s="772">
        <v>0.03</v>
      </c>
      <c r="V40" s="772"/>
      <c r="W40" s="772"/>
      <c r="X40" s="772"/>
      <c r="Y40" s="772"/>
      <c r="Z40" s="772">
        <v>1.62</v>
      </c>
      <c r="AA40" s="1055" t="s">
        <v>1006</v>
      </c>
      <c r="AB40" s="1055" t="s">
        <v>1074</v>
      </c>
      <c r="AC40" s="1057" t="s">
        <v>1169</v>
      </c>
      <c r="AD40" s="1055" t="s">
        <v>962</v>
      </c>
    </row>
    <row r="41" spans="1:30" ht="157.5">
      <c r="A41" s="1062">
        <v>25</v>
      </c>
      <c r="B41" s="1056" t="s">
        <v>1011</v>
      </c>
      <c r="C41" s="908">
        <f t="shared" si="0"/>
        <v>0.03</v>
      </c>
      <c r="D41" s="1056"/>
      <c r="E41" s="772">
        <f t="shared" si="4"/>
        <v>0.03</v>
      </c>
      <c r="F41" s="891"/>
      <c r="G41" s="772"/>
      <c r="H41" s="772"/>
      <c r="I41" s="772"/>
      <c r="J41" s="772"/>
      <c r="K41" s="772"/>
      <c r="L41" s="772"/>
      <c r="M41" s="772"/>
      <c r="N41" s="772"/>
      <c r="O41" s="772">
        <v>0.03</v>
      </c>
      <c r="P41" s="772"/>
      <c r="Q41" s="772"/>
      <c r="R41" s="772"/>
      <c r="S41" s="772"/>
      <c r="T41" s="772"/>
      <c r="U41" s="772"/>
      <c r="V41" s="772"/>
      <c r="W41" s="772"/>
      <c r="X41" s="772"/>
      <c r="Y41" s="772"/>
      <c r="Z41" s="772"/>
      <c r="AA41" s="1055" t="s">
        <v>133</v>
      </c>
      <c r="AB41" s="1055" t="s">
        <v>1062</v>
      </c>
      <c r="AC41" s="1057" t="s">
        <v>1175</v>
      </c>
      <c r="AD41" s="1055" t="s">
        <v>966</v>
      </c>
    </row>
    <row r="42" spans="1:30" s="520" customFormat="1">
      <c r="A42" s="1051" t="s">
        <v>1333</v>
      </c>
      <c r="B42" s="885" t="s">
        <v>375</v>
      </c>
      <c r="C42" s="908">
        <f t="shared" si="0"/>
        <v>0</v>
      </c>
      <c r="D42" s="885"/>
      <c r="E42" s="887"/>
      <c r="F42" s="887"/>
      <c r="G42" s="887"/>
      <c r="H42" s="887"/>
      <c r="I42" s="887"/>
      <c r="J42" s="887"/>
      <c r="K42" s="887"/>
      <c r="L42" s="887"/>
      <c r="M42" s="887"/>
      <c r="N42" s="887"/>
      <c r="O42" s="887"/>
      <c r="P42" s="887"/>
      <c r="Q42" s="887"/>
      <c r="R42" s="887"/>
      <c r="S42" s="887"/>
      <c r="T42" s="887"/>
      <c r="U42" s="887"/>
      <c r="V42" s="887"/>
      <c r="W42" s="887"/>
      <c r="X42" s="887"/>
      <c r="Y42" s="887"/>
      <c r="Z42" s="887"/>
      <c r="AA42" s="1050"/>
      <c r="AB42" s="893"/>
      <c r="AC42" s="1051"/>
      <c r="AD42" s="880"/>
    </row>
    <row r="43" spans="1:30" s="520" customFormat="1" ht="63">
      <c r="A43" s="1062">
        <v>26</v>
      </c>
      <c r="B43" s="1056" t="s">
        <v>656</v>
      </c>
      <c r="C43" s="908">
        <f t="shared" si="0"/>
        <v>0.2</v>
      </c>
      <c r="D43" s="1056"/>
      <c r="E43" s="772">
        <f>SUM(F43:Z43)</f>
        <v>0.2</v>
      </c>
      <c r="F43" s="889"/>
      <c r="G43" s="887"/>
      <c r="H43" s="887"/>
      <c r="I43" s="889">
        <v>0.2</v>
      </c>
      <c r="J43" s="887"/>
      <c r="K43" s="887"/>
      <c r="L43" s="887"/>
      <c r="M43" s="887"/>
      <c r="N43" s="887"/>
      <c r="O43" s="887"/>
      <c r="P43" s="887"/>
      <c r="Q43" s="887"/>
      <c r="R43" s="887"/>
      <c r="S43" s="887"/>
      <c r="T43" s="887"/>
      <c r="U43" s="887"/>
      <c r="V43" s="887"/>
      <c r="W43" s="887"/>
      <c r="X43" s="887"/>
      <c r="Y43" s="887"/>
      <c r="Z43" s="887"/>
      <c r="AA43" s="1055" t="s">
        <v>138</v>
      </c>
      <c r="AB43" s="1055" t="s">
        <v>825</v>
      </c>
      <c r="AC43" s="1055" t="s">
        <v>780</v>
      </c>
      <c r="AD43" s="1055" t="s">
        <v>756</v>
      </c>
    </row>
    <row r="44" spans="1:30" s="520" customFormat="1" ht="63">
      <c r="A44" s="1062">
        <v>27</v>
      </c>
      <c r="B44" s="1056" t="s">
        <v>657</v>
      </c>
      <c r="C44" s="908">
        <f t="shared" si="0"/>
        <v>0.65000000000000013</v>
      </c>
      <c r="D44" s="1056"/>
      <c r="E44" s="772">
        <f t="shared" ref="E44:E55" si="5">SUM(F44:Z44)</f>
        <v>0.65000000000000013</v>
      </c>
      <c r="F44" s="1055">
        <v>0.39</v>
      </c>
      <c r="G44" s="887"/>
      <c r="H44" s="887"/>
      <c r="I44" s="1055"/>
      <c r="J44" s="887"/>
      <c r="K44" s="887"/>
      <c r="L44" s="887"/>
      <c r="M44" s="887"/>
      <c r="N44" s="887"/>
      <c r="O44" s="887"/>
      <c r="P44" s="887"/>
      <c r="Q44" s="887"/>
      <c r="R44" s="887"/>
      <c r="S44" s="887"/>
      <c r="T44" s="1055">
        <v>0.03</v>
      </c>
      <c r="U44" s="1055">
        <v>0.03</v>
      </c>
      <c r="V44" s="1055"/>
      <c r="W44" s="1055"/>
      <c r="X44" s="1055"/>
      <c r="Y44" s="1055"/>
      <c r="Z44" s="1055">
        <v>0.2</v>
      </c>
      <c r="AA44" s="1055" t="s">
        <v>350</v>
      </c>
      <c r="AB44" s="1055" t="s">
        <v>824</v>
      </c>
      <c r="AC44" s="1055" t="s">
        <v>1176</v>
      </c>
      <c r="AD44" s="1055" t="s">
        <v>757</v>
      </c>
    </row>
    <row r="45" spans="1:30" s="153" customFormat="1" ht="94.5">
      <c r="A45" s="1062">
        <v>28</v>
      </c>
      <c r="B45" s="1056" t="s">
        <v>506</v>
      </c>
      <c r="C45" s="908">
        <f t="shared" si="0"/>
        <v>0.16</v>
      </c>
      <c r="D45" s="1056"/>
      <c r="E45" s="772">
        <f t="shared" si="5"/>
        <v>0.16</v>
      </c>
      <c r="F45" s="772">
        <v>0.16</v>
      </c>
      <c r="G45" s="772"/>
      <c r="H45" s="772"/>
      <c r="I45" s="894"/>
      <c r="J45" s="772"/>
      <c r="K45" s="772"/>
      <c r="L45" s="772"/>
      <c r="M45" s="772"/>
      <c r="N45" s="772"/>
      <c r="O45" s="772"/>
      <c r="P45" s="772"/>
      <c r="Q45" s="772"/>
      <c r="R45" s="772"/>
      <c r="S45" s="772"/>
      <c r="T45" s="772"/>
      <c r="U45" s="772"/>
      <c r="V45" s="772"/>
      <c r="W45" s="772"/>
      <c r="X45" s="772"/>
      <c r="Y45" s="772"/>
      <c r="Z45" s="772"/>
      <c r="AA45" s="894" t="s">
        <v>432</v>
      </c>
      <c r="AB45" s="1055" t="s">
        <v>823</v>
      </c>
      <c r="AC45" s="1057" t="s">
        <v>783</v>
      </c>
      <c r="AD45" s="1055" t="s">
        <v>744</v>
      </c>
    </row>
    <row r="46" spans="1:30" s="153" customFormat="1" ht="78.75">
      <c r="A46" s="1062">
        <v>29</v>
      </c>
      <c r="B46" s="1056" t="s">
        <v>888</v>
      </c>
      <c r="C46" s="908">
        <f t="shared" si="0"/>
        <v>3.6</v>
      </c>
      <c r="D46" s="1056"/>
      <c r="E46" s="772">
        <f t="shared" si="5"/>
        <v>3.6</v>
      </c>
      <c r="F46" s="891">
        <v>2.6</v>
      </c>
      <c r="G46" s="772"/>
      <c r="H46" s="772">
        <v>0.5</v>
      </c>
      <c r="I46" s="894"/>
      <c r="J46" s="772"/>
      <c r="K46" s="772"/>
      <c r="L46" s="772"/>
      <c r="M46" s="772"/>
      <c r="N46" s="772"/>
      <c r="O46" s="772"/>
      <c r="P46" s="772"/>
      <c r="Q46" s="772"/>
      <c r="R46" s="772"/>
      <c r="S46" s="772"/>
      <c r="T46" s="772"/>
      <c r="U46" s="772"/>
      <c r="V46" s="772"/>
      <c r="W46" s="772"/>
      <c r="X46" s="772"/>
      <c r="Y46" s="772"/>
      <c r="Z46" s="772">
        <v>0.5</v>
      </c>
      <c r="AA46" s="1055" t="s">
        <v>135</v>
      </c>
      <c r="AB46" s="1055" t="s">
        <v>1177</v>
      </c>
      <c r="AC46" s="1057" t="s">
        <v>1169</v>
      </c>
      <c r="AD46" s="1055" t="s">
        <v>1236</v>
      </c>
    </row>
    <row r="47" spans="1:30" s="153" customFormat="1" ht="63">
      <c r="A47" s="1062">
        <v>30</v>
      </c>
      <c r="B47" s="1056" t="s">
        <v>890</v>
      </c>
      <c r="C47" s="908">
        <f t="shared" si="0"/>
        <v>1.58</v>
      </c>
      <c r="D47" s="1056"/>
      <c r="E47" s="772">
        <f t="shared" si="5"/>
        <v>1.58</v>
      </c>
      <c r="F47" s="891">
        <v>1.45</v>
      </c>
      <c r="G47" s="772"/>
      <c r="H47" s="772"/>
      <c r="I47" s="894"/>
      <c r="J47" s="772"/>
      <c r="K47" s="772"/>
      <c r="L47" s="772"/>
      <c r="M47" s="772"/>
      <c r="N47" s="772"/>
      <c r="O47" s="772"/>
      <c r="P47" s="772"/>
      <c r="Q47" s="772"/>
      <c r="R47" s="772"/>
      <c r="S47" s="772"/>
      <c r="T47" s="772">
        <v>7.0000000000000007E-2</v>
      </c>
      <c r="U47" s="772">
        <v>0.06</v>
      </c>
      <c r="V47" s="772"/>
      <c r="W47" s="772"/>
      <c r="X47" s="772"/>
      <c r="Y47" s="772"/>
      <c r="Z47" s="772"/>
      <c r="AA47" s="1055" t="s">
        <v>135</v>
      </c>
      <c r="AB47" s="1055" t="s">
        <v>1178</v>
      </c>
      <c r="AC47" s="1057" t="s">
        <v>1169</v>
      </c>
      <c r="AD47" s="1055" t="s">
        <v>1237</v>
      </c>
    </row>
    <row r="48" spans="1:30" s="153" customFormat="1" ht="63">
      <c r="A48" s="1062">
        <v>31</v>
      </c>
      <c r="B48" s="1056" t="s">
        <v>892</v>
      </c>
      <c r="C48" s="908">
        <f t="shared" si="0"/>
        <v>6.6</v>
      </c>
      <c r="D48" s="1056"/>
      <c r="E48" s="772">
        <f t="shared" si="5"/>
        <v>6.6</v>
      </c>
      <c r="F48" s="772">
        <v>2.5</v>
      </c>
      <c r="G48" s="772">
        <v>2.2000000000000002</v>
      </c>
      <c r="H48" s="772"/>
      <c r="I48" s="894"/>
      <c r="J48" s="772"/>
      <c r="K48" s="772"/>
      <c r="L48" s="772"/>
      <c r="M48" s="772"/>
      <c r="N48" s="772"/>
      <c r="O48" s="772"/>
      <c r="P48" s="772"/>
      <c r="Q48" s="772"/>
      <c r="R48" s="772"/>
      <c r="S48" s="772"/>
      <c r="T48" s="772"/>
      <c r="U48" s="772"/>
      <c r="V48" s="772"/>
      <c r="W48" s="772"/>
      <c r="X48" s="772"/>
      <c r="Y48" s="772"/>
      <c r="Z48" s="772">
        <v>1.9</v>
      </c>
      <c r="AA48" s="1055" t="s">
        <v>137</v>
      </c>
      <c r="AB48" s="1055" t="s">
        <v>1179</v>
      </c>
      <c r="AC48" s="1057" t="s">
        <v>1169</v>
      </c>
      <c r="AD48" s="1055" t="s">
        <v>1238</v>
      </c>
    </row>
    <row r="49" spans="1:30" s="153" customFormat="1" ht="78.75">
      <c r="A49" s="1062">
        <v>32</v>
      </c>
      <c r="B49" s="1063" t="s">
        <v>971</v>
      </c>
      <c r="C49" s="908">
        <f t="shared" si="0"/>
        <v>0.35</v>
      </c>
      <c r="D49" s="1063"/>
      <c r="E49" s="772">
        <f t="shared" si="5"/>
        <v>0.35</v>
      </c>
      <c r="F49" s="772"/>
      <c r="G49" s="772"/>
      <c r="H49" s="772"/>
      <c r="I49" s="894"/>
      <c r="J49" s="772"/>
      <c r="K49" s="772"/>
      <c r="L49" s="772"/>
      <c r="M49" s="772"/>
      <c r="N49" s="772"/>
      <c r="O49" s="772"/>
      <c r="P49" s="772"/>
      <c r="Q49" s="772"/>
      <c r="R49" s="772"/>
      <c r="S49" s="772"/>
      <c r="T49" s="772"/>
      <c r="U49" s="772">
        <v>0.35</v>
      </c>
      <c r="V49" s="772"/>
      <c r="W49" s="772"/>
      <c r="X49" s="772"/>
      <c r="Y49" s="772"/>
      <c r="Z49" s="772"/>
      <c r="AA49" s="1055" t="s">
        <v>1007</v>
      </c>
      <c r="AB49" s="1011" t="s">
        <v>1180</v>
      </c>
      <c r="AC49" s="1057" t="s">
        <v>1175</v>
      </c>
      <c r="AD49" s="1055" t="s">
        <v>1239</v>
      </c>
    </row>
    <row r="50" spans="1:30" s="153" customFormat="1">
      <c r="A50" s="1380">
        <v>33</v>
      </c>
      <c r="B50" s="1378" t="s">
        <v>894</v>
      </c>
      <c r="C50" s="908">
        <f t="shared" si="0"/>
        <v>0.05</v>
      </c>
      <c r="D50" s="1056"/>
      <c r="E50" s="772">
        <f t="shared" si="5"/>
        <v>0.05</v>
      </c>
      <c r="F50" s="891">
        <v>0.05</v>
      </c>
      <c r="G50" s="772"/>
      <c r="H50" s="772"/>
      <c r="I50" s="894"/>
      <c r="J50" s="772"/>
      <c r="K50" s="772"/>
      <c r="L50" s="772"/>
      <c r="M50" s="772"/>
      <c r="N50" s="772"/>
      <c r="O50" s="772"/>
      <c r="P50" s="772"/>
      <c r="Q50" s="772"/>
      <c r="R50" s="772"/>
      <c r="S50" s="772"/>
      <c r="T50" s="772"/>
      <c r="U50" s="772"/>
      <c r="V50" s="772"/>
      <c r="W50" s="772"/>
      <c r="X50" s="772"/>
      <c r="Y50" s="772"/>
      <c r="Z50" s="772"/>
      <c r="AA50" s="1055" t="s">
        <v>1007</v>
      </c>
      <c r="AB50" s="1055" t="s">
        <v>1150</v>
      </c>
      <c r="AC50" s="1379" t="s">
        <v>1169</v>
      </c>
      <c r="AD50" s="1374" t="s">
        <v>1181</v>
      </c>
    </row>
    <row r="51" spans="1:30" s="153" customFormat="1">
      <c r="A51" s="1380"/>
      <c r="B51" s="1378"/>
      <c r="C51" s="908">
        <f t="shared" si="0"/>
        <v>0.04</v>
      </c>
      <c r="D51" s="1056"/>
      <c r="E51" s="772">
        <f t="shared" si="5"/>
        <v>0.04</v>
      </c>
      <c r="F51" s="891">
        <v>0.04</v>
      </c>
      <c r="G51" s="772"/>
      <c r="H51" s="772"/>
      <c r="I51" s="894"/>
      <c r="J51" s="772"/>
      <c r="K51" s="772"/>
      <c r="L51" s="772"/>
      <c r="M51" s="772"/>
      <c r="N51" s="772"/>
      <c r="O51" s="772"/>
      <c r="P51" s="772"/>
      <c r="Q51" s="772"/>
      <c r="R51" s="772"/>
      <c r="S51" s="772"/>
      <c r="T51" s="772"/>
      <c r="U51" s="772"/>
      <c r="V51" s="772"/>
      <c r="W51" s="772"/>
      <c r="X51" s="772"/>
      <c r="Y51" s="772"/>
      <c r="Z51" s="772"/>
      <c r="AA51" s="1055" t="s">
        <v>140</v>
      </c>
      <c r="AB51" s="1055" t="s">
        <v>1149</v>
      </c>
      <c r="AC51" s="1379"/>
      <c r="AD51" s="1374"/>
    </row>
    <row r="52" spans="1:30" s="153" customFormat="1" ht="94.5">
      <c r="A52" s="1061">
        <v>34</v>
      </c>
      <c r="B52" s="1056" t="s">
        <v>897</v>
      </c>
      <c r="C52" s="908">
        <f t="shared" si="0"/>
        <v>0.04</v>
      </c>
      <c r="D52" s="1056"/>
      <c r="E52" s="772">
        <f t="shared" si="5"/>
        <v>0.04</v>
      </c>
      <c r="F52" s="891">
        <v>0.04</v>
      </c>
      <c r="G52" s="772"/>
      <c r="H52" s="772"/>
      <c r="I52" s="894"/>
      <c r="J52" s="772"/>
      <c r="K52" s="772"/>
      <c r="L52" s="772"/>
      <c r="M52" s="772"/>
      <c r="N52" s="772"/>
      <c r="O52" s="772"/>
      <c r="P52" s="772"/>
      <c r="Q52" s="772"/>
      <c r="R52" s="772"/>
      <c r="S52" s="772"/>
      <c r="T52" s="772"/>
      <c r="U52" s="772"/>
      <c r="V52" s="772"/>
      <c r="W52" s="772"/>
      <c r="X52" s="772"/>
      <c r="Y52" s="772"/>
      <c r="Z52" s="772"/>
      <c r="AA52" s="1055" t="s">
        <v>138</v>
      </c>
      <c r="AB52" s="1055" t="s">
        <v>1088</v>
      </c>
      <c r="AC52" s="1057" t="s">
        <v>1169</v>
      </c>
      <c r="AD52" s="1055" t="s">
        <v>898</v>
      </c>
    </row>
    <row r="53" spans="1:30" s="153" customFormat="1" ht="63">
      <c r="A53" s="1061">
        <v>35</v>
      </c>
      <c r="B53" s="1063" t="s">
        <v>899</v>
      </c>
      <c r="C53" s="908">
        <f t="shared" si="0"/>
        <v>2.1</v>
      </c>
      <c r="D53" s="1063"/>
      <c r="E53" s="772">
        <f t="shared" si="5"/>
        <v>2.1</v>
      </c>
      <c r="F53" s="891"/>
      <c r="G53" s="772">
        <v>0.17</v>
      </c>
      <c r="H53" s="772">
        <v>0.1</v>
      </c>
      <c r="I53" s="894">
        <v>0.15</v>
      </c>
      <c r="J53" s="772">
        <v>0.3</v>
      </c>
      <c r="K53" s="772"/>
      <c r="L53" s="772"/>
      <c r="M53" s="772">
        <v>0.3</v>
      </c>
      <c r="N53" s="772"/>
      <c r="O53" s="772">
        <v>0.3</v>
      </c>
      <c r="P53" s="772"/>
      <c r="Q53" s="772"/>
      <c r="R53" s="772"/>
      <c r="S53" s="772"/>
      <c r="T53" s="772">
        <v>0.19</v>
      </c>
      <c r="U53" s="772">
        <v>0.1</v>
      </c>
      <c r="V53" s="772"/>
      <c r="W53" s="772"/>
      <c r="X53" s="772">
        <v>0.13</v>
      </c>
      <c r="Y53" s="772"/>
      <c r="Z53" s="772">
        <v>0.36</v>
      </c>
      <c r="AA53" s="1055" t="s">
        <v>140</v>
      </c>
      <c r="AB53" s="906" t="s">
        <v>1131</v>
      </c>
      <c r="AC53" s="1057" t="s">
        <v>1169</v>
      </c>
      <c r="AD53" s="1055" t="s">
        <v>1240</v>
      </c>
    </row>
    <row r="54" spans="1:30" s="153" customFormat="1" ht="31.5">
      <c r="A54" s="1380">
        <v>36</v>
      </c>
      <c r="B54" s="1381" t="s">
        <v>1057</v>
      </c>
      <c r="C54" s="908">
        <f t="shared" si="0"/>
        <v>1.94</v>
      </c>
      <c r="D54" s="1063"/>
      <c r="E54" s="772">
        <f>SUM(F54:Z54)</f>
        <v>1.94</v>
      </c>
      <c r="F54" s="772"/>
      <c r="G54" s="772"/>
      <c r="H54" s="772"/>
      <c r="I54" s="894"/>
      <c r="J54" s="772"/>
      <c r="K54" s="772"/>
      <c r="L54" s="772"/>
      <c r="M54" s="772"/>
      <c r="N54" s="772"/>
      <c r="O54" s="772"/>
      <c r="P54" s="772"/>
      <c r="Q54" s="772"/>
      <c r="R54" s="114">
        <v>1.1399999999999999</v>
      </c>
      <c r="S54" s="772"/>
      <c r="T54" s="114">
        <v>0.15</v>
      </c>
      <c r="U54" s="114">
        <v>0.05</v>
      </c>
      <c r="V54" s="772"/>
      <c r="W54" s="772"/>
      <c r="X54" s="772"/>
      <c r="Y54" s="772"/>
      <c r="Z54" s="774">
        <v>0.6</v>
      </c>
      <c r="AA54" s="1055" t="s">
        <v>140</v>
      </c>
      <c r="AB54" s="1055" t="s">
        <v>1059</v>
      </c>
      <c r="AC54" s="1379" t="s">
        <v>1169</v>
      </c>
      <c r="AD54" s="1374" t="s">
        <v>1182</v>
      </c>
    </row>
    <row r="55" spans="1:30" s="153" customFormat="1" ht="31.5">
      <c r="A55" s="1380"/>
      <c r="B55" s="1381"/>
      <c r="C55" s="908">
        <f t="shared" si="0"/>
        <v>3.35</v>
      </c>
      <c r="D55" s="1063"/>
      <c r="E55" s="772">
        <f t="shared" si="5"/>
        <v>3.35</v>
      </c>
      <c r="F55" s="772"/>
      <c r="G55" s="772"/>
      <c r="H55" s="772"/>
      <c r="I55" s="894"/>
      <c r="J55" s="772"/>
      <c r="K55" s="772"/>
      <c r="L55" s="772"/>
      <c r="M55" s="772"/>
      <c r="N55" s="772"/>
      <c r="O55" s="772"/>
      <c r="P55" s="772"/>
      <c r="Q55" s="772"/>
      <c r="R55" s="772"/>
      <c r="S55" s="772">
        <v>3.35</v>
      </c>
      <c r="T55" s="772"/>
      <c r="U55" s="772"/>
      <c r="V55" s="772"/>
      <c r="W55" s="772"/>
      <c r="X55" s="772"/>
      <c r="Y55" s="772"/>
      <c r="Z55" s="772"/>
      <c r="AA55" s="1055" t="s">
        <v>134</v>
      </c>
      <c r="AB55" s="1055" t="s">
        <v>1060</v>
      </c>
      <c r="AC55" s="1379"/>
      <c r="AD55" s="1374"/>
    </row>
    <row r="56" spans="1:30" s="153" customFormat="1">
      <c r="A56" s="895" t="s">
        <v>1334</v>
      </c>
      <c r="B56" s="885" t="s">
        <v>939</v>
      </c>
      <c r="C56" s="1054">
        <f t="shared" si="0"/>
        <v>0</v>
      </c>
      <c r="D56" s="885"/>
      <c r="E56" s="887"/>
      <c r="F56" s="887"/>
      <c r="G56" s="887"/>
      <c r="H56" s="887"/>
      <c r="I56" s="887"/>
      <c r="J56" s="887"/>
      <c r="K56" s="887"/>
      <c r="L56" s="887"/>
      <c r="M56" s="887"/>
      <c r="N56" s="887"/>
      <c r="O56" s="887"/>
      <c r="P56" s="887"/>
      <c r="Q56" s="887"/>
      <c r="R56" s="887"/>
      <c r="S56" s="887"/>
      <c r="T56" s="887"/>
      <c r="U56" s="887"/>
      <c r="V56" s="887"/>
      <c r="W56" s="887"/>
      <c r="X56" s="887"/>
      <c r="Y56" s="887"/>
      <c r="Z56" s="887"/>
      <c r="AA56" s="894"/>
      <c r="AB56" s="1055"/>
      <c r="AC56" s="1057"/>
      <c r="AD56" s="1055"/>
    </row>
    <row r="57" spans="1:30" s="153" customFormat="1" ht="31.15" customHeight="1">
      <c r="A57" s="895"/>
      <c r="B57" s="1078" t="s">
        <v>1375</v>
      </c>
      <c r="C57" s="908">
        <f t="shared" si="0"/>
        <v>0.6</v>
      </c>
      <c r="D57" s="1056"/>
      <c r="E57" s="772">
        <f>F57</f>
        <v>0.6</v>
      </c>
      <c r="F57" s="772">
        <v>0.6</v>
      </c>
      <c r="G57" s="887"/>
      <c r="H57" s="887"/>
      <c r="I57" s="887"/>
      <c r="J57" s="887"/>
      <c r="K57" s="887"/>
      <c r="L57" s="887"/>
      <c r="M57" s="887"/>
      <c r="N57" s="887"/>
      <c r="O57" s="887"/>
      <c r="P57" s="887"/>
      <c r="Q57" s="887"/>
      <c r="R57" s="887"/>
      <c r="S57" s="887"/>
      <c r="T57" s="887"/>
      <c r="U57" s="887"/>
      <c r="V57" s="887"/>
      <c r="W57" s="887"/>
      <c r="X57" s="887"/>
      <c r="Y57" s="887"/>
      <c r="Z57" s="887"/>
      <c r="AA57" s="1079" t="s">
        <v>1376</v>
      </c>
      <c r="AB57" s="1055"/>
      <c r="AC57" s="1057"/>
      <c r="AD57" s="1055"/>
    </row>
    <row r="58" spans="1:30" s="153" customFormat="1" ht="110.25">
      <c r="A58" s="1061">
        <v>37</v>
      </c>
      <c r="B58" s="1056" t="s">
        <v>919</v>
      </c>
      <c r="C58" s="908">
        <f t="shared" si="0"/>
        <v>0.04</v>
      </c>
      <c r="D58" s="1056"/>
      <c r="E58" s="772">
        <f>SUM(F58:Z58)</f>
        <v>0.04</v>
      </c>
      <c r="F58" s="891">
        <v>0.04</v>
      </c>
      <c r="G58" s="772"/>
      <c r="H58" s="772"/>
      <c r="I58" s="894"/>
      <c r="J58" s="772"/>
      <c r="K58" s="772"/>
      <c r="L58" s="772"/>
      <c r="M58" s="772"/>
      <c r="N58" s="772"/>
      <c r="O58" s="772"/>
      <c r="P58" s="772"/>
      <c r="Q58" s="772"/>
      <c r="R58" s="772"/>
      <c r="S58" s="772"/>
      <c r="T58" s="772"/>
      <c r="U58" s="772"/>
      <c r="V58" s="772"/>
      <c r="W58" s="772"/>
      <c r="X58" s="772"/>
      <c r="Y58" s="772"/>
      <c r="Z58" s="772"/>
      <c r="AA58" s="1055" t="s">
        <v>138</v>
      </c>
      <c r="AB58" s="1055" t="s">
        <v>1132</v>
      </c>
      <c r="AC58" s="1057" t="s">
        <v>1169</v>
      </c>
      <c r="AD58" s="1055" t="s">
        <v>920</v>
      </c>
    </row>
    <row r="59" spans="1:30" s="153" customFormat="1" ht="47.25">
      <c r="A59" s="1380">
        <v>38</v>
      </c>
      <c r="B59" s="1381" t="s">
        <v>916</v>
      </c>
      <c r="C59" s="908">
        <f t="shared" si="0"/>
        <v>0.05</v>
      </c>
      <c r="D59" s="1063"/>
      <c r="E59" s="772">
        <f>SUM(F59:Z59)</f>
        <v>0.05</v>
      </c>
      <c r="F59" s="891">
        <v>0.03</v>
      </c>
      <c r="G59" s="772">
        <v>0.01</v>
      </c>
      <c r="H59" s="772"/>
      <c r="I59" s="894"/>
      <c r="J59" s="772"/>
      <c r="K59" s="772"/>
      <c r="L59" s="772"/>
      <c r="M59" s="772"/>
      <c r="N59" s="772"/>
      <c r="O59" s="772"/>
      <c r="P59" s="772"/>
      <c r="Q59" s="772"/>
      <c r="R59" s="772"/>
      <c r="S59" s="772"/>
      <c r="T59" s="772">
        <v>0.01</v>
      </c>
      <c r="U59" s="772"/>
      <c r="V59" s="772"/>
      <c r="W59" s="772"/>
      <c r="X59" s="772"/>
      <c r="Y59" s="772"/>
      <c r="Z59" s="772"/>
      <c r="AA59" s="1055" t="s">
        <v>135</v>
      </c>
      <c r="AB59" s="1055" t="s">
        <v>1133</v>
      </c>
      <c r="AC59" s="1379" t="s">
        <v>1169</v>
      </c>
      <c r="AD59" s="1374" t="s">
        <v>1183</v>
      </c>
    </row>
    <row r="60" spans="1:30" s="153" customFormat="1" ht="78.75">
      <c r="A60" s="1380"/>
      <c r="B60" s="1381"/>
      <c r="C60" s="908">
        <f t="shared" si="0"/>
        <v>0.21999999999999997</v>
      </c>
      <c r="D60" s="1063"/>
      <c r="E60" s="772">
        <f>SUM(F60:Z60)</f>
        <v>0.21999999999999997</v>
      </c>
      <c r="F60" s="891">
        <v>0.12</v>
      </c>
      <c r="G60" s="772">
        <v>0.05</v>
      </c>
      <c r="H60" s="772"/>
      <c r="I60" s="894">
        <v>0.02</v>
      </c>
      <c r="J60" s="772">
        <v>0.01</v>
      </c>
      <c r="K60" s="772"/>
      <c r="L60" s="772"/>
      <c r="M60" s="772"/>
      <c r="N60" s="772"/>
      <c r="O60" s="772"/>
      <c r="P60" s="772"/>
      <c r="Q60" s="772"/>
      <c r="R60" s="772"/>
      <c r="S60" s="772"/>
      <c r="T60" s="772">
        <v>0.02</v>
      </c>
      <c r="U60" s="772"/>
      <c r="V60" s="772"/>
      <c r="W60" s="772"/>
      <c r="X60" s="772"/>
      <c r="Y60" s="772"/>
      <c r="Z60" s="772"/>
      <c r="AA60" s="1055" t="s">
        <v>139</v>
      </c>
      <c r="AB60" s="1055" t="s">
        <v>1134</v>
      </c>
      <c r="AC60" s="1379"/>
      <c r="AD60" s="1374"/>
    </row>
    <row r="61" spans="1:30" s="153" customFormat="1" ht="157.5">
      <c r="A61" s="1061">
        <v>39</v>
      </c>
      <c r="B61" s="1063" t="s">
        <v>924</v>
      </c>
      <c r="C61" s="908">
        <f t="shared" si="0"/>
        <v>0.51</v>
      </c>
      <c r="D61" s="1063"/>
      <c r="E61" s="772">
        <f>SUM(F61:Z61)</f>
        <v>0.51</v>
      </c>
      <c r="F61" s="774">
        <v>0.49</v>
      </c>
      <c r="G61" s="772"/>
      <c r="H61" s="772"/>
      <c r="I61" s="894"/>
      <c r="J61" s="772"/>
      <c r="K61" s="772"/>
      <c r="L61" s="772"/>
      <c r="M61" s="772"/>
      <c r="N61" s="772"/>
      <c r="O61" s="772"/>
      <c r="P61" s="772"/>
      <c r="Q61" s="772"/>
      <c r="R61" s="772"/>
      <c r="S61" s="772" t="s">
        <v>73</v>
      </c>
      <c r="T61" s="772">
        <v>0.01</v>
      </c>
      <c r="U61" s="772"/>
      <c r="V61" s="772"/>
      <c r="W61" s="772"/>
      <c r="X61" s="772"/>
      <c r="Y61" s="772"/>
      <c r="Z61" s="772">
        <v>0.01</v>
      </c>
      <c r="AA61" s="1055" t="s">
        <v>342</v>
      </c>
      <c r="AB61" s="1055" t="s">
        <v>1038</v>
      </c>
      <c r="AC61" s="1057" t="s">
        <v>1169</v>
      </c>
      <c r="AD61" s="1055" t="s">
        <v>1184</v>
      </c>
    </row>
    <row r="62" spans="1:30" s="149" customFormat="1">
      <c r="A62" s="1051" t="s">
        <v>1335</v>
      </c>
      <c r="B62" s="885" t="s">
        <v>587</v>
      </c>
      <c r="C62" s="908">
        <f t="shared" si="0"/>
        <v>0</v>
      </c>
      <c r="D62" s="885"/>
      <c r="E62" s="887"/>
      <c r="F62" s="887"/>
      <c r="G62" s="887"/>
      <c r="H62" s="887"/>
      <c r="I62" s="887"/>
      <c r="J62" s="887"/>
      <c r="K62" s="887"/>
      <c r="L62" s="887"/>
      <c r="M62" s="887"/>
      <c r="N62" s="887"/>
      <c r="O62" s="887"/>
      <c r="P62" s="887"/>
      <c r="Q62" s="887"/>
      <c r="R62" s="887"/>
      <c r="S62" s="887"/>
      <c r="T62" s="887"/>
      <c r="U62" s="887"/>
      <c r="V62" s="887"/>
      <c r="W62" s="887"/>
      <c r="X62" s="887"/>
      <c r="Y62" s="887"/>
      <c r="Z62" s="887"/>
      <c r="AA62" s="1050"/>
      <c r="AB62" s="1050"/>
      <c r="AC62" s="907"/>
      <c r="AD62" s="1050"/>
    </row>
    <row r="63" spans="1:30" ht="78.75">
      <c r="A63" s="1062">
        <v>40</v>
      </c>
      <c r="B63" s="1056" t="s">
        <v>588</v>
      </c>
      <c r="C63" s="908">
        <f t="shared" si="0"/>
        <v>0.2</v>
      </c>
      <c r="D63" s="1056"/>
      <c r="E63" s="772">
        <v>0.2</v>
      </c>
      <c r="F63" s="879">
        <v>0.2</v>
      </c>
      <c r="G63" s="879"/>
      <c r="H63" s="879"/>
      <c r="I63" s="879"/>
      <c r="J63" s="879"/>
      <c r="K63" s="879"/>
      <c r="L63" s="879"/>
      <c r="M63" s="879"/>
      <c r="N63" s="879"/>
      <c r="O63" s="879"/>
      <c r="P63" s="879"/>
      <c r="Q63" s="879"/>
      <c r="R63" s="879"/>
      <c r="S63" s="879"/>
      <c r="T63" s="879"/>
      <c r="U63" s="879"/>
      <c r="V63" s="879"/>
      <c r="W63" s="879"/>
      <c r="X63" s="879"/>
      <c r="Y63" s="879"/>
      <c r="Z63" s="879"/>
      <c r="AA63" s="1055" t="s">
        <v>134</v>
      </c>
      <c r="AB63" s="1055" t="s">
        <v>801</v>
      </c>
      <c r="AC63" s="1057" t="s">
        <v>1185</v>
      </c>
      <c r="AD63" s="1055" t="s">
        <v>1160</v>
      </c>
    </row>
    <row r="64" spans="1:30" s="520" customFormat="1">
      <c r="A64" s="1051" t="s">
        <v>1336</v>
      </c>
      <c r="B64" s="885" t="s">
        <v>851</v>
      </c>
      <c r="C64" s="887">
        <f>SUM(C65:C93)</f>
        <v>202.76000000000002</v>
      </c>
      <c r="D64" s="887"/>
      <c r="E64" s="887"/>
      <c r="F64" s="887"/>
      <c r="G64" s="887"/>
      <c r="H64" s="887"/>
      <c r="I64" s="887"/>
      <c r="J64" s="887"/>
      <c r="K64" s="887"/>
      <c r="L64" s="887"/>
      <c r="M64" s="887"/>
      <c r="N64" s="887"/>
      <c r="O64" s="887"/>
      <c r="P64" s="887"/>
      <c r="Q64" s="887"/>
      <c r="R64" s="887"/>
      <c r="S64" s="887"/>
      <c r="T64" s="887"/>
      <c r="U64" s="887"/>
      <c r="V64" s="887"/>
      <c r="W64" s="887"/>
      <c r="X64" s="887"/>
      <c r="Y64" s="887"/>
      <c r="Z64" s="887"/>
      <c r="AA64" s="1050"/>
      <c r="AB64" s="878"/>
      <c r="AC64" s="887"/>
      <c r="AD64" s="880"/>
    </row>
    <row r="65" spans="1:30" s="520" customFormat="1" ht="94.5">
      <c r="A65" s="1375">
        <v>41</v>
      </c>
      <c r="B65" s="1374" t="s">
        <v>1345</v>
      </c>
      <c r="C65" s="908">
        <f t="shared" si="0"/>
        <v>6</v>
      </c>
      <c r="D65" s="1056"/>
      <c r="E65" s="772">
        <f>SUM(F65:Z65)</f>
        <v>6</v>
      </c>
      <c r="F65" s="889">
        <v>5.37</v>
      </c>
      <c r="G65" s="1053"/>
      <c r="H65" s="889"/>
      <c r="I65" s="889"/>
      <c r="J65" s="1053"/>
      <c r="K65" s="1053"/>
      <c r="L65" s="1053"/>
      <c r="M65" s="1053"/>
      <c r="N65" s="1053"/>
      <c r="O65" s="1053"/>
      <c r="P65" s="1053"/>
      <c r="Q65" s="1062"/>
      <c r="R65" s="1062"/>
      <c r="S65" s="1062"/>
      <c r="T65" s="1062">
        <v>0.35</v>
      </c>
      <c r="U65" s="1062">
        <v>0.15</v>
      </c>
      <c r="V65" s="1062"/>
      <c r="W65" s="1062"/>
      <c r="X65" s="1062"/>
      <c r="Y65" s="1062"/>
      <c r="Z65" s="1062">
        <v>0.13</v>
      </c>
      <c r="AA65" s="1055" t="s">
        <v>276</v>
      </c>
      <c r="AB65" s="1055" t="s">
        <v>803</v>
      </c>
      <c r="AC65" s="1055" t="s">
        <v>784</v>
      </c>
      <c r="AD65" s="1374" t="s">
        <v>751</v>
      </c>
    </row>
    <row r="66" spans="1:30" s="520" customFormat="1" ht="63">
      <c r="A66" s="1375"/>
      <c r="B66" s="1374"/>
      <c r="C66" s="908">
        <f>E66</f>
        <v>3.8</v>
      </c>
      <c r="D66" s="1056"/>
      <c r="E66" s="772">
        <f t="shared" ref="E66:E77" si="6">SUM(F66:Z66)</f>
        <v>3.8</v>
      </c>
      <c r="F66" s="1062">
        <v>3</v>
      </c>
      <c r="G66" s="1062"/>
      <c r="H66" s="1062"/>
      <c r="I66" s="1062">
        <v>0.3</v>
      </c>
      <c r="J66" s="1062"/>
      <c r="K66" s="1062"/>
      <c r="L66" s="1062"/>
      <c r="M66" s="1062">
        <v>0.24</v>
      </c>
      <c r="N66" s="1062"/>
      <c r="O66" s="1062"/>
      <c r="P66" s="1062"/>
      <c r="Q66" s="1062"/>
      <c r="R66" s="1062"/>
      <c r="S66" s="1062"/>
      <c r="T66" s="1062">
        <v>0.15</v>
      </c>
      <c r="U66" s="1062">
        <v>0.11</v>
      </c>
      <c r="V66" s="1062"/>
      <c r="W66" s="1062"/>
      <c r="X66" s="1062"/>
      <c r="Y66" s="1062"/>
      <c r="Z66" s="1062"/>
      <c r="AA66" s="1055" t="s">
        <v>130</v>
      </c>
      <c r="AB66" s="1055" t="s">
        <v>807</v>
      </c>
      <c r="AC66" s="1055" t="s">
        <v>1241</v>
      </c>
      <c r="AD66" s="1374"/>
    </row>
    <row r="67" spans="1:30" s="520" customFormat="1" ht="63">
      <c r="A67" s="1062">
        <v>42</v>
      </c>
      <c r="B67" s="1056" t="s">
        <v>659</v>
      </c>
      <c r="C67" s="908">
        <f t="shared" si="0"/>
        <v>0.05</v>
      </c>
      <c r="D67" s="1056"/>
      <c r="E67" s="772">
        <f t="shared" si="6"/>
        <v>0.05</v>
      </c>
      <c r="F67" s="889"/>
      <c r="G67" s="1053"/>
      <c r="H67" s="889"/>
      <c r="I67" s="889"/>
      <c r="J67" s="1053"/>
      <c r="K67" s="1053"/>
      <c r="L67" s="1053"/>
      <c r="M67" s="1053"/>
      <c r="N67" s="1053"/>
      <c r="O67" s="1053"/>
      <c r="P67" s="1053"/>
      <c r="Q67" s="1062">
        <v>0.05</v>
      </c>
      <c r="R67" s="1062"/>
      <c r="S67" s="1062"/>
      <c r="T67" s="1062"/>
      <c r="U67" s="1062"/>
      <c r="V67" s="1062"/>
      <c r="W67" s="1062"/>
      <c r="X67" s="1062"/>
      <c r="Y67" s="1062"/>
      <c r="Z67" s="1062"/>
      <c r="AA67" s="1055" t="s">
        <v>276</v>
      </c>
      <c r="AB67" s="1055" t="s">
        <v>802</v>
      </c>
      <c r="AC67" s="1055" t="s">
        <v>785</v>
      </c>
      <c r="AD67" s="1055" t="s">
        <v>759</v>
      </c>
    </row>
    <row r="68" spans="1:30" s="520" customFormat="1" ht="63">
      <c r="A68" s="1062">
        <v>43</v>
      </c>
      <c r="B68" s="1056" t="s">
        <v>1186</v>
      </c>
      <c r="C68" s="908">
        <v>5</v>
      </c>
      <c r="D68" s="1056"/>
      <c r="E68" s="772">
        <f t="shared" si="6"/>
        <v>4.9999999999999991</v>
      </c>
      <c r="F68" s="897">
        <v>4.3899999999999997</v>
      </c>
      <c r="G68" s="1053"/>
      <c r="H68" s="898">
        <v>0.14000000000000001</v>
      </c>
      <c r="I68" s="898">
        <v>0.42</v>
      </c>
      <c r="J68" s="1053"/>
      <c r="K68" s="1053"/>
      <c r="L68" s="1053"/>
      <c r="M68" s="1053"/>
      <c r="N68" s="1053"/>
      <c r="O68" s="1053"/>
      <c r="P68" s="1053"/>
      <c r="Q68" s="1055"/>
      <c r="R68" s="1055"/>
      <c r="S68" s="1055"/>
      <c r="T68" s="1055"/>
      <c r="U68" s="1055"/>
      <c r="V68" s="1055"/>
      <c r="W68" s="1055"/>
      <c r="X68" s="1055"/>
      <c r="Y68" s="1055"/>
      <c r="Z68" s="1055">
        <v>0.05</v>
      </c>
      <c r="AA68" s="1055" t="s">
        <v>136</v>
      </c>
      <c r="AB68" s="1055" t="s">
        <v>804</v>
      </c>
      <c r="AC68" s="1055" t="s">
        <v>1176</v>
      </c>
      <c r="AD68" s="1055" t="s">
        <v>758</v>
      </c>
    </row>
    <row r="69" spans="1:30" s="520" customFormat="1" ht="94.5">
      <c r="A69" s="1375">
        <v>44</v>
      </c>
      <c r="B69" s="1374" t="s">
        <v>1350</v>
      </c>
      <c r="C69" s="908">
        <f t="shared" si="0"/>
        <v>1.55</v>
      </c>
      <c r="D69" s="1056"/>
      <c r="E69" s="772">
        <f t="shared" si="6"/>
        <v>1.55</v>
      </c>
      <c r="F69" s="879">
        <v>1.45</v>
      </c>
      <c r="G69" s="1053"/>
      <c r="H69" s="898"/>
      <c r="I69" s="898"/>
      <c r="J69" s="1053" t="s">
        <v>73</v>
      </c>
      <c r="K69" s="1053"/>
      <c r="L69" s="1053"/>
      <c r="M69" s="1053"/>
      <c r="N69" s="1053"/>
      <c r="O69" s="1053"/>
      <c r="P69" s="1053"/>
      <c r="Q69" s="1055"/>
      <c r="R69" s="1055"/>
      <c r="S69" s="1055"/>
      <c r="T69" s="1055">
        <v>0.03</v>
      </c>
      <c r="U69" s="1055">
        <v>0.03</v>
      </c>
      <c r="V69" s="1055"/>
      <c r="W69" s="1055"/>
      <c r="X69" s="1055"/>
      <c r="Y69" s="1055"/>
      <c r="Z69" s="1055">
        <v>0.04</v>
      </c>
      <c r="AA69" s="1055" t="s">
        <v>276</v>
      </c>
      <c r="AB69" s="899" t="s">
        <v>806</v>
      </c>
      <c r="AC69" s="1057" t="s">
        <v>1187</v>
      </c>
      <c r="AD69" s="1055" t="s">
        <v>773</v>
      </c>
    </row>
    <row r="70" spans="1:30" s="520" customFormat="1" ht="63">
      <c r="A70" s="1375"/>
      <c r="B70" s="1374"/>
      <c r="C70" s="908">
        <f t="shared" si="0"/>
        <v>0.35</v>
      </c>
      <c r="D70" s="1056"/>
      <c r="E70" s="772">
        <f>SUM(F70:Z70)</f>
        <v>0.35</v>
      </c>
      <c r="F70" s="889"/>
      <c r="G70" s="1053"/>
      <c r="H70" s="1053"/>
      <c r="I70" s="1053"/>
      <c r="J70" s="1053"/>
      <c r="K70" s="1053"/>
      <c r="L70" s="1053"/>
      <c r="M70" s="1053"/>
      <c r="N70" s="1053"/>
      <c r="O70" s="1053"/>
      <c r="P70" s="1053"/>
      <c r="Q70" s="1053"/>
      <c r="R70" s="1053"/>
      <c r="S70" s="1053"/>
      <c r="T70" s="1062">
        <f>0.1</f>
        <v>0.1</v>
      </c>
      <c r="U70" s="1062">
        <f>0.1</f>
        <v>0.1</v>
      </c>
      <c r="V70" s="1062"/>
      <c r="W70" s="1062"/>
      <c r="X70" s="1062"/>
      <c r="Y70" s="1062"/>
      <c r="Z70" s="1062">
        <f>0.15</f>
        <v>0.15</v>
      </c>
      <c r="AA70" s="1055" t="s">
        <v>276</v>
      </c>
      <c r="AB70" s="899" t="s">
        <v>806</v>
      </c>
      <c r="AC70" s="1055" t="s">
        <v>786</v>
      </c>
      <c r="AD70" s="1055" t="s">
        <v>740</v>
      </c>
    </row>
    <row r="71" spans="1:30" ht="63">
      <c r="A71" s="1062">
        <v>45</v>
      </c>
      <c r="B71" s="1056" t="s">
        <v>619</v>
      </c>
      <c r="C71" s="908">
        <f t="shared" si="0"/>
        <v>1</v>
      </c>
      <c r="D71" s="1056"/>
      <c r="E71" s="772">
        <f t="shared" si="6"/>
        <v>1</v>
      </c>
      <c r="F71" s="879"/>
      <c r="G71" s="879"/>
      <c r="H71" s="879"/>
      <c r="I71" s="879">
        <v>0.2</v>
      </c>
      <c r="J71" s="879">
        <v>0.8</v>
      </c>
      <c r="K71" s="879"/>
      <c r="L71" s="879"/>
      <c r="M71" s="879"/>
      <c r="N71" s="879"/>
      <c r="O71" s="879"/>
      <c r="P71" s="879"/>
      <c r="Q71" s="879"/>
      <c r="R71" s="879"/>
      <c r="S71" s="879"/>
      <c r="T71" s="879"/>
      <c r="U71" s="879"/>
      <c r="V71" s="879"/>
      <c r="W71" s="879"/>
      <c r="X71" s="879"/>
      <c r="Y71" s="879"/>
      <c r="Z71" s="879"/>
      <c r="AA71" s="1055" t="s">
        <v>140</v>
      </c>
      <c r="AB71" s="1055" t="s">
        <v>805</v>
      </c>
      <c r="AC71" s="1055" t="s">
        <v>787</v>
      </c>
      <c r="AD71" s="1055" t="s">
        <v>741</v>
      </c>
    </row>
    <row r="72" spans="1:30" ht="94.5">
      <c r="A72" s="1062">
        <v>46</v>
      </c>
      <c r="B72" s="1056" t="s">
        <v>1215</v>
      </c>
      <c r="C72" s="908">
        <f t="shared" ref="C72:C135" si="7">E72</f>
        <v>1.0100000000000002</v>
      </c>
      <c r="D72" s="1056"/>
      <c r="E72" s="772">
        <f t="shared" si="6"/>
        <v>1.0100000000000002</v>
      </c>
      <c r="F72" s="879">
        <f>3.64-2.67</f>
        <v>0.9700000000000002</v>
      </c>
      <c r="G72" s="879"/>
      <c r="H72" s="879">
        <v>0.01</v>
      </c>
      <c r="I72" s="879"/>
      <c r="J72" s="879"/>
      <c r="K72" s="879"/>
      <c r="L72" s="879"/>
      <c r="M72" s="879"/>
      <c r="N72" s="879"/>
      <c r="O72" s="879"/>
      <c r="P72" s="879"/>
      <c r="Q72" s="879"/>
      <c r="R72" s="879"/>
      <c r="S72" s="879"/>
      <c r="T72" s="879">
        <v>0.01</v>
      </c>
      <c r="U72" s="879">
        <v>0.01</v>
      </c>
      <c r="V72" s="879"/>
      <c r="W72" s="879"/>
      <c r="X72" s="879"/>
      <c r="Y72" s="879"/>
      <c r="Z72" s="879">
        <v>0.01</v>
      </c>
      <c r="AA72" s="1055" t="s">
        <v>342</v>
      </c>
      <c r="AB72" s="1055" t="s">
        <v>1188</v>
      </c>
      <c r="AC72" s="1057" t="s">
        <v>1189</v>
      </c>
      <c r="AD72" s="1055" t="s">
        <v>1190</v>
      </c>
    </row>
    <row r="73" spans="1:30" ht="63">
      <c r="A73" s="1062">
        <v>47</v>
      </c>
      <c r="B73" s="900" t="s">
        <v>1216</v>
      </c>
      <c r="C73" s="908">
        <f t="shared" si="7"/>
        <v>4.6500000000000004</v>
      </c>
      <c r="D73" s="900"/>
      <c r="E73" s="772">
        <f t="shared" si="6"/>
        <v>4.6500000000000004</v>
      </c>
      <c r="F73" s="879">
        <v>4.5</v>
      </c>
      <c r="G73" s="879"/>
      <c r="H73" s="879"/>
      <c r="I73" s="879"/>
      <c r="J73" s="879"/>
      <c r="K73" s="879"/>
      <c r="L73" s="879"/>
      <c r="M73" s="879"/>
      <c r="N73" s="879"/>
      <c r="O73" s="879"/>
      <c r="P73" s="879"/>
      <c r="Q73" s="879"/>
      <c r="R73" s="879"/>
      <c r="S73" s="879"/>
      <c r="T73" s="879">
        <v>7.0000000000000007E-2</v>
      </c>
      <c r="U73" s="879">
        <v>0.08</v>
      </c>
      <c r="V73" s="879"/>
      <c r="W73" s="879"/>
      <c r="X73" s="879"/>
      <c r="Y73" s="879"/>
      <c r="Z73" s="879"/>
      <c r="AA73" s="894" t="s">
        <v>276</v>
      </c>
      <c r="AB73" s="899" t="s">
        <v>1191</v>
      </c>
      <c r="AC73" s="1055" t="s">
        <v>1241</v>
      </c>
      <c r="AD73" s="1055" t="s">
        <v>736</v>
      </c>
    </row>
    <row r="74" spans="1:30" s="517" customFormat="1" ht="63">
      <c r="A74" s="1062">
        <v>49</v>
      </c>
      <c r="B74" s="1056" t="s">
        <v>1192</v>
      </c>
      <c r="C74" s="908">
        <f t="shared" si="7"/>
        <v>0.4</v>
      </c>
      <c r="D74" s="1056"/>
      <c r="E74" s="772">
        <f t="shared" si="6"/>
        <v>0.4</v>
      </c>
      <c r="F74" s="772">
        <v>0.1</v>
      </c>
      <c r="G74" s="879"/>
      <c r="H74" s="879"/>
      <c r="I74" s="879">
        <v>0.1</v>
      </c>
      <c r="J74" s="879"/>
      <c r="K74" s="879"/>
      <c r="L74" s="879"/>
      <c r="M74" s="879"/>
      <c r="N74" s="879"/>
      <c r="O74" s="879"/>
      <c r="P74" s="879"/>
      <c r="Q74" s="879"/>
      <c r="R74" s="879"/>
      <c r="S74" s="879"/>
      <c r="T74" s="879"/>
      <c r="U74" s="879"/>
      <c r="V74" s="879"/>
      <c r="W74" s="879"/>
      <c r="X74" s="879"/>
      <c r="Y74" s="879"/>
      <c r="Z74" s="772">
        <v>0.2</v>
      </c>
      <c r="AA74" s="1055" t="s">
        <v>132</v>
      </c>
      <c r="AB74" s="774" t="s">
        <v>808</v>
      </c>
      <c r="AC74" s="1057" t="s">
        <v>1193</v>
      </c>
      <c r="AD74" s="1055" t="s">
        <v>771</v>
      </c>
    </row>
    <row r="75" spans="1:30" s="153" customFormat="1" ht="63">
      <c r="A75" s="1062">
        <v>50</v>
      </c>
      <c r="B75" s="1056" t="s">
        <v>1368</v>
      </c>
      <c r="C75" s="908">
        <f t="shared" si="7"/>
        <v>0.3</v>
      </c>
      <c r="D75" s="1056"/>
      <c r="E75" s="772">
        <f t="shared" si="6"/>
        <v>0.3</v>
      </c>
      <c r="F75" s="879">
        <v>0.3</v>
      </c>
      <c r="G75" s="879"/>
      <c r="H75" s="879"/>
      <c r="I75" s="879"/>
      <c r="J75" s="879"/>
      <c r="K75" s="879"/>
      <c r="L75" s="879"/>
      <c r="M75" s="879"/>
      <c r="N75" s="879"/>
      <c r="O75" s="879"/>
      <c r="P75" s="879"/>
      <c r="Q75" s="879"/>
      <c r="R75" s="879"/>
      <c r="S75" s="879"/>
      <c r="T75" s="879"/>
      <c r="U75" s="879"/>
      <c r="V75" s="879"/>
      <c r="W75" s="879"/>
      <c r="X75" s="879"/>
      <c r="Y75" s="879"/>
      <c r="Z75" s="879"/>
      <c r="AA75" s="1055" t="s">
        <v>130</v>
      </c>
      <c r="AB75" s="774" t="s">
        <v>810</v>
      </c>
      <c r="AC75" s="1055" t="s">
        <v>1194</v>
      </c>
      <c r="AD75" s="1055" t="s">
        <v>771</v>
      </c>
    </row>
    <row r="76" spans="1:30" s="153" customFormat="1" ht="78.75">
      <c r="A76" s="1062">
        <v>51</v>
      </c>
      <c r="B76" s="1056" t="s">
        <v>1195</v>
      </c>
      <c r="C76" s="908">
        <f t="shared" si="7"/>
        <v>7.1999999999999993</v>
      </c>
      <c r="D76" s="1056"/>
      <c r="E76" s="772">
        <f t="shared" si="6"/>
        <v>7.1999999999999993</v>
      </c>
      <c r="F76" s="879">
        <v>6.45</v>
      </c>
      <c r="G76" s="879"/>
      <c r="H76" s="879"/>
      <c r="I76" s="879"/>
      <c r="J76" s="879"/>
      <c r="K76" s="879"/>
      <c r="L76" s="879"/>
      <c r="M76" s="879"/>
      <c r="N76" s="879"/>
      <c r="O76" s="879"/>
      <c r="P76" s="879"/>
      <c r="Q76" s="879"/>
      <c r="R76" s="879"/>
      <c r="S76" s="879"/>
      <c r="T76" s="879">
        <v>0.3</v>
      </c>
      <c r="U76" s="879">
        <v>0.35</v>
      </c>
      <c r="V76" s="879"/>
      <c r="W76" s="879"/>
      <c r="X76" s="879"/>
      <c r="Y76" s="879"/>
      <c r="Z76" s="879">
        <v>0.1</v>
      </c>
      <c r="AA76" s="1055" t="s">
        <v>133</v>
      </c>
      <c r="AB76" s="774" t="s">
        <v>1005</v>
      </c>
      <c r="AC76" s="1057" t="s">
        <v>1169</v>
      </c>
      <c r="AD76" s="1055" t="s">
        <v>902</v>
      </c>
    </row>
    <row r="77" spans="1:30" s="153" customFormat="1" ht="31.5">
      <c r="A77" s="1375">
        <v>52</v>
      </c>
      <c r="B77" s="1378" t="s">
        <v>1346</v>
      </c>
      <c r="C77" s="908">
        <f t="shared" si="7"/>
        <v>2.5499999999999998</v>
      </c>
      <c r="D77" s="1056"/>
      <c r="E77" s="772">
        <f t="shared" si="6"/>
        <v>2.5499999999999998</v>
      </c>
      <c r="F77" s="891">
        <v>2.2200000000000002</v>
      </c>
      <c r="G77" s="879"/>
      <c r="H77" s="879"/>
      <c r="I77" s="879"/>
      <c r="J77" s="879"/>
      <c r="K77" s="879"/>
      <c r="L77" s="879"/>
      <c r="M77" s="879"/>
      <c r="N77" s="879"/>
      <c r="O77" s="879"/>
      <c r="P77" s="879"/>
      <c r="Q77" s="879"/>
      <c r="R77" s="879"/>
      <c r="S77" s="879"/>
      <c r="T77" s="879">
        <v>0.28000000000000003</v>
      </c>
      <c r="U77" s="879">
        <v>0.04</v>
      </c>
      <c r="V77" s="879"/>
      <c r="W77" s="879"/>
      <c r="X77" s="879"/>
      <c r="Y77" s="879"/>
      <c r="Z77" s="879">
        <v>0.01</v>
      </c>
      <c r="AA77" s="1055" t="s">
        <v>133</v>
      </c>
      <c r="AB77" s="774" t="s">
        <v>1137</v>
      </c>
      <c r="AC77" s="1379" t="s">
        <v>1169</v>
      </c>
      <c r="AD77" s="1374" t="s">
        <v>905</v>
      </c>
    </row>
    <row r="78" spans="1:30" s="153" customFormat="1" ht="47.25">
      <c r="A78" s="1375"/>
      <c r="B78" s="1378"/>
      <c r="C78" s="908">
        <f t="shared" si="7"/>
        <v>6.6999999999999993</v>
      </c>
      <c r="D78" s="1056"/>
      <c r="E78" s="772">
        <f>SUM(F78:Z78)</f>
        <v>6.6999999999999993</v>
      </c>
      <c r="F78" s="891">
        <v>5.88</v>
      </c>
      <c r="G78" s="879"/>
      <c r="H78" s="879"/>
      <c r="I78" s="879">
        <v>0.1</v>
      </c>
      <c r="J78" s="879"/>
      <c r="K78" s="879"/>
      <c r="L78" s="879"/>
      <c r="M78" s="879"/>
      <c r="N78" s="879"/>
      <c r="O78" s="879">
        <v>0.08</v>
      </c>
      <c r="P78" s="879"/>
      <c r="Q78" s="879"/>
      <c r="R78" s="879"/>
      <c r="S78" s="879"/>
      <c r="T78" s="879">
        <v>0.44</v>
      </c>
      <c r="U78" s="879">
        <v>0.1</v>
      </c>
      <c r="V78" s="879"/>
      <c r="W78" s="879"/>
      <c r="X78" s="879">
        <v>0.01</v>
      </c>
      <c r="Y78" s="879"/>
      <c r="Z78" s="879">
        <v>0.09</v>
      </c>
      <c r="AA78" s="1055" t="s">
        <v>1007</v>
      </c>
      <c r="AB78" s="774" t="s">
        <v>1162</v>
      </c>
      <c r="AC78" s="1379"/>
      <c r="AD78" s="1374"/>
    </row>
    <row r="79" spans="1:30" s="103" customFormat="1" ht="94.5">
      <c r="A79" s="111">
        <v>50</v>
      </c>
      <c r="B79" s="135" t="s">
        <v>1377</v>
      </c>
      <c r="C79" s="1081">
        <f t="shared" si="7"/>
        <v>15.969999999999999</v>
      </c>
      <c r="D79" s="135"/>
      <c r="E79" s="248">
        <f>SUM(F79:Z79)</f>
        <v>15.969999999999999</v>
      </c>
      <c r="F79" s="248">
        <v>15.06</v>
      </c>
      <c r="G79" s="170"/>
      <c r="H79" s="170"/>
      <c r="I79" s="170"/>
      <c r="J79" s="170"/>
      <c r="K79" s="170"/>
      <c r="L79" s="170"/>
      <c r="M79" s="170"/>
      <c r="N79" s="170"/>
      <c r="O79" s="170"/>
      <c r="P79" s="170"/>
      <c r="Q79" s="170"/>
      <c r="R79" s="170"/>
      <c r="S79" s="170"/>
      <c r="T79" s="134">
        <v>0.35</v>
      </c>
      <c r="U79" s="134">
        <v>0.27</v>
      </c>
      <c r="V79" s="170"/>
      <c r="W79" s="170"/>
      <c r="X79" s="170"/>
      <c r="Y79" s="170"/>
      <c r="Z79" s="170">
        <v>0.28999999999999998</v>
      </c>
      <c r="AA79" s="183" t="s">
        <v>134</v>
      </c>
      <c r="AB79" s="183" t="s">
        <v>809</v>
      </c>
      <c r="AC79" s="843" t="s">
        <v>1378</v>
      </c>
      <c r="AD79" s="183" t="s">
        <v>1379</v>
      </c>
    </row>
    <row r="80" spans="1:30" s="153" customFormat="1" ht="157.5">
      <c r="A80" s="1062">
        <v>53</v>
      </c>
      <c r="B80" s="1056" t="s">
        <v>1347</v>
      </c>
      <c r="C80" s="908">
        <f t="shared" si="7"/>
        <v>11.249999999999998</v>
      </c>
      <c r="D80" s="1056"/>
      <c r="E80" s="772">
        <f>SUM(F80:Z80)</f>
        <v>11.249999999999998</v>
      </c>
      <c r="F80" s="891">
        <v>9.6</v>
      </c>
      <c r="G80" s="879">
        <v>0.08</v>
      </c>
      <c r="H80" s="879"/>
      <c r="I80" s="879"/>
      <c r="J80" s="879"/>
      <c r="K80" s="879"/>
      <c r="L80" s="879"/>
      <c r="M80" s="879">
        <v>0.04</v>
      </c>
      <c r="N80" s="879"/>
      <c r="O80" s="879"/>
      <c r="P80" s="879"/>
      <c r="Q80" s="879"/>
      <c r="R80" s="879"/>
      <c r="S80" s="879"/>
      <c r="T80" s="879">
        <v>1.2</v>
      </c>
      <c r="U80" s="879">
        <v>0.3</v>
      </c>
      <c r="V80" s="879"/>
      <c r="W80" s="879"/>
      <c r="X80" s="879"/>
      <c r="Y80" s="879"/>
      <c r="Z80" s="879">
        <v>0.03</v>
      </c>
      <c r="AA80" s="1055" t="s">
        <v>139</v>
      </c>
      <c r="AB80" s="774" t="s">
        <v>1013</v>
      </c>
      <c r="AC80" s="1057" t="s">
        <v>1169</v>
      </c>
      <c r="AD80" s="1055" t="s">
        <v>907</v>
      </c>
    </row>
    <row r="81" spans="1:30" s="153" customFormat="1" ht="126">
      <c r="A81" s="1062">
        <v>54</v>
      </c>
      <c r="B81" s="1056" t="s">
        <v>1348</v>
      </c>
      <c r="C81" s="908">
        <f t="shared" si="7"/>
        <v>8.94</v>
      </c>
      <c r="D81" s="1056"/>
      <c r="E81" s="772">
        <f t="shared" ref="E81:E82" si="8">SUM(F81:Z81)</f>
        <v>8.94</v>
      </c>
      <c r="F81" s="891">
        <v>6.76</v>
      </c>
      <c r="G81" s="879">
        <v>0.1</v>
      </c>
      <c r="H81" s="879"/>
      <c r="I81" s="879"/>
      <c r="J81" s="879">
        <v>0.8</v>
      </c>
      <c r="K81" s="879"/>
      <c r="L81" s="879"/>
      <c r="M81" s="879"/>
      <c r="N81" s="879"/>
      <c r="O81" s="879">
        <v>0.16</v>
      </c>
      <c r="P81" s="879"/>
      <c r="Q81" s="879"/>
      <c r="R81" s="879"/>
      <c r="S81" s="879"/>
      <c r="T81" s="879">
        <v>0.62</v>
      </c>
      <c r="U81" s="879">
        <v>0.4</v>
      </c>
      <c r="V81" s="879"/>
      <c r="W81" s="879"/>
      <c r="X81" s="879"/>
      <c r="Y81" s="879"/>
      <c r="Z81" s="879">
        <v>0.1</v>
      </c>
      <c r="AA81" s="1055" t="s">
        <v>134</v>
      </c>
      <c r="AB81" s="774" t="s">
        <v>1196</v>
      </c>
      <c r="AC81" s="1057" t="s">
        <v>1169</v>
      </c>
      <c r="AD81" s="1055" t="s">
        <v>910</v>
      </c>
    </row>
    <row r="82" spans="1:30" s="153" customFormat="1" ht="47.25">
      <c r="A82" s="1363">
        <v>55</v>
      </c>
      <c r="B82" s="1369" t="s">
        <v>1349</v>
      </c>
      <c r="C82" s="908">
        <f t="shared" si="7"/>
        <v>2.44</v>
      </c>
      <c r="D82" s="1059"/>
      <c r="E82" s="772">
        <f t="shared" si="8"/>
        <v>2.44</v>
      </c>
      <c r="F82" s="891">
        <v>1.89</v>
      </c>
      <c r="G82" s="879"/>
      <c r="H82" s="879"/>
      <c r="I82" s="879"/>
      <c r="J82" s="879"/>
      <c r="K82" s="879"/>
      <c r="L82" s="879"/>
      <c r="M82" s="879"/>
      <c r="N82" s="879"/>
      <c r="O82" s="879"/>
      <c r="P82" s="879"/>
      <c r="Q82" s="879"/>
      <c r="R82" s="879"/>
      <c r="S82" s="879"/>
      <c r="T82" s="879">
        <v>0.33</v>
      </c>
      <c r="U82" s="879">
        <v>0.22</v>
      </c>
      <c r="V82" s="879"/>
      <c r="W82" s="879"/>
      <c r="X82" s="879"/>
      <c r="Y82" s="879"/>
      <c r="Z82" s="879"/>
      <c r="AA82" s="1055" t="s">
        <v>136</v>
      </c>
      <c r="AB82" s="774" t="s">
        <v>1243</v>
      </c>
      <c r="AC82" s="1360" t="s">
        <v>1169</v>
      </c>
      <c r="AD82" s="1360" t="s">
        <v>990</v>
      </c>
    </row>
    <row r="83" spans="1:30" s="153" customFormat="1" ht="78.75">
      <c r="A83" s="1364"/>
      <c r="B83" s="1382"/>
      <c r="C83" s="908">
        <f t="shared" si="7"/>
        <v>21.560000000000002</v>
      </c>
      <c r="D83" s="1065"/>
      <c r="E83" s="772">
        <f>SUM(F83:Z83)</f>
        <v>21.560000000000002</v>
      </c>
      <c r="F83" s="891">
        <v>17.899999999999999</v>
      </c>
      <c r="G83" s="879"/>
      <c r="H83" s="879">
        <v>0.05</v>
      </c>
      <c r="I83" s="879">
        <v>0.95</v>
      </c>
      <c r="J83" s="879">
        <v>0.1</v>
      </c>
      <c r="K83" s="879"/>
      <c r="L83" s="879"/>
      <c r="M83" s="879"/>
      <c r="N83" s="879"/>
      <c r="O83" s="879">
        <v>0.2</v>
      </c>
      <c r="P83" s="879"/>
      <c r="Q83" s="879"/>
      <c r="R83" s="879"/>
      <c r="S83" s="879"/>
      <c r="T83" s="879">
        <v>0.8</v>
      </c>
      <c r="U83" s="879">
        <v>1.46</v>
      </c>
      <c r="V83" s="879"/>
      <c r="W83" s="879"/>
      <c r="X83" s="879"/>
      <c r="Y83" s="879"/>
      <c r="Z83" s="879">
        <v>0.1</v>
      </c>
      <c r="AA83" s="1055" t="s">
        <v>134</v>
      </c>
      <c r="AB83" s="774" t="s">
        <v>1139</v>
      </c>
      <c r="AC83" s="1361"/>
      <c r="AD83" s="1361"/>
    </row>
    <row r="84" spans="1:30" s="153" customFormat="1" ht="110.25">
      <c r="A84" s="1365"/>
      <c r="B84" s="1370"/>
      <c r="C84" s="908">
        <f t="shared" si="7"/>
        <v>19.04</v>
      </c>
      <c r="D84" s="1060"/>
      <c r="E84" s="772">
        <f t="shared" ref="E84:E89" si="9">SUM(F84:Z84)</f>
        <v>19.04</v>
      </c>
      <c r="F84" s="891">
        <v>9.8000000000000007</v>
      </c>
      <c r="G84" s="879"/>
      <c r="H84" s="879"/>
      <c r="I84" s="879">
        <v>0.5</v>
      </c>
      <c r="J84" s="879"/>
      <c r="K84" s="879"/>
      <c r="L84" s="879"/>
      <c r="M84" s="879"/>
      <c r="N84" s="879"/>
      <c r="O84" s="879"/>
      <c r="P84" s="879">
        <v>0.02</v>
      </c>
      <c r="Q84" s="879"/>
      <c r="R84" s="879">
        <v>4.2699999999999996</v>
      </c>
      <c r="S84" s="879"/>
      <c r="T84" s="879">
        <v>2.86</v>
      </c>
      <c r="U84" s="879">
        <v>0.99</v>
      </c>
      <c r="V84" s="879"/>
      <c r="W84" s="879"/>
      <c r="X84" s="879"/>
      <c r="Y84" s="879"/>
      <c r="Z84" s="879">
        <v>0.6</v>
      </c>
      <c r="AA84" s="1055" t="s">
        <v>666</v>
      </c>
      <c r="AB84" s="774" t="s">
        <v>1140</v>
      </c>
      <c r="AC84" s="1362"/>
      <c r="AD84" s="1362"/>
    </row>
    <row r="85" spans="1:30" s="153" customFormat="1" ht="47.25">
      <c r="A85" s="1375">
        <v>56</v>
      </c>
      <c r="B85" s="1366" t="s">
        <v>1197</v>
      </c>
      <c r="C85" s="908">
        <f t="shared" si="7"/>
        <v>5.4899999999999993</v>
      </c>
      <c r="D85" s="1070"/>
      <c r="E85" s="772">
        <f t="shared" si="9"/>
        <v>5.4899999999999993</v>
      </c>
      <c r="F85" s="879">
        <v>4.88</v>
      </c>
      <c r="G85" s="879"/>
      <c r="H85" s="879"/>
      <c r="I85" s="879"/>
      <c r="J85" s="879"/>
      <c r="K85" s="879"/>
      <c r="L85" s="879"/>
      <c r="M85" s="879"/>
      <c r="N85" s="879"/>
      <c r="O85" s="879"/>
      <c r="P85" s="879"/>
      <c r="Q85" s="879"/>
      <c r="R85" s="879"/>
      <c r="S85" s="879"/>
      <c r="T85" s="879">
        <v>0.3</v>
      </c>
      <c r="U85" s="879">
        <v>0.31</v>
      </c>
      <c r="V85" s="879"/>
      <c r="W85" s="879"/>
      <c r="X85" s="879"/>
      <c r="Y85" s="879"/>
      <c r="Z85" s="879"/>
      <c r="AA85" s="1055" t="s">
        <v>1008</v>
      </c>
      <c r="AB85" s="774" t="s">
        <v>1075</v>
      </c>
      <c r="AC85" s="1360" t="s">
        <v>1169</v>
      </c>
      <c r="AD85" s="1360" t="s">
        <v>913</v>
      </c>
    </row>
    <row r="86" spans="1:30" s="153" customFormat="1">
      <c r="A86" s="1375"/>
      <c r="B86" s="1368"/>
      <c r="C86" s="908">
        <f t="shared" si="7"/>
        <v>2.8900000000000006</v>
      </c>
      <c r="D86" s="1067"/>
      <c r="E86" s="772">
        <f t="shared" si="9"/>
        <v>2.8900000000000006</v>
      </c>
      <c r="F86" s="891">
        <f>0.37+0.87+1.25</f>
        <v>2.4900000000000002</v>
      </c>
      <c r="G86" s="879"/>
      <c r="H86" s="879"/>
      <c r="I86" s="879"/>
      <c r="J86" s="879"/>
      <c r="K86" s="879"/>
      <c r="L86" s="879"/>
      <c r="M86" s="879"/>
      <c r="N86" s="879"/>
      <c r="O86" s="879"/>
      <c r="P86" s="879"/>
      <c r="Q86" s="879"/>
      <c r="R86" s="879"/>
      <c r="S86" s="879"/>
      <c r="T86" s="879">
        <v>0.2</v>
      </c>
      <c r="U86" s="879">
        <v>0.2</v>
      </c>
      <c r="V86" s="879"/>
      <c r="W86" s="879"/>
      <c r="X86" s="879"/>
      <c r="Y86" s="879"/>
      <c r="Z86" s="879"/>
      <c r="AA86" s="1055" t="s">
        <v>1007</v>
      </c>
      <c r="AB86" s="774" t="s">
        <v>1141</v>
      </c>
      <c r="AC86" s="1362"/>
      <c r="AD86" s="1362"/>
    </row>
    <row r="87" spans="1:30" s="517" customFormat="1" ht="189">
      <c r="A87" s="1375">
        <v>57</v>
      </c>
      <c r="B87" s="1369" t="s">
        <v>1218</v>
      </c>
      <c r="C87" s="908">
        <f t="shared" si="7"/>
        <v>20.81</v>
      </c>
      <c r="D87" s="1059"/>
      <c r="E87" s="772">
        <f t="shared" si="9"/>
        <v>20.81</v>
      </c>
      <c r="F87" s="1062">
        <v>13.3</v>
      </c>
      <c r="G87" s="879">
        <v>0.2</v>
      </c>
      <c r="H87" s="879"/>
      <c r="I87" s="879">
        <v>4</v>
      </c>
      <c r="J87" s="879"/>
      <c r="K87" s="879"/>
      <c r="L87" s="879"/>
      <c r="M87" s="879">
        <v>0.3</v>
      </c>
      <c r="N87" s="879">
        <v>0.2</v>
      </c>
      <c r="P87" s="879">
        <v>0.06</v>
      </c>
      <c r="Q87" s="879"/>
      <c r="R87" s="879"/>
      <c r="S87" s="879"/>
      <c r="T87" s="879">
        <v>1.5</v>
      </c>
      <c r="U87" s="879">
        <v>1.2</v>
      </c>
      <c r="V87" s="879"/>
      <c r="W87" s="879"/>
      <c r="X87" s="879"/>
      <c r="Y87" s="879"/>
      <c r="Z87" s="879">
        <v>0.05</v>
      </c>
      <c r="AA87" s="1055" t="s">
        <v>666</v>
      </c>
      <c r="AB87" s="774" t="s">
        <v>1142</v>
      </c>
      <c r="AC87" s="1360" t="s">
        <v>1169</v>
      </c>
      <c r="AD87" s="1360" t="s">
        <v>1077</v>
      </c>
    </row>
    <row r="88" spans="1:30" s="517" customFormat="1" ht="31.5">
      <c r="A88" s="1375"/>
      <c r="B88" s="1370"/>
      <c r="C88" s="908">
        <f t="shared" si="7"/>
        <v>17.59</v>
      </c>
      <c r="D88" s="1060"/>
      <c r="E88" s="772">
        <f>SUM(F88:Z88)</f>
        <v>17.59</v>
      </c>
      <c r="F88" s="1062">
        <v>15.12</v>
      </c>
      <c r="G88" s="879"/>
      <c r="H88" s="879"/>
      <c r="I88" s="879">
        <v>0.1</v>
      </c>
      <c r="J88" s="879"/>
      <c r="K88" s="879"/>
      <c r="L88" s="879"/>
      <c r="M88" s="879"/>
      <c r="N88" s="879"/>
      <c r="O88" s="879"/>
      <c r="P88" s="879"/>
      <c r="Q88" s="879"/>
      <c r="R88" s="879"/>
      <c r="S88" s="879"/>
      <c r="T88" s="879">
        <v>1.07</v>
      </c>
      <c r="U88" s="879">
        <v>1.3</v>
      </c>
      <c r="V88" s="879"/>
      <c r="W88" s="879"/>
      <c r="X88" s="879"/>
      <c r="Y88" s="879"/>
      <c r="Z88" s="879"/>
      <c r="AA88" s="1055" t="s">
        <v>134</v>
      </c>
      <c r="AB88" s="774" t="s">
        <v>1143</v>
      </c>
      <c r="AC88" s="1362"/>
      <c r="AD88" s="1362"/>
    </row>
    <row r="89" spans="1:30" ht="110.25">
      <c r="A89" s="1062">
        <v>58</v>
      </c>
      <c r="B89" s="1063" t="s">
        <v>1041</v>
      </c>
      <c r="C89" s="908">
        <f t="shared" si="7"/>
        <v>0.15</v>
      </c>
      <c r="D89" s="1063"/>
      <c r="E89" s="772">
        <f t="shared" si="9"/>
        <v>0.15</v>
      </c>
      <c r="F89" s="114">
        <v>0.13</v>
      </c>
      <c r="G89" s="773"/>
      <c r="H89" s="773"/>
      <c r="I89" s="114"/>
      <c r="J89" s="114"/>
      <c r="K89" s="114"/>
      <c r="L89" s="114"/>
      <c r="M89" s="114"/>
      <c r="N89" s="114"/>
      <c r="P89" s="114"/>
      <c r="Q89" s="114"/>
      <c r="R89" s="114"/>
      <c r="S89" s="114"/>
      <c r="T89" s="114">
        <v>0.02</v>
      </c>
      <c r="U89" s="114"/>
      <c r="V89" s="114"/>
      <c r="W89" s="114"/>
      <c r="X89" s="114"/>
      <c r="Y89" s="114"/>
      <c r="Z89" s="114"/>
      <c r="AA89" s="1055" t="s">
        <v>136</v>
      </c>
      <c r="AB89" s="774" t="s">
        <v>1054</v>
      </c>
      <c r="AC89" s="1057"/>
      <c r="AD89" s="1055" t="s">
        <v>1198</v>
      </c>
    </row>
    <row r="90" spans="1:30" ht="78.75">
      <c r="A90" s="1064">
        <v>59</v>
      </c>
      <c r="B90" s="1059" t="s">
        <v>1217</v>
      </c>
      <c r="C90" s="908">
        <f t="shared" si="7"/>
        <v>13.899999999999999</v>
      </c>
      <c r="D90" s="1059"/>
      <c r="E90" s="772">
        <f>SUM(F90:Z90)</f>
        <v>13.899999999999999</v>
      </c>
      <c r="F90" s="773">
        <v>11.85</v>
      </c>
      <c r="G90" s="773">
        <v>0.02</v>
      </c>
      <c r="H90" s="773">
        <v>0.02</v>
      </c>
      <c r="I90" s="114">
        <v>0.15</v>
      </c>
      <c r="J90" s="114">
        <v>0.1</v>
      </c>
      <c r="K90" s="114"/>
      <c r="L90" s="114"/>
      <c r="M90" s="114">
        <v>7.0000000000000007E-2</v>
      </c>
      <c r="N90" s="114"/>
      <c r="O90" s="114"/>
      <c r="P90" s="114"/>
      <c r="Q90" s="114"/>
      <c r="R90" s="114"/>
      <c r="S90" s="114"/>
      <c r="T90" s="114">
        <v>0.9</v>
      </c>
      <c r="U90" s="114">
        <v>0.7</v>
      </c>
      <c r="V90" s="114"/>
      <c r="W90" s="114"/>
      <c r="X90" s="114"/>
      <c r="Y90" s="114"/>
      <c r="Z90" s="114">
        <v>0.09</v>
      </c>
      <c r="AA90" s="1055" t="s">
        <v>138</v>
      </c>
      <c r="AB90" s="774" t="s">
        <v>1199</v>
      </c>
      <c r="AC90" s="1071" t="s">
        <v>1175</v>
      </c>
      <c r="AD90" s="1068" t="s">
        <v>1200</v>
      </c>
    </row>
    <row r="91" spans="1:30" ht="47.25">
      <c r="A91" s="1363">
        <v>60</v>
      </c>
      <c r="B91" s="1369" t="s">
        <v>1351</v>
      </c>
      <c r="C91" s="908">
        <f t="shared" si="7"/>
        <v>6.25</v>
      </c>
      <c r="D91" s="1059"/>
      <c r="E91" s="772">
        <f t="shared" ref="E91:E93" si="10">SUM(F91:Z91)</f>
        <v>6.25</v>
      </c>
      <c r="F91" s="773">
        <v>5.75</v>
      </c>
      <c r="G91" s="773"/>
      <c r="H91" s="773"/>
      <c r="I91" s="114"/>
      <c r="J91" s="114"/>
      <c r="K91" s="114"/>
      <c r="L91" s="114"/>
      <c r="M91" s="114"/>
      <c r="N91" s="114"/>
      <c r="O91" s="114"/>
      <c r="P91" s="114"/>
      <c r="Q91" s="114"/>
      <c r="R91" s="114"/>
      <c r="S91" s="114"/>
      <c r="T91" s="114">
        <v>0.3</v>
      </c>
      <c r="U91" s="114">
        <v>0.2</v>
      </c>
      <c r="V91" s="114"/>
      <c r="W91" s="114"/>
      <c r="X91" s="114"/>
      <c r="Y91" s="114"/>
      <c r="Z91" s="114"/>
      <c r="AA91" s="1055" t="s">
        <v>133</v>
      </c>
      <c r="AB91" s="774" t="s">
        <v>1201</v>
      </c>
      <c r="AC91" s="1371"/>
      <c r="AD91" s="1360"/>
    </row>
    <row r="92" spans="1:30" ht="78.75">
      <c r="A92" s="1365"/>
      <c r="B92" s="1370"/>
      <c r="C92" s="908">
        <f t="shared" si="7"/>
        <v>15.89</v>
      </c>
      <c r="D92" s="1060"/>
      <c r="E92" s="772">
        <f t="shared" si="10"/>
        <v>15.89</v>
      </c>
      <c r="F92" s="891">
        <v>11</v>
      </c>
      <c r="G92" s="773"/>
      <c r="H92" s="773"/>
      <c r="I92" s="114">
        <v>0.06</v>
      </c>
      <c r="J92" s="114">
        <v>0.01</v>
      </c>
      <c r="K92" s="114">
        <v>1.63</v>
      </c>
      <c r="L92" s="114"/>
      <c r="M92" s="114"/>
      <c r="N92" s="114"/>
      <c r="O92" s="114">
        <v>0.05</v>
      </c>
      <c r="P92" s="114"/>
      <c r="Q92" s="114"/>
      <c r="R92" s="114"/>
      <c r="S92" s="114"/>
      <c r="T92" s="114">
        <v>1.3</v>
      </c>
      <c r="U92" s="114">
        <v>1.78</v>
      </c>
      <c r="V92" s="114">
        <v>0.06</v>
      </c>
      <c r="W92" s="114"/>
      <c r="X92" s="114"/>
      <c r="Y92" s="114"/>
      <c r="Z92" s="114"/>
      <c r="AA92" s="1055" t="s">
        <v>136</v>
      </c>
      <c r="AB92" s="774" t="s">
        <v>1202</v>
      </c>
      <c r="AC92" s="1372"/>
      <c r="AD92" s="1362"/>
    </row>
    <row r="93" spans="1:30">
      <c r="A93" s="1062">
        <v>61</v>
      </c>
      <c r="B93" s="1063" t="s">
        <v>1056</v>
      </c>
      <c r="C93" s="908">
        <f t="shared" si="7"/>
        <v>0.03</v>
      </c>
      <c r="D93" s="1063"/>
      <c r="E93" s="772">
        <f t="shared" si="10"/>
        <v>0.03</v>
      </c>
      <c r="F93" s="773"/>
      <c r="G93" s="773"/>
      <c r="H93" s="773"/>
      <c r="I93" s="114"/>
      <c r="J93" s="114"/>
      <c r="K93" s="114"/>
      <c r="L93" s="114"/>
      <c r="M93" s="114"/>
      <c r="N93" s="114"/>
      <c r="O93" s="114"/>
      <c r="P93" s="114"/>
      <c r="Q93" s="114"/>
      <c r="R93" s="114"/>
      <c r="S93" s="114"/>
      <c r="T93" s="114">
        <v>0.02</v>
      </c>
      <c r="U93" s="114"/>
      <c r="V93" s="114"/>
      <c r="W93" s="114"/>
      <c r="X93" s="114"/>
      <c r="Y93" s="114"/>
      <c r="Z93" s="114">
        <v>0.01</v>
      </c>
      <c r="AA93" s="771" t="s">
        <v>666</v>
      </c>
      <c r="AB93" s="774" t="s">
        <v>1147</v>
      </c>
      <c r="AC93" s="775"/>
      <c r="AD93" s="1055"/>
    </row>
    <row r="94" spans="1:30">
      <c r="A94" s="1051" t="s">
        <v>1337</v>
      </c>
      <c r="B94" s="885" t="s">
        <v>391</v>
      </c>
      <c r="C94" s="1054">
        <f t="shared" si="7"/>
        <v>0</v>
      </c>
      <c r="D94" s="885"/>
      <c r="E94" s="1053"/>
      <c r="F94" s="1053"/>
      <c r="G94" s="1053"/>
      <c r="H94" s="1053"/>
      <c r="I94" s="1053"/>
      <c r="J94" s="1053"/>
      <c r="K94" s="1053"/>
      <c r="L94" s="1053"/>
      <c r="M94" s="1053"/>
      <c r="N94" s="1053"/>
      <c r="O94" s="1053"/>
      <c r="P94" s="1053"/>
      <c r="Q94" s="1053"/>
      <c r="R94" s="1053"/>
      <c r="S94" s="1053"/>
      <c r="T94" s="1053"/>
      <c r="U94" s="1053"/>
      <c r="V94" s="1053"/>
      <c r="W94" s="1053"/>
      <c r="X94" s="1053"/>
      <c r="Y94" s="1053"/>
      <c r="Z94" s="1053"/>
      <c r="AA94" s="1055"/>
      <c r="AB94" s="774"/>
      <c r="AC94" s="1069"/>
      <c r="AD94" s="1055"/>
    </row>
    <row r="95" spans="1:30" ht="78.75">
      <c r="A95" s="1062">
        <v>62</v>
      </c>
      <c r="B95" s="1056" t="s">
        <v>265</v>
      </c>
      <c r="C95" s="908">
        <f t="shared" si="7"/>
        <v>0.2</v>
      </c>
      <c r="D95" s="1056"/>
      <c r="E95" s="772">
        <v>0.2</v>
      </c>
      <c r="F95" s="879">
        <v>0.2</v>
      </c>
      <c r="G95" s="879"/>
      <c r="H95" s="879"/>
      <c r="I95" s="879"/>
      <c r="J95" s="879"/>
      <c r="K95" s="879"/>
      <c r="L95" s="879"/>
      <c r="M95" s="879"/>
      <c r="N95" s="879"/>
      <c r="O95" s="879"/>
      <c r="P95" s="879"/>
      <c r="Q95" s="879"/>
      <c r="R95" s="879"/>
      <c r="S95" s="879"/>
      <c r="T95" s="879"/>
      <c r="U95" s="879"/>
      <c r="V95" s="879"/>
      <c r="W95" s="879"/>
      <c r="X95" s="879"/>
      <c r="Y95" s="879"/>
      <c r="Z95" s="879"/>
      <c r="AA95" s="1055" t="s">
        <v>135</v>
      </c>
      <c r="AB95" s="1055" t="s">
        <v>811</v>
      </c>
      <c r="AC95" s="1057" t="s">
        <v>1223</v>
      </c>
      <c r="AD95" s="1055" t="s">
        <v>1205</v>
      </c>
    </row>
    <row r="96" spans="1:30" ht="94.5">
      <c r="A96" s="1062">
        <v>63</v>
      </c>
      <c r="B96" s="1056" t="s">
        <v>833</v>
      </c>
      <c r="C96" s="908">
        <f t="shared" si="7"/>
        <v>0.12</v>
      </c>
      <c r="D96" s="1056"/>
      <c r="E96" s="772">
        <v>0.12</v>
      </c>
      <c r="F96" s="879">
        <v>0.12</v>
      </c>
      <c r="G96" s="879"/>
      <c r="H96" s="879"/>
      <c r="I96" s="879"/>
      <c r="J96" s="879"/>
      <c r="K96" s="879"/>
      <c r="L96" s="879"/>
      <c r="M96" s="879"/>
      <c r="N96" s="879"/>
      <c r="O96" s="879"/>
      <c r="P96" s="879"/>
      <c r="Q96" s="879"/>
      <c r="R96" s="879"/>
      <c r="S96" s="879"/>
      <c r="T96" s="879"/>
      <c r="U96" s="879"/>
      <c r="V96" s="879"/>
      <c r="W96" s="879"/>
      <c r="X96" s="879"/>
      <c r="Y96" s="879"/>
      <c r="Z96" s="879"/>
      <c r="AA96" s="1055" t="s">
        <v>130</v>
      </c>
      <c r="AB96" s="1055" t="s">
        <v>812</v>
      </c>
      <c r="AC96" s="1057" t="s">
        <v>1206</v>
      </c>
      <c r="AD96" s="1055" t="s">
        <v>771</v>
      </c>
    </row>
    <row r="97" spans="1:30" ht="94.5">
      <c r="A97" s="1062">
        <v>64</v>
      </c>
      <c r="B97" s="1056" t="s">
        <v>662</v>
      </c>
      <c r="C97" s="908">
        <f t="shared" si="7"/>
        <v>0.25</v>
      </c>
      <c r="D97" s="1056"/>
      <c r="E97" s="879">
        <v>0.25</v>
      </c>
      <c r="F97" s="889">
        <v>0.25</v>
      </c>
      <c r="G97" s="879"/>
      <c r="H97" s="879"/>
      <c r="I97" s="879"/>
      <c r="J97" s="879"/>
      <c r="K97" s="879"/>
      <c r="L97" s="879"/>
      <c r="M97" s="879"/>
      <c r="N97" s="879"/>
      <c r="O97" s="879"/>
      <c r="P97" s="879"/>
      <c r="Q97" s="879"/>
      <c r="R97" s="879"/>
      <c r="S97" s="879"/>
      <c r="T97" s="879"/>
      <c r="U97" s="879"/>
      <c r="V97" s="879"/>
      <c r="W97" s="879"/>
      <c r="X97" s="879"/>
      <c r="Y97" s="879"/>
      <c r="Z97" s="879"/>
      <c r="AA97" s="1055" t="s">
        <v>350</v>
      </c>
      <c r="AB97" s="1055" t="s">
        <v>814</v>
      </c>
      <c r="AC97" s="1055" t="s">
        <v>788</v>
      </c>
      <c r="AD97" s="1055" t="s">
        <v>1207</v>
      </c>
    </row>
    <row r="98" spans="1:30">
      <c r="A98" s="1051" t="s">
        <v>1338</v>
      </c>
      <c r="B98" s="885" t="s">
        <v>663</v>
      </c>
      <c r="C98" s="1054">
        <f t="shared" si="7"/>
        <v>0</v>
      </c>
      <c r="D98" s="885"/>
      <c r="E98" s="1053"/>
      <c r="F98" s="1053"/>
      <c r="G98" s="1053"/>
      <c r="H98" s="1053"/>
      <c r="I98" s="1053"/>
      <c r="J98" s="1053"/>
      <c r="K98" s="1053"/>
      <c r="L98" s="1053"/>
      <c r="M98" s="1053"/>
      <c r="N98" s="1053"/>
      <c r="O98" s="1053"/>
      <c r="P98" s="1053"/>
      <c r="Q98" s="1053"/>
      <c r="R98" s="1053"/>
      <c r="S98" s="1053"/>
      <c r="T98" s="1053"/>
      <c r="U98" s="1053"/>
      <c r="V98" s="1053"/>
      <c r="W98" s="1053"/>
      <c r="X98" s="1053"/>
      <c r="Y98" s="1053"/>
      <c r="Z98" s="879"/>
      <c r="AA98" s="1055"/>
      <c r="AB98" s="774"/>
      <c r="AC98" s="1069"/>
      <c r="AD98" s="1055"/>
    </row>
    <row r="99" spans="1:30" ht="78.75">
      <c r="A99" s="1062">
        <v>65</v>
      </c>
      <c r="B99" s="1056" t="s">
        <v>664</v>
      </c>
      <c r="C99" s="908">
        <f t="shared" si="7"/>
        <v>0.1</v>
      </c>
      <c r="D99" s="1056"/>
      <c r="E99" s="879">
        <v>0.1</v>
      </c>
      <c r="F99" s="901">
        <v>0.1</v>
      </c>
      <c r="G99" s="1053"/>
      <c r="H99" s="1053"/>
      <c r="I99" s="1053"/>
      <c r="J99" s="1053"/>
      <c r="K99" s="1053"/>
      <c r="L99" s="1053"/>
      <c r="M99" s="1053"/>
      <c r="N99" s="1053"/>
      <c r="O99" s="1053"/>
      <c r="P99" s="1053"/>
      <c r="Q99" s="1053"/>
      <c r="R99" s="1053"/>
      <c r="S99" s="1053"/>
      <c r="T99" s="1053"/>
      <c r="U99" s="1053"/>
      <c r="V99" s="1053"/>
      <c r="W99" s="1053"/>
      <c r="X99" s="1053"/>
      <c r="Y99" s="1053"/>
      <c r="Z99" s="879"/>
      <c r="AA99" s="1055" t="s">
        <v>135</v>
      </c>
      <c r="AB99" s="1055" t="s">
        <v>813</v>
      </c>
      <c r="AC99" s="1055" t="s">
        <v>1176</v>
      </c>
      <c r="AD99" s="1055" t="s">
        <v>750</v>
      </c>
    </row>
    <row r="100" spans="1:30">
      <c r="A100" s="1051" t="s">
        <v>1339</v>
      </c>
      <c r="B100" s="885" t="s">
        <v>1158</v>
      </c>
      <c r="C100" s="908">
        <f t="shared" si="7"/>
        <v>0</v>
      </c>
      <c r="D100" s="885"/>
      <c r="E100" s="887"/>
      <c r="F100" s="887"/>
      <c r="G100" s="887"/>
      <c r="H100" s="887"/>
      <c r="I100" s="887"/>
      <c r="J100" s="887"/>
      <c r="K100" s="887"/>
      <c r="L100" s="887"/>
      <c r="M100" s="887"/>
      <c r="N100" s="887"/>
      <c r="O100" s="887"/>
      <c r="P100" s="887"/>
      <c r="Q100" s="1053"/>
      <c r="R100" s="1053"/>
      <c r="S100" s="1053"/>
      <c r="T100" s="1053"/>
      <c r="U100" s="1053"/>
      <c r="V100" s="1053"/>
      <c r="W100" s="1053"/>
      <c r="X100" s="1053"/>
      <c r="Y100" s="1053"/>
      <c r="Z100" s="879"/>
      <c r="AA100" s="1055"/>
      <c r="AB100" s="1055"/>
      <c r="AC100" s="1055"/>
      <c r="AD100" s="1055"/>
    </row>
    <row r="101" spans="1:30" ht="47.25">
      <c r="A101" s="1062">
        <v>66</v>
      </c>
      <c r="B101" s="1063" t="s">
        <v>1040</v>
      </c>
      <c r="C101" s="908">
        <f t="shared" si="7"/>
        <v>0.8</v>
      </c>
      <c r="D101" s="1063"/>
      <c r="E101" s="772">
        <v>0.8</v>
      </c>
      <c r="F101" s="773"/>
      <c r="G101" s="773"/>
      <c r="H101" s="773"/>
      <c r="I101" s="114"/>
      <c r="J101" s="114"/>
      <c r="K101" s="114"/>
      <c r="L101" s="114"/>
      <c r="M101" s="114"/>
      <c r="N101" s="114"/>
      <c r="O101" s="114"/>
      <c r="P101" s="772">
        <v>0.8</v>
      </c>
      <c r="Q101" s="114"/>
      <c r="R101" s="114"/>
      <c r="S101" s="114"/>
      <c r="T101" s="114"/>
      <c r="U101" s="114"/>
      <c r="V101" s="114"/>
      <c r="W101" s="114"/>
      <c r="X101" s="114"/>
      <c r="Y101" s="114"/>
      <c r="Z101" s="114"/>
      <c r="AA101" s="1055" t="s">
        <v>130</v>
      </c>
      <c r="AB101" s="774" t="s">
        <v>1064</v>
      </c>
      <c r="AC101" s="775"/>
      <c r="AD101" s="1055" t="s">
        <v>1065</v>
      </c>
    </row>
    <row r="102" spans="1:30" s="149" customFormat="1">
      <c r="A102" s="1051" t="s">
        <v>1340</v>
      </c>
      <c r="B102" s="885" t="s">
        <v>1009</v>
      </c>
      <c r="C102" s="908">
        <f t="shared" si="7"/>
        <v>0</v>
      </c>
      <c r="D102" s="885"/>
      <c r="E102" s="1053"/>
      <c r="F102" s="1053"/>
      <c r="G102" s="1053"/>
      <c r="H102" s="1053"/>
      <c r="I102" s="1053"/>
      <c r="J102" s="1053"/>
      <c r="K102" s="1053"/>
      <c r="L102" s="1053"/>
      <c r="M102" s="1053"/>
      <c r="N102" s="1053"/>
      <c r="O102" s="1053"/>
      <c r="P102" s="1053"/>
      <c r="Q102" s="1053"/>
      <c r="R102" s="1053"/>
      <c r="S102" s="1053"/>
      <c r="T102" s="1053"/>
      <c r="U102" s="1053"/>
      <c r="V102" s="1053"/>
      <c r="W102" s="1053"/>
      <c r="X102" s="1053"/>
      <c r="Y102" s="1053"/>
      <c r="Z102" s="1053"/>
      <c r="AA102" s="1050"/>
      <c r="AB102" s="1050"/>
      <c r="AC102" s="1050"/>
      <c r="AD102" s="1050"/>
    </row>
    <row r="103" spans="1:30" ht="78.75">
      <c r="A103" s="1062">
        <v>67</v>
      </c>
      <c r="B103" s="1056" t="s">
        <v>1010</v>
      </c>
      <c r="C103" s="908">
        <f t="shared" si="7"/>
        <v>0.6</v>
      </c>
      <c r="D103" s="1056"/>
      <c r="E103" s="879">
        <v>0.6</v>
      </c>
      <c r="F103" s="901">
        <v>0.5</v>
      </c>
      <c r="G103" s="1053"/>
      <c r="H103" s="1053"/>
      <c r="I103" s="1053"/>
      <c r="J103" s="1053"/>
      <c r="K103" s="1053"/>
      <c r="L103" s="1053"/>
      <c r="M103" s="1053"/>
      <c r="N103" s="1053"/>
      <c r="O103" s="1053"/>
      <c r="P103" s="1053"/>
      <c r="Q103" s="1053"/>
      <c r="R103" s="1053"/>
      <c r="S103" s="1053"/>
      <c r="T103" s="879">
        <v>0.05</v>
      </c>
      <c r="U103" s="879">
        <v>0.05</v>
      </c>
      <c r="V103" s="1053"/>
      <c r="W103" s="1053"/>
      <c r="X103" s="1053"/>
      <c r="Y103" s="1053"/>
      <c r="Z103" s="879"/>
      <c r="AA103" s="1055" t="s">
        <v>134</v>
      </c>
      <c r="AB103" s="903" t="s">
        <v>1034</v>
      </c>
      <c r="AC103" s="1055" t="s">
        <v>1169</v>
      </c>
      <c r="AD103" s="1055" t="s">
        <v>928</v>
      </c>
    </row>
    <row r="104" spans="1:30" s="149" customFormat="1">
      <c r="A104" s="1051" t="s">
        <v>1341</v>
      </c>
      <c r="B104" s="885" t="s">
        <v>514</v>
      </c>
      <c r="C104" s="1054">
        <f t="shared" si="7"/>
        <v>0</v>
      </c>
      <c r="D104" s="885"/>
      <c r="E104" s="1053"/>
      <c r="F104" s="902"/>
      <c r="G104" s="1053"/>
      <c r="H104" s="1053"/>
      <c r="I104" s="1053"/>
      <c r="J104" s="1053"/>
      <c r="K104" s="1053"/>
      <c r="L104" s="1053"/>
      <c r="M104" s="1053"/>
      <c r="N104" s="1053"/>
      <c r="O104" s="1053"/>
      <c r="P104" s="1053"/>
      <c r="Q104" s="1053"/>
      <c r="R104" s="1053"/>
      <c r="S104" s="1053"/>
      <c r="T104" s="1053"/>
      <c r="U104" s="1053"/>
      <c r="V104" s="1053"/>
      <c r="W104" s="1053"/>
      <c r="X104" s="1053"/>
      <c r="Y104" s="1053"/>
      <c r="Z104" s="1053"/>
      <c r="AA104" s="1050"/>
      <c r="AB104" s="1050"/>
      <c r="AC104" s="1050"/>
      <c r="AD104" s="1050"/>
    </row>
    <row r="105" spans="1:30" ht="157.5">
      <c r="A105" s="1062">
        <v>68</v>
      </c>
      <c r="B105" s="1056" t="s">
        <v>930</v>
      </c>
      <c r="C105" s="908">
        <f t="shared" si="7"/>
        <v>0.3</v>
      </c>
      <c r="D105" s="1056"/>
      <c r="E105" s="879">
        <f>SUM(F105:Z105)</f>
        <v>0.3</v>
      </c>
      <c r="F105" s="901">
        <v>0.3</v>
      </c>
      <c r="G105" s="1053"/>
      <c r="H105" s="1053"/>
      <c r="I105" s="1053"/>
      <c r="J105" s="1053"/>
      <c r="K105" s="1053"/>
      <c r="L105" s="1053"/>
      <c r="M105" s="1053"/>
      <c r="N105" s="1053"/>
      <c r="O105" s="1053"/>
      <c r="P105" s="1053"/>
      <c r="Q105" s="1053"/>
      <c r="R105" s="1053"/>
      <c r="S105" s="1053"/>
      <c r="T105" s="1053"/>
      <c r="U105" s="1053"/>
      <c r="V105" s="1053"/>
      <c r="W105" s="1053"/>
      <c r="X105" s="1053"/>
      <c r="Y105" s="1053"/>
      <c r="Z105" s="879"/>
      <c r="AA105" s="1055" t="s">
        <v>140</v>
      </c>
      <c r="AB105" s="904" t="s">
        <v>1046</v>
      </c>
      <c r="AC105" s="1055" t="s">
        <v>1208</v>
      </c>
      <c r="AD105" s="1055" t="s">
        <v>931</v>
      </c>
    </row>
    <row r="106" spans="1:30" s="149" customFormat="1">
      <c r="A106" s="1051" t="s">
        <v>1342</v>
      </c>
      <c r="B106" s="888" t="s">
        <v>12</v>
      </c>
      <c r="C106" s="1054">
        <f t="shared" si="7"/>
        <v>0</v>
      </c>
      <c r="D106" s="888"/>
      <c r="E106" s="1053"/>
      <c r="F106" s="1053"/>
      <c r="G106" s="1053"/>
      <c r="H106" s="1053"/>
      <c r="I106" s="1053"/>
      <c r="J106" s="1053"/>
      <c r="K106" s="1053"/>
      <c r="L106" s="1053"/>
      <c r="M106" s="1053"/>
      <c r="N106" s="1053"/>
      <c r="O106" s="1053"/>
      <c r="P106" s="1053"/>
      <c r="Q106" s="1053"/>
      <c r="R106" s="1053"/>
      <c r="S106" s="1053"/>
      <c r="T106" s="1053"/>
      <c r="U106" s="1053"/>
      <c r="V106" s="1053"/>
      <c r="W106" s="1053"/>
      <c r="X106" s="1053"/>
      <c r="Y106" s="1053"/>
      <c r="Z106" s="1053"/>
      <c r="AA106" s="1050"/>
      <c r="AB106" s="1050"/>
      <c r="AC106" s="886"/>
      <c r="AD106" s="1050"/>
    </row>
    <row r="107" spans="1:30" ht="110.25">
      <c r="A107" s="1062">
        <v>69</v>
      </c>
      <c r="B107" s="1056" t="s">
        <v>302</v>
      </c>
      <c r="C107" s="908">
        <f t="shared" si="7"/>
        <v>2</v>
      </c>
      <c r="D107" s="1056"/>
      <c r="E107" s="879">
        <v>2</v>
      </c>
      <c r="F107" s="879">
        <v>2</v>
      </c>
      <c r="G107" s="879"/>
      <c r="H107" s="150"/>
      <c r="I107" s="879"/>
      <c r="J107" s="879"/>
      <c r="K107" s="879"/>
      <c r="L107" s="879"/>
      <c r="M107" s="879"/>
      <c r="N107" s="879"/>
      <c r="O107" s="879"/>
      <c r="P107" s="879"/>
      <c r="Q107" s="879"/>
      <c r="R107" s="879"/>
      <c r="S107" s="879"/>
      <c r="T107" s="879"/>
      <c r="U107" s="879"/>
      <c r="V107" s="879"/>
      <c r="W107" s="879"/>
      <c r="X107" s="879"/>
      <c r="Y107" s="879"/>
      <c r="Z107" s="879"/>
      <c r="AA107" s="1055" t="s">
        <v>133</v>
      </c>
      <c r="AB107" s="1055" t="s">
        <v>815</v>
      </c>
      <c r="AC107" s="1057" t="s">
        <v>1209</v>
      </c>
      <c r="AD107" s="1055" t="s">
        <v>1210</v>
      </c>
    </row>
    <row r="108" spans="1:30" s="149" customFormat="1">
      <c r="A108" s="1051" t="s">
        <v>1211</v>
      </c>
      <c r="B108" s="888" t="s">
        <v>457</v>
      </c>
      <c r="C108" s="908">
        <f t="shared" si="7"/>
        <v>0</v>
      </c>
      <c r="D108" s="888"/>
      <c r="E108" s="1053"/>
      <c r="F108" s="1053"/>
      <c r="G108" s="1053"/>
      <c r="H108" s="1053"/>
      <c r="I108" s="1053"/>
      <c r="J108" s="1053"/>
      <c r="K108" s="1053"/>
      <c r="L108" s="1053"/>
      <c r="M108" s="1053"/>
      <c r="N108" s="1053"/>
      <c r="O108" s="1053"/>
      <c r="P108" s="1053"/>
      <c r="Q108" s="1053"/>
      <c r="R108" s="1053"/>
      <c r="S108" s="1053"/>
      <c r="T108" s="1053"/>
      <c r="U108" s="1053"/>
      <c r="V108" s="1053"/>
      <c r="W108" s="1053"/>
      <c r="X108" s="1053"/>
      <c r="Y108" s="1053"/>
      <c r="Z108" s="1053"/>
      <c r="AA108" s="1055"/>
      <c r="AB108" s="878"/>
      <c r="AC108" s="886"/>
      <c r="AD108" s="1050"/>
    </row>
    <row r="109" spans="1:30" s="153" customFormat="1" ht="63">
      <c r="A109" s="1062">
        <v>70</v>
      </c>
      <c r="B109" s="1056" t="s">
        <v>1360</v>
      </c>
      <c r="C109" s="908">
        <f t="shared" si="7"/>
        <v>37.150000000000006</v>
      </c>
      <c r="D109" s="1056"/>
      <c r="E109" s="879">
        <f>SUM(F109:Z109)</f>
        <v>37.150000000000006</v>
      </c>
      <c r="F109" s="772">
        <v>15.97</v>
      </c>
      <c r="G109" s="772">
        <v>6.7</v>
      </c>
      <c r="H109" s="772"/>
      <c r="I109" s="772"/>
      <c r="J109" s="772"/>
      <c r="K109" s="772"/>
      <c r="L109" s="772"/>
      <c r="M109" s="772">
        <v>2</v>
      </c>
      <c r="N109" s="772"/>
      <c r="O109" s="772"/>
      <c r="P109" s="772"/>
      <c r="Q109" s="772"/>
      <c r="R109" s="772"/>
      <c r="S109" s="772"/>
      <c r="T109" s="772">
        <v>6.87</v>
      </c>
      <c r="U109" s="772"/>
      <c r="V109" s="772"/>
      <c r="W109" s="772"/>
      <c r="X109" s="772"/>
      <c r="Y109" s="772"/>
      <c r="Z109" s="772">
        <v>5.61</v>
      </c>
      <c r="AA109" s="1055" t="s">
        <v>389</v>
      </c>
      <c r="AB109" s="1055" t="s">
        <v>460</v>
      </c>
      <c r="AC109" s="1057" t="s">
        <v>1212</v>
      </c>
      <c r="AD109" s="1055" t="s">
        <v>771</v>
      </c>
    </row>
    <row r="110" spans="1:30" ht="63.75" thickBot="1">
      <c r="A110" s="1062">
        <v>71</v>
      </c>
      <c r="B110" s="1056" t="s">
        <v>1361</v>
      </c>
      <c r="C110" s="908">
        <f t="shared" si="7"/>
        <v>5.35</v>
      </c>
      <c r="D110" s="1056"/>
      <c r="E110" s="879">
        <f>SUM(F110:Z110)</f>
        <v>5.35</v>
      </c>
      <c r="F110" s="879"/>
      <c r="G110" s="879"/>
      <c r="H110" s="879"/>
      <c r="I110" s="114">
        <v>1</v>
      </c>
      <c r="J110" s="114">
        <v>1.0900000000000001</v>
      </c>
      <c r="K110" s="114"/>
      <c r="L110" s="879"/>
      <c r="M110" s="879"/>
      <c r="N110" s="879"/>
      <c r="O110" s="114">
        <v>2.5</v>
      </c>
      <c r="P110" s="879"/>
      <c r="Q110" s="879"/>
      <c r="R110" s="879"/>
      <c r="S110" s="879"/>
      <c r="T110" s="879"/>
      <c r="U110" s="879"/>
      <c r="V110" s="879"/>
      <c r="W110" s="879"/>
      <c r="X110" s="879"/>
      <c r="Y110" s="879"/>
      <c r="Z110" s="114">
        <v>0.76</v>
      </c>
      <c r="AA110" s="1055" t="s">
        <v>411</v>
      </c>
      <c r="AB110" s="1055" t="s">
        <v>462</v>
      </c>
      <c r="AC110" s="1055" t="s">
        <v>1242</v>
      </c>
      <c r="AD110" s="1055" t="s">
        <v>763</v>
      </c>
    </row>
    <row r="111" spans="1:30">
      <c r="A111" s="1046" t="s">
        <v>98</v>
      </c>
      <c r="B111" s="1396" t="s">
        <v>1343</v>
      </c>
      <c r="C111" s="1397"/>
      <c r="D111" s="1397"/>
      <c r="E111" s="1398"/>
      <c r="F111" s="879"/>
      <c r="G111" s="879"/>
      <c r="H111" s="879"/>
      <c r="I111" s="114"/>
      <c r="J111" s="114"/>
      <c r="K111" s="114"/>
      <c r="L111" s="879"/>
      <c r="M111" s="879"/>
      <c r="N111" s="879"/>
      <c r="O111" s="114"/>
      <c r="P111" s="879"/>
      <c r="Q111" s="879"/>
      <c r="R111" s="879"/>
      <c r="S111" s="879"/>
      <c r="T111" s="879"/>
      <c r="U111" s="879"/>
      <c r="V111" s="879"/>
      <c r="W111" s="879"/>
      <c r="X111" s="879"/>
      <c r="Y111" s="879"/>
      <c r="Z111" s="114"/>
      <c r="AA111" s="1055"/>
      <c r="AB111" s="1055"/>
      <c r="AC111" s="1055"/>
      <c r="AD111" s="1055"/>
    </row>
    <row r="112" spans="1:30" s="520" customFormat="1">
      <c r="A112" s="1051" t="s">
        <v>184</v>
      </c>
      <c r="B112" s="885" t="s">
        <v>90</v>
      </c>
      <c r="C112" s="1054">
        <f t="shared" si="7"/>
        <v>0</v>
      </c>
      <c r="D112" s="885"/>
      <c r="E112" s="1053"/>
      <c r="F112" s="1053"/>
      <c r="G112" s="1053"/>
      <c r="H112" s="1053"/>
      <c r="I112" s="1053"/>
      <c r="J112" s="1053"/>
      <c r="K112" s="1053"/>
      <c r="L112" s="1053"/>
      <c r="M112" s="1053"/>
      <c r="N112" s="1053"/>
      <c r="O112" s="1053"/>
      <c r="P112" s="1053"/>
      <c r="Q112" s="1053"/>
      <c r="R112" s="1053"/>
      <c r="S112" s="1053"/>
      <c r="T112" s="1053"/>
      <c r="U112" s="1053"/>
      <c r="V112" s="1053"/>
      <c r="W112" s="1053"/>
      <c r="X112" s="1053"/>
      <c r="Y112" s="1053"/>
      <c r="Z112" s="1053"/>
      <c r="AA112" s="1050"/>
      <c r="AB112" s="878"/>
      <c r="AC112" s="1051"/>
      <c r="AD112" s="880"/>
    </row>
    <row r="113" spans="1:30" ht="47.25">
      <c r="A113" s="1055">
        <v>72</v>
      </c>
      <c r="B113" s="1056" t="s">
        <v>488</v>
      </c>
      <c r="C113" s="908">
        <v>2</v>
      </c>
      <c r="D113" s="1056"/>
      <c r="E113" s="879">
        <f>SUM(F113:Z113)</f>
        <v>1.8</v>
      </c>
      <c r="F113" s="772">
        <v>1.7</v>
      </c>
      <c r="G113" s="879"/>
      <c r="H113" s="879"/>
      <c r="I113" s="879"/>
      <c r="J113" s="879"/>
      <c r="K113" s="879"/>
      <c r="L113" s="879"/>
      <c r="M113" s="879"/>
      <c r="N113" s="879"/>
      <c r="O113" s="879"/>
      <c r="P113" s="879"/>
      <c r="Q113" s="879"/>
      <c r="R113" s="879"/>
      <c r="S113" s="879"/>
      <c r="T113" s="772"/>
      <c r="U113" s="772"/>
      <c r="V113" s="772"/>
      <c r="W113" s="772"/>
      <c r="X113" s="772"/>
      <c r="Y113" s="772"/>
      <c r="Z113" s="772">
        <v>0.1</v>
      </c>
      <c r="AA113" s="1055" t="s">
        <v>134</v>
      </c>
      <c r="AB113" s="1055" t="s">
        <v>816</v>
      </c>
      <c r="AC113" s="1069" t="s">
        <v>324</v>
      </c>
      <c r="AD113" s="1055" t="s">
        <v>737</v>
      </c>
    </row>
    <row r="114" spans="1:30" ht="63">
      <c r="A114" s="1055">
        <v>73</v>
      </c>
      <c r="B114" s="1056" t="s">
        <v>490</v>
      </c>
      <c r="C114" s="908">
        <f t="shared" si="7"/>
        <v>0.89</v>
      </c>
      <c r="D114" s="1056"/>
      <c r="E114" s="879">
        <f t="shared" ref="E114:E121" si="11">SUM(F114:Z114)</f>
        <v>0.89</v>
      </c>
      <c r="F114" s="879">
        <v>0.87</v>
      </c>
      <c r="G114" s="879"/>
      <c r="H114" s="879"/>
      <c r="I114" s="879"/>
      <c r="J114" s="879"/>
      <c r="K114" s="879"/>
      <c r="L114" s="879"/>
      <c r="M114" s="879"/>
      <c r="N114" s="879"/>
      <c r="O114" s="879"/>
      <c r="P114" s="879"/>
      <c r="Q114" s="879"/>
      <c r="R114" s="879"/>
      <c r="S114" s="879"/>
      <c r="T114" s="879">
        <v>0.02</v>
      </c>
      <c r="U114" s="879"/>
      <c r="V114" s="879"/>
      <c r="W114" s="879"/>
      <c r="X114" s="879"/>
      <c r="Y114" s="879"/>
      <c r="Z114" s="879"/>
      <c r="AA114" s="1055" t="s">
        <v>134</v>
      </c>
      <c r="AB114" s="1055" t="s">
        <v>818</v>
      </c>
      <c r="AC114" s="1069" t="s">
        <v>324</v>
      </c>
      <c r="AD114" s="1055" t="s">
        <v>738</v>
      </c>
    </row>
    <row r="115" spans="1:30" ht="31.5">
      <c r="A115" s="1055">
        <v>74</v>
      </c>
      <c r="B115" s="1056" t="s">
        <v>649</v>
      </c>
      <c r="C115" s="908">
        <f t="shared" si="7"/>
        <v>0.2</v>
      </c>
      <c r="D115" s="1056"/>
      <c r="E115" s="879">
        <f t="shared" si="11"/>
        <v>0.2</v>
      </c>
      <c r="F115" s="879">
        <v>0.2</v>
      </c>
      <c r="G115" s="879"/>
      <c r="H115" s="879"/>
      <c r="I115" s="879"/>
      <c r="J115" s="879"/>
      <c r="K115" s="879"/>
      <c r="L115" s="879"/>
      <c r="M115" s="879"/>
      <c r="N115" s="879"/>
      <c r="O115" s="879"/>
      <c r="P115" s="879"/>
      <c r="Q115" s="879"/>
      <c r="R115" s="879"/>
      <c r="S115" s="879"/>
      <c r="T115" s="879"/>
      <c r="U115" s="879"/>
      <c r="V115" s="879"/>
      <c r="W115" s="879"/>
      <c r="X115" s="879"/>
      <c r="Y115" s="879"/>
      <c r="Z115" s="879"/>
      <c r="AA115" s="1055" t="s">
        <v>135</v>
      </c>
      <c r="AB115" s="1055" t="s">
        <v>819</v>
      </c>
      <c r="AC115" s="1057" t="s">
        <v>625</v>
      </c>
      <c r="AD115" s="1055" t="s">
        <v>745</v>
      </c>
    </row>
    <row r="116" spans="1:30" ht="47.25">
      <c r="A116" s="1055">
        <v>75</v>
      </c>
      <c r="B116" s="1056" t="s">
        <v>609</v>
      </c>
      <c r="C116" s="908">
        <f t="shared" si="7"/>
        <v>8.25</v>
      </c>
      <c r="D116" s="1056"/>
      <c r="E116" s="879">
        <f t="shared" si="11"/>
        <v>8.25</v>
      </c>
      <c r="F116" s="879">
        <v>7.8</v>
      </c>
      <c r="G116" s="879"/>
      <c r="H116" s="879"/>
      <c r="I116" s="879"/>
      <c r="J116" s="879"/>
      <c r="K116" s="879"/>
      <c r="L116" s="879"/>
      <c r="M116" s="879"/>
      <c r="N116" s="879"/>
      <c r="O116" s="879"/>
      <c r="P116" s="879"/>
      <c r="Q116" s="879"/>
      <c r="R116" s="879"/>
      <c r="S116" s="879"/>
      <c r="T116" s="879">
        <v>0.05</v>
      </c>
      <c r="U116" s="879">
        <v>0.1</v>
      </c>
      <c r="V116" s="879"/>
      <c r="W116" s="879"/>
      <c r="X116" s="879"/>
      <c r="Y116" s="879"/>
      <c r="Z116" s="879">
        <v>0.3</v>
      </c>
      <c r="AA116" s="1055" t="s">
        <v>137</v>
      </c>
      <c r="AB116" s="1055" t="s">
        <v>822</v>
      </c>
      <c r="AC116" s="1057" t="s">
        <v>1213</v>
      </c>
      <c r="AD116" s="1055" t="s">
        <v>746</v>
      </c>
    </row>
    <row r="117" spans="1:30" ht="31.5">
      <c r="A117" s="1055">
        <v>76</v>
      </c>
      <c r="B117" s="1056" t="s">
        <v>626</v>
      </c>
      <c r="C117" s="908">
        <v>1</v>
      </c>
      <c r="D117" s="1056"/>
      <c r="E117" s="879">
        <f t="shared" si="11"/>
        <v>1</v>
      </c>
      <c r="F117" s="879">
        <v>0.91</v>
      </c>
      <c r="G117" s="879"/>
      <c r="H117" s="879"/>
      <c r="I117" s="879"/>
      <c r="J117" s="879"/>
      <c r="K117" s="879"/>
      <c r="L117" s="879"/>
      <c r="M117" s="879"/>
      <c r="N117" s="879"/>
      <c r="O117" s="879"/>
      <c r="P117" s="879"/>
      <c r="Q117" s="879"/>
      <c r="R117" s="879"/>
      <c r="S117" s="879"/>
      <c r="T117" s="879">
        <v>7.0000000000000007E-2</v>
      </c>
      <c r="U117" s="879">
        <v>0.02</v>
      </c>
      <c r="V117" s="879"/>
      <c r="W117" s="879"/>
      <c r="X117" s="879"/>
      <c r="Y117" s="879"/>
      <c r="Z117" s="879"/>
      <c r="AA117" s="1055" t="s">
        <v>130</v>
      </c>
      <c r="AB117" s="1055" t="s">
        <v>821</v>
      </c>
      <c r="AC117" s="1057" t="s">
        <v>625</v>
      </c>
      <c r="AD117" s="1055" t="s">
        <v>747</v>
      </c>
    </row>
    <row r="118" spans="1:30" ht="63">
      <c r="A118" s="1055">
        <v>77</v>
      </c>
      <c r="B118" s="1056" t="s">
        <v>480</v>
      </c>
      <c r="C118" s="908">
        <f t="shared" si="7"/>
        <v>1.8399999999999999</v>
      </c>
      <c r="D118" s="1056"/>
      <c r="E118" s="879">
        <f t="shared" si="11"/>
        <v>1.8399999999999999</v>
      </c>
      <c r="F118" s="879">
        <v>1.2</v>
      </c>
      <c r="G118" s="879"/>
      <c r="H118" s="879"/>
      <c r="I118" s="879"/>
      <c r="J118" s="879"/>
      <c r="K118" s="879"/>
      <c r="L118" s="879"/>
      <c r="M118" s="879"/>
      <c r="N118" s="879"/>
      <c r="O118" s="879"/>
      <c r="P118" s="879"/>
      <c r="Q118" s="879"/>
      <c r="R118" s="879"/>
      <c r="S118" s="879"/>
      <c r="T118" s="879">
        <v>0.3</v>
      </c>
      <c r="U118" s="879">
        <v>0.2</v>
      </c>
      <c r="V118" s="879"/>
      <c r="W118" s="879"/>
      <c r="X118" s="879"/>
      <c r="Y118" s="879"/>
      <c r="Z118" s="879">
        <v>0.14000000000000001</v>
      </c>
      <c r="AA118" s="1055" t="s">
        <v>139</v>
      </c>
      <c r="AB118" s="1055" t="s">
        <v>1144</v>
      </c>
      <c r="AC118" s="1057" t="s">
        <v>1208</v>
      </c>
      <c r="AD118" s="1055" t="s">
        <v>1089</v>
      </c>
    </row>
    <row r="119" spans="1:30" ht="78.75">
      <c r="A119" s="1055">
        <v>78</v>
      </c>
      <c r="B119" s="1056" t="s">
        <v>470</v>
      </c>
      <c r="C119" s="908">
        <f t="shared" si="7"/>
        <v>0.82000000000000006</v>
      </c>
      <c r="D119" s="1056"/>
      <c r="E119" s="879">
        <f t="shared" si="11"/>
        <v>0.82000000000000006</v>
      </c>
      <c r="F119" s="879">
        <v>0.1</v>
      </c>
      <c r="G119" s="879"/>
      <c r="H119" s="879"/>
      <c r="I119" s="879">
        <v>0.6</v>
      </c>
      <c r="J119" s="879"/>
      <c r="K119" s="879"/>
      <c r="L119" s="879"/>
      <c r="M119" s="879"/>
      <c r="N119" s="879"/>
      <c r="O119" s="879"/>
      <c r="P119" s="879"/>
      <c r="Q119" s="879"/>
      <c r="R119" s="879"/>
      <c r="S119" s="879"/>
      <c r="T119" s="879">
        <v>0.05</v>
      </c>
      <c r="U119" s="879"/>
      <c r="V119" s="879"/>
      <c r="W119" s="879"/>
      <c r="X119" s="879"/>
      <c r="Y119" s="879"/>
      <c r="Z119" s="879">
        <v>7.0000000000000007E-2</v>
      </c>
      <c r="AA119" s="1055" t="s">
        <v>1000</v>
      </c>
      <c r="AB119" s="1055" t="s">
        <v>1078</v>
      </c>
      <c r="AC119" s="1057" t="s">
        <v>1208</v>
      </c>
      <c r="AD119" s="1055" t="s">
        <v>859</v>
      </c>
    </row>
    <row r="120" spans="1:30" ht="157.5">
      <c r="A120" s="1055">
        <v>79</v>
      </c>
      <c r="B120" s="1056" t="s">
        <v>860</v>
      </c>
      <c r="C120" s="908">
        <f t="shared" si="7"/>
        <v>1</v>
      </c>
      <c r="D120" s="1056"/>
      <c r="E120" s="879">
        <f t="shared" si="11"/>
        <v>1</v>
      </c>
      <c r="F120" s="879">
        <v>0.9</v>
      </c>
      <c r="G120" s="879"/>
      <c r="H120" s="879"/>
      <c r="I120" s="879"/>
      <c r="J120" s="879"/>
      <c r="K120" s="879"/>
      <c r="L120" s="879"/>
      <c r="M120" s="879"/>
      <c r="N120" s="879"/>
      <c r="O120" s="879"/>
      <c r="P120" s="879"/>
      <c r="Q120" s="879"/>
      <c r="R120" s="879"/>
      <c r="S120" s="879"/>
      <c r="T120" s="879">
        <v>0.1</v>
      </c>
      <c r="U120" s="879"/>
      <c r="V120" s="879"/>
      <c r="W120" s="879"/>
      <c r="X120" s="879"/>
      <c r="Y120" s="879"/>
      <c r="Z120" s="879"/>
      <c r="AA120" s="1055" t="s">
        <v>133</v>
      </c>
      <c r="AB120" s="1055" t="s">
        <v>1145</v>
      </c>
      <c r="AC120" s="1057" t="s">
        <v>1208</v>
      </c>
      <c r="AD120" s="1055" t="s">
        <v>862</v>
      </c>
    </row>
    <row r="121" spans="1:30" ht="47.25">
      <c r="A121" s="1055">
        <v>80</v>
      </c>
      <c r="B121" s="1063" t="s">
        <v>1352</v>
      </c>
      <c r="C121" s="908">
        <f>E121</f>
        <v>4.1499999999999995</v>
      </c>
      <c r="D121" s="1063"/>
      <c r="E121" s="879">
        <f t="shared" si="11"/>
        <v>4.1499999999999995</v>
      </c>
      <c r="F121" s="772">
        <v>3.71</v>
      </c>
      <c r="G121" s="772"/>
      <c r="H121" s="772"/>
      <c r="I121" s="772"/>
      <c r="J121" s="772"/>
      <c r="K121" s="772"/>
      <c r="L121" s="772"/>
      <c r="M121" s="772"/>
      <c r="N121" s="772"/>
      <c r="O121" s="772"/>
      <c r="P121" s="772"/>
      <c r="Q121" s="772"/>
      <c r="R121" s="772"/>
      <c r="S121" s="772"/>
      <c r="T121" s="772">
        <v>0.08</v>
      </c>
      <c r="U121" s="772">
        <v>0.01</v>
      </c>
      <c r="V121" s="772"/>
      <c r="W121" s="772"/>
      <c r="X121" s="772"/>
      <c r="Y121" s="772"/>
      <c r="Z121" s="772">
        <v>0.35</v>
      </c>
      <c r="AA121" s="1055" t="s">
        <v>133</v>
      </c>
      <c r="AB121" s="774" t="s">
        <v>1353</v>
      </c>
      <c r="AC121" s="1055"/>
      <c r="AD121" s="1055" t="s">
        <v>1354</v>
      </c>
    </row>
    <row r="122" spans="1:30">
      <c r="A122" s="1051" t="s">
        <v>181</v>
      </c>
      <c r="B122" s="888" t="s">
        <v>105</v>
      </c>
      <c r="C122" s="1054">
        <f t="shared" si="7"/>
        <v>0</v>
      </c>
      <c r="D122" s="888"/>
      <c r="E122" s="1053"/>
      <c r="F122" s="1053"/>
      <c r="G122" s="1053"/>
      <c r="H122" s="1053"/>
      <c r="I122" s="1053"/>
      <c r="J122" s="1053"/>
      <c r="K122" s="1053"/>
      <c r="L122" s="1053"/>
      <c r="M122" s="1053"/>
      <c r="N122" s="1053"/>
      <c r="O122" s="1053"/>
      <c r="P122" s="1053"/>
      <c r="Q122" s="1053"/>
      <c r="R122" s="1053"/>
      <c r="S122" s="1053"/>
      <c r="T122" s="1053"/>
      <c r="U122" s="1053"/>
      <c r="V122" s="879"/>
      <c r="W122" s="879"/>
      <c r="X122" s="879"/>
      <c r="Y122" s="879"/>
      <c r="Z122" s="879"/>
      <c r="AA122" s="1055"/>
      <c r="AB122" s="1055"/>
      <c r="AC122" s="1057"/>
      <c r="AD122" s="1012"/>
    </row>
    <row r="123" spans="1:30" ht="63">
      <c r="A123" s="1069">
        <v>81</v>
      </c>
      <c r="B123" s="1056" t="s">
        <v>937</v>
      </c>
      <c r="C123" s="908">
        <f t="shared" si="7"/>
        <v>4.9399999999999986</v>
      </c>
      <c r="D123" s="1056"/>
      <c r="E123" s="879">
        <f>SUM(F123:Z123)</f>
        <v>4.9399999999999986</v>
      </c>
      <c r="F123" s="889">
        <v>4.55</v>
      </c>
      <c r="G123" s="879"/>
      <c r="H123" s="879"/>
      <c r="I123" s="879"/>
      <c r="J123" s="879"/>
      <c r="K123" s="879"/>
      <c r="L123" s="879"/>
      <c r="M123" s="879"/>
      <c r="N123" s="879"/>
      <c r="O123" s="879"/>
      <c r="P123" s="879"/>
      <c r="Q123" s="879"/>
      <c r="R123" s="879"/>
      <c r="S123" s="879"/>
      <c r="T123" s="879">
        <v>0.06</v>
      </c>
      <c r="U123" s="879">
        <v>0.02</v>
      </c>
      <c r="V123" s="879"/>
      <c r="W123" s="879"/>
      <c r="X123" s="879"/>
      <c r="Y123" s="879"/>
      <c r="Z123" s="879">
        <v>0.31</v>
      </c>
      <c r="AA123" s="1055" t="s">
        <v>140</v>
      </c>
      <c r="AB123" s="1055" t="s">
        <v>1002</v>
      </c>
      <c r="AC123" s="1055" t="s">
        <v>1359</v>
      </c>
      <c r="AD123" s="1055" t="s">
        <v>1214</v>
      </c>
    </row>
    <row r="124" spans="1:30" s="149" customFormat="1">
      <c r="A124" s="1048" t="s">
        <v>179</v>
      </c>
      <c r="B124" s="896" t="s">
        <v>1344</v>
      </c>
      <c r="C124" s="1054">
        <f t="shared" si="7"/>
        <v>0</v>
      </c>
      <c r="D124" s="896"/>
      <c r="E124" s="1053"/>
      <c r="F124" s="1053"/>
      <c r="G124" s="1053"/>
      <c r="H124" s="1053"/>
      <c r="I124" s="1053"/>
      <c r="J124" s="1053"/>
      <c r="K124" s="1053"/>
      <c r="L124" s="1053"/>
      <c r="M124" s="1053"/>
      <c r="N124" s="1053"/>
      <c r="O124" s="1053"/>
      <c r="P124" s="1053"/>
      <c r="Q124" s="1053"/>
      <c r="R124" s="1053"/>
      <c r="S124" s="1053"/>
      <c r="T124" s="1053"/>
      <c r="U124" s="1053"/>
      <c r="V124" s="1053"/>
      <c r="W124" s="1053"/>
      <c r="X124" s="1053"/>
      <c r="Y124" s="1053"/>
      <c r="Z124" s="1053"/>
      <c r="AA124" s="1050"/>
      <c r="AB124" s="1050"/>
      <c r="AC124" s="1049"/>
      <c r="AD124" s="1047"/>
    </row>
    <row r="125" spans="1:30" s="153" customFormat="1" ht="157.5">
      <c r="A125" s="1363">
        <v>82</v>
      </c>
      <c r="B125" s="1366" t="s">
        <v>622</v>
      </c>
      <c r="C125" s="908">
        <f t="shared" si="7"/>
        <v>0.5</v>
      </c>
      <c r="D125" s="1066"/>
      <c r="E125" s="879">
        <f>SUM(F125:Z125)</f>
        <v>0.5</v>
      </c>
      <c r="G125" s="879"/>
      <c r="H125" s="879"/>
      <c r="I125" s="879">
        <v>0.25</v>
      </c>
      <c r="J125" s="879">
        <v>0.25</v>
      </c>
      <c r="K125" s="879"/>
      <c r="L125" s="879"/>
      <c r="M125" s="879"/>
      <c r="N125" s="879"/>
      <c r="O125" s="879"/>
      <c r="P125" s="879"/>
      <c r="Q125" s="879"/>
      <c r="R125" s="879"/>
      <c r="S125" s="879"/>
      <c r="T125" s="879"/>
      <c r="U125" s="879"/>
      <c r="V125" s="879"/>
      <c r="W125" s="879"/>
      <c r="X125" s="879"/>
      <c r="Y125" s="879"/>
      <c r="Z125" s="879"/>
      <c r="AA125" s="1055" t="s">
        <v>136</v>
      </c>
      <c r="AB125" s="774" t="s">
        <v>1363</v>
      </c>
      <c r="AC125" s="1069"/>
      <c r="AD125" s="1360" t="s">
        <v>915</v>
      </c>
    </row>
    <row r="126" spans="1:30" s="153" customFormat="1" ht="141.75">
      <c r="A126" s="1364"/>
      <c r="B126" s="1367"/>
      <c r="C126" s="908">
        <f t="shared" si="7"/>
        <v>0.9</v>
      </c>
      <c r="D126" s="1070"/>
      <c r="E126" s="879">
        <f t="shared" ref="E126:E135" si="12">SUM(F126:Z126)</f>
        <v>0.9</v>
      </c>
      <c r="F126" s="891"/>
      <c r="G126" s="879"/>
      <c r="H126" s="879"/>
      <c r="I126" s="879">
        <v>0.8</v>
      </c>
      <c r="J126" s="879">
        <v>0.1</v>
      </c>
      <c r="K126" s="879"/>
      <c r="L126" s="879"/>
      <c r="M126" s="879"/>
      <c r="N126" s="879"/>
      <c r="O126" s="879"/>
      <c r="P126" s="879"/>
      <c r="Q126" s="879"/>
      <c r="R126" s="879"/>
      <c r="S126" s="879"/>
      <c r="T126" s="879"/>
      <c r="U126" s="879"/>
      <c r="V126" s="879"/>
      <c r="W126" s="879"/>
      <c r="X126" s="879"/>
      <c r="Y126" s="879"/>
      <c r="Z126" s="879"/>
      <c r="AA126" s="1055" t="s">
        <v>276</v>
      </c>
      <c r="AB126" s="774" t="s">
        <v>1364</v>
      </c>
      <c r="AC126" s="1069"/>
      <c r="AD126" s="1361"/>
    </row>
    <row r="127" spans="1:30" s="153" customFormat="1" ht="236.25">
      <c r="A127" s="1364"/>
      <c r="B127" s="1367"/>
      <c r="C127" s="908">
        <f t="shared" si="7"/>
        <v>1</v>
      </c>
      <c r="D127" s="1070"/>
      <c r="E127" s="879">
        <f t="shared" si="12"/>
        <v>1</v>
      </c>
      <c r="F127" s="892">
        <v>0.2</v>
      </c>
      <c r="G127" s="879"/>
      <c r="H127" s="879"/>
      <c r="I127" s="879">
        <v>0.5</v>
      </c>
      <c r="J127" s="879">
        <v>0.3</v>
      </c>
      <c r="K127" s="879"/>
      <c r="L127" s="879"/>
      <c r="M127" s="879"/>
      <c r="N127" s="879"/>
      <c r="O127" s="879"/>
      <c r="P127" s="879"/>
      <c r="Q127" s="879"/>
      <c r="R127" s="879"/>
      <c r="S127" s="879"/>
      <c r="T127" s="879"/>
      <c r="U127" s="879"/>
      <c r="V127" s="879"/>
      <c r="W127" s="879"/>
      <c r="X127" s="879"/>
      <c r="Y127" s="879"/>
      <c r="Z127" s="879"/>
      <c r="AA127" s="1055" t="s">
        <v>1007</v>
      </c>
      <c r="AB127" s="774" t="s">
        <v>1246</v>
      </c>
      <c r="AC127" s="1069" t="s">
        <v>1208</v>
      </c>
      <c r="AD127" s="1361"/>
    </row>
    <row r="128" spans="1:30" s="153" customFormat="1" ht="173.25">
      <c r="A128" s="1364"/>
      <c r="B128" s="1367"/>
      <c r="C128" s="908">
        <f t="shared" si="7"/>
        <v>1</v>
      </c>
      <c r="D128" s="1070"/>
      <c r="E128" s="879">
        <f>SUM(F128:Z128)</f>
        <v>1</v>
      </c>
      <c r="F128" s="891">
        <f>0.2</f>
        <v>0.2</v>
      </c>
      <c r="G128" s="879"/>
      <c r="H128" s="879"/>
      <c r="I128" s="879">
        <v>0.4</v>
      </c>
      <c r="J128" s="879">
        <v>0.4</v>
      </c>
      <c r="K128" s="879"/>
      <c r="L128" s="879"/>
      <c r="M128" s="879"/>
      <c r="N128" s="879"/>
      <c r="O128" s="879"/>
      <c r="P128" s="879"/>
      <c r="Q128" s="879"/>
      <c r="R128" s="879"/>
      <c r="S128" s="879"/>
      <c r="T128" s="879"/>
      <c r="U128" s="879"/>
      <c r="V128" s="879"/>
      <c r="W128" s="879"/>
      <c r="X128" s="879"/>
      <c r="Y128" s="879"/>
      <c r="Z128" s="879"/>
      <c r="AA128" s="1055" t="s">
        <v>139</v>
      </c>
      <c r="AB128" s="774" t="s">
        <v>1366</v>
      </c>
      <c r="AC128" s="1069" t="s">
        <v>1208</v>
      </c>
      <c r="AD128" s="1361"/>
    </row>
    <row r="129" spans="1:30" s="153" customFormat="1" ht="141.75">
      <c r="A129" s="1364"/>
      <c r="B129" s="1367"/>
      <c r="C129" s="908">
        <f t="shared" si="7"/>
        <v>1.1000000000000001</v>
      </c>
      <c r="D129" s="1070"/>
      <c r="E129" s="879">
        <f t="shared" si="12"/>
        <v>1.1000000000000001</v>
      </c>
      <c r="F129" s="892">
        <v>0.2</v>
      </c>
      <c r="G129" s="879"/>
      <c r="H129" s="879"/>
      <c r="I129" s="879">
        <v>0.5</v>
      </c>
      <c r="J129" s="879">
        <v>0.4</v>
      </c>
      <c r="K129" s="879"/>
      <c r="L129" s="879"/>
      <c r="M129" s="879"/>
      <c r="N129" s="879"/>
      <c r="O129" s="879"/>
      <c r="P129" s="879"/>
      <c r="Q129" s="879"/>
      <c r="R129" s="879"/>
      <c r="S129" s="879"/>
      <c r="T129" s="879"/>
      <c r="U129" s="879"/>
      <c r="V129" s="879"/>
      <c r="W129" s="879"/>
      <c r="X129" s="879"/>
      <c r="Y129" s="879"/>
      <c r="Z129" s="879"/>
      <c r="AA129" s="1055" t="s">
        <v>137</v>
      </c>
      <c r="AB129" s="774" t="s">
        <v>1203</v>
      </c>
      <c r="AC129" s="1069" t="s">
        <v>1208</v>
      </c>
      <c r="AD129" s="1361"/>
    </row>
    <row r="130" spans="1:30" s="153" customFormat="1" ht="63">
      <c r="A130" s="1364"/>
      <c r="B130" s="1367"/>
      <c r="C130" s="908">
        <f t="shared" si="7"/>
        <v>0.5</v>
      </c>
      <c r="D130" s="1070"/>
      <c r="E130" s="879">
        <f t="shared" si="12"/>
        <v>0.5</v>
      </c>
      <c r="F130" s="892"/>
      <c r="G130" s="879"/>
      <c r="H130" s="879"/>
      <c r="I130" s="879">
        <v>0.1</v>
      </c>
      <c r="J130" s="879">
        <v>0.4</v>
      </c>
      <c r="K130" s="879"/>
      <c r="L130" s="879"/>
      <c r="M130" s="879"/>
      <c r="N130" s="879"/>
      <c r="O130" s="879"/>
      <c r="P130" s="879"/>
      <c r="Q130" s="879"/>
      <c r="R130" s="879"/>
      <c r="S130" s="879"/>
      <c r="T130" s="879"/>
      <c r="U130" s="879"/>
      <c r="V130" s="879"/>
      <c r="W130" s="879"/>
      <c r="X130" s="879"/>
      <c r="Y130" s="879"/>
      <c r="Z130" s="879"/>
      <c r="AA130" s="1055" t="s">
        <v>130</v>
      </c>
      <c r="AB130" s="774" t="s">
        <v>1021</v>
      </c>
      <c r="AC130" s="1069"/>
      <c r="AD130" s="1361"/>
    </row>
    <row r="131" spans="1:30" s="153" customFormat="1" ht="94.5">
      <c r="A131" s="1364"/>
      <c r="B131" s="1367"/>
      <c r="C131" s="908">
        <f t="shared" si="7"/>
        <v>0.7</v>
      </c>
      <c r="D131" s="1070"/>
      <c r="E131" s="879">
        <f t="shared" si="12"/>
        <v>0.7</v>
      </c>
      <c r="F131" s="892"/>
      <c r="G131" s="879"/>
      <c r="H131" s="879"/>
      <c r="I131" s="879">
        <v>0.4</v>
      </c>
      <c r="J131" s="879">
        <v>0.3</v>
      </c>
      <c r="K131" s="879"/>
      <c r="L131" s="879"/>
      <c r="M131" s="879"/>
      <c r="N131" s="879"/>
      <c r="O131" s="879"/>
      <c r="P131" s="879"/>
      <c r="Q131" s="879"/>
      <c r="R131" s="879"/>
      <c r="S131" s="879"/>
      <c r="T131" s="879"/>
      <c r="U131" s="879"/>
      <c r="V131" s="879"/>
      <c r="W131" s="879"/>
      <c r="X131" s="879"/>
      <c r="Y131" s="879"/>
      <c r="Z131" s="879"/>
      <c r="AA131" s="1055" t="s">
        <v>138</v>
      </c>
      <c r="AB131" s="774" t="s">
        <v>1219</v>
      </c>
      <c r="AC131" s="1069"/>
      <c r="AD131" s="1361"/>
    </row>
    <row r="132" spans="1:30" s="153" customFormat="1">
      <c r="A132" s="1364"/>
      <c r="B132" s="1367"/>
      <c r="C132" s="908">
        <f t="shared" si="7"/>
        <v>0.2</v>
      </c>
      <c r="D132" s="1070"/>
      <c r="E132" s="879">
        <f t="shared" si="12"/>
        <v>0.2</v>
      </c>
      <c r="F132" s="892"/>
      <c r="G132" s="879"/>
      <c r="H132" s="879"/>
      <c r="I132" s="879">
        <v>0.1</v>
      </c>
      <c r="J132" s="879">
        <v>0.1</v>
      </c>
      <c r="K132" s="879"/>
      <c r="L132" s="879"/>
      <c r="M132" s="879"/>
      <c r="N132" s="879"/>
      <c r="O132" s="879"/>
      <c r="P132" s="879"/>
      <c r="Q132" s="879"/>
      <c r="R132" s="879"/>
      <c r="S132" s="879"/>
      <c r="T132" s="879"/>
      <c r="U132" s="879"/>
      <c r="V132" s="879"/>
      <c r="W132" s="879"/>
      <c r="X132" s="879"/>
      <c r="Y132" s="879"/>
      <c r="Z132" s="879"/>
      <c r="AA132" s="1055" t="s">
        <v>132</v>
      </c>
      <c r="AB132" s="774" t="s">
        <v>1023</v>
      </c>
      <c r="AC132" s="1069"/>
      <c r="AD132" s="1361"/>
    </row>
    <row r="133" spans="1:30" s="153" customFormat="1" ht="126">
      <c r="A133" s="1364"/>
      <c r="B133" s="1367"/>
      <c r="C133" s="908">
        <f t="shared" si="7"/>
        <v>0.7</v>
      </c>
      <c r="D133" s="1070"/>
      <c r="E133" s="879">
        <f t="shared" si="12"/>
        <v>0.7</v>
      </c>
      <c r="F133" s="892"/>
      <c r="G133" s="879"/>
      <c r="H133" s="879">
        <v>0.38</v>
      </c>
      <c r="I133" s="879">
        <v>0.24</v>
      </c>
      <c r="J133" s="879">
        <v>0.08</v>
      </c>
      <c r="K133" s="879"/>
      <c r="L133" s="879"/>
      <c r="M133" s="879"/>
      <c r="N133" s="879"/>
      <c r="O133" s="879"/>
      <c r="P133" s="879"/>
      <c r="Q133" s="879"/>
      <c r="R133" s="879"/>
      <c r="S133" s="879"/>
      <c r="T133" s="879"/>
      <c r="U133" s="879"/>
      <c r="V133" s="879"/>
      <c r="W133" s="879"/>
      <c r="X133" s="879"/>
      <c r="Y133" s="879"/>
      <c r="Z133" s="879"/>
      <c r="AA133" s="1055" t="s">
        <v>134</v>
      </c>
      <c r="AB133" s="774" t="s">
        <v>1025</v>
      </c>
      <c r="AC133" s="1069"/>
      <c r="AD133" s="1361"/>
    </row>
    <row r="134" spans="1:30" s="153" customFormat="1" ht="252">
      <c r="A134" s="1364"/>
      <c r="B134" s="1367"/>
      <c r="C134" s="908">
        <f t="shared" si="7"/>
        <v>0.7</v>
      </c>
      <c r="D134" s="1070"/>
      <c r="E134" s="879">
        <f t="shared" si="12"/>
        <v>0.7</v>
      </c>
      <c r="F134" s="892"/>
      <c r="G134" s="879"/>
      <c r="H134" s="879"/>
      <c r="I134" s="879">
        <v>0.4</v>
      </c>
      <c r="J134" s="879">
        <v>0.3</v>
      </c>
      <c r="K134" s="879"/>
      <c r="L134" s="879"/>
      <c r="M134" s="879"/>
      <c r="N134" s="879"/>
      <c r="O134" s="879"/>
      <c r="P134" s="879"/>
      <c r="Q134" s="879"/>
      <c r="R134" s="879"/>
      <c r="S134" s="879"/>
      <c r="T134" s="879"/>
      <c r="U134" s="879"/>
      <c r="V134" s="879"/>
      <c r="W134" s="879"/>
      <c r="X134" s="879"/>
      <c r="Y134" s="879"/>
      <c r="Z134" s="879"/>
      <c r="AA134" s="1055" t="s">
        <v>135</v>
      </c>
      <c r="AB134" s="774" t="s">
        <v>1204</v>
      </c>
      <c r="AC134" s="1069"/>
      <c r="AD134" s="1361"/>
    </row>
    <row r="135" spans="1:30" s="153" customFormat="1" ht="126">
      <c r="A135" s="1365"/>
      <c r="B135" s="1368"/>
      <c r="C135" s="908">
        <f t="shared" si="7"/>
        <v>1.1000000000000001</v>
      </c>
      <c r="D135" s="1067"/>
      <c r="E135" s="879">
        <f t="shared" si="12"/>
        <v>1.1000000000000001</v>
      </c>
      <c r="F135" s="892">
        <v>0.1</v>
      </c>
      <c r="G135" s="879"/>
      <c r="H135" s="879"/>
      <c r="I135" s="879">
        <v>0.6</v>
      </c>
      <c r="J135" s="879">
        <v>0.4</v>
      </c>
      <c r="K135" s="879"/>
      <c r="L135" s="879"/>
      <c r="M135" s="879"/>
      <c r="N135" s="879"/>
      <c r="O135" s="879"/>
      <c r="P135" s="879"/>
      <c r="Q135" s="879"/>
      <c r="R135" s="879"/>
      <c r="S135" s="879"/>
      <c r="T135" s="879"/>
      <c r="U135" s="879"/>
      <c r="V135" s="879"/>
      <c r="W135" s="879"/>
      <c r="X135" s="879"/>
      <c r="Y135" s="879"/>
      <c r="Z135" s="879"/>
      <c r="AA135" s="1055" t="s">
        <v>140</v>
      </c>
      <c r="AB135" s="774" t="s">
        <v>1365</v>
      </c>
      <c r="AC135" s="1069" t="s">
        <v>1208</v>
      </c>
      <c r="AD135" s="1362"/>
    </row>
    <row r="136" spans="1:30">
      <c r="I136" s="521"/>
      <c r="J136" s="521"/>
      <c r="K136" s="521"/>
      <c r="L136" s="521"/>
      <c r="M136" s="521"/>
      <c r="N136" s="521"/>
      <c r="O136" s="521"/>
      <c r="P136" s="521"/>
      <c r="Q136" s="521"/>
      <c r="R136" s="521"/>
      <c r="S136" s="521"/>
      <c r="T136" s="521"/>
      <c r="U136" s="521"/>
      <c r="V136" s="521"/>
      <c r="W136" s="521"/>
      <c r="X136" s="521"/>
      <c r="Y136" s="521"/>
      <c r="Z136" s="521"/>
    </row>
    <row r="137" spans="1:30">
      <c r="F137" s="521">
        <f>SUM(F6:F135)</f>
        <v>238.35999999999999</v>
      </c>
      <c r="G137" s="521">
        <f t="shared" ref="G137:Z137" si="13">SUM(G6:G135)</f>
        <v>12.489999999999998</v>
      </c>
      <c r="H137" s="521">
        <f t="shared" si="13"/>
        <v>1.81</v>
      </c>
      <c r="I137" s="521">
        <f t="shared" si="13"/>
        <v>16.48</v>
      </c>
      <c r="J137" s="521">
        <f t="shared" si="13"/>
        <v>10.029999999999999</v>
      </c>
      <c r="K137" s="521">
        <f t="shared" si="13"/>
        <v>1.63</v>
      </c>
      <c r="L137" s="521">
        <f t="shared" si="13"/>
        <v>12.2</v>
      </c>
      <c r="M137" s="521">
        <f t="shared" si="13"/>
        <v>2.99</v>
      </c>
      <c r="N137" s="521">
        <f t="shared" si="13"/>
        <v>0.2</v>
      </c>
      <c r="O137" s="521">
        <f t="shared" si="13"/>
        <v>7.5100000000000007</v>
      </c>
      <c r="P137" s="521">
        <f t="shared" si="13"/>
        <v>0.95000000000000007</v>
      </c>
      <c r="Q137" s="521">
        <f t="shared" si="13"/>
        <v>0.12000000000000001</v>
      </c>
      <c r="R137" s="521">
        <f t="shared" si="13"/>
        <v>5.43</v>
      </c>
      <c r="S137" s="521">
        <f t="shared" si="13"/>
        <v>3.35</v>
      </c>
      <c r="T137" s="521">
        <f t="shared" si="13"/>
        <v>24.13</v>
      </c>
      <c r="U137" s="521">
        <f t="shared" si="13"/>
        <v>13.369999999999996</v>
      </c>
      <c r="V137" s="521">
        <f t="shared" si="13"/>
        <v>6.9999999999999993E-2</v>
      </c>
      <c r="W137" s="521">
        <f t="shared" si="13"/>
        <v>0</v>
      </c>
      <c r="X137" s="521">
        <f t="shared" si="13"/>
        <v>0.14000000000000001</v>
      </c>
      <c r="Y137" s="521">
        <f t="shared" si="13"/>
        <v>1.0049999999999999</v>
      </c>
      <c r="Z137" s="521">
        <f t="shared" si="13"/>
        <v>20.28</v>
      </c>
    </row>
  </sheetData>
  <protectedRanges>
    <protectedRange sqref="B27:B29 B31 B34:B39 D27:D29 D31 D34:D39" name="Range10_1_1_3_1_1_1_1_1_1_2_2_8"/>
    <protectedRange sqref="B30 D30" name="Range10_1_1_3_1_1_1_1_1_1_2_2_1_1"/>
    <protectedRange sqref="B32:B33 D32:D33" name="Range10_1_1_3_1_1_1_1_1_1_2_2_2_1"/>
    <protectedRange sqref="B40:B41 D40:D41 D16:D17" name="Range10_1_1_3_1_1_1_1_1_1_2_2_3_1"/>
    <protectedRange sqref="B46:B48 B50:B53 D46:D48 D50:D53" name="Range10_1_1_3_1_1_1_1_1_1_2_2_4_1"/>
    <protectedRange sqref="B125:B135 B77:B78 D125:D135 D77:D78 B80:B88 D80:D88" name="Range10_1_1_3_1_1_1_1_1_1_2_2_5_1"/>
    <protectedRange sqref="B58:B59 D58:D59" name="Range10_1_1_3_1_1_1_1_1_1_2_2_6_1"/>
    <protectedRange sqref="B105 D105" name="Range10_1_1_3_1_1_1_1_1_1_2_2_7_1"/>
  </protectedRanges>
  <mergeCells count="70">
    <mergeCell ref="A125:A135"/>
    <mergeCell ref="B125:B135"/>
    <mergeCell ref="AD125:AD135"/>
    <mergeCell ref="A87:A88"/>
    <mergeCell ref="B87:B88"/>
    <mergeCell ref="AC87:AC88"/>
    <mergeCell ref="AD87:AD88"/>
    <mergeCell ref="A91:A92"/>
    <mergeCell ref="B91:B92"/>
    <mergeCell ref="AC91:AC92"/>
    <mergeCell ref="AD91:AD92"/>
    <mergeCell ref="A85:A86"/>
    <mergeCell ref="B85:B86"/>
    <mergeCell ref="AC85:AC86"/>
    <mergeCell ref="AD85:AD86"/>
    <mergeCell ref="B111:E111"/>
    <mergeCell ref="A82:A84"/>
    <mergeCell ref="B82:B84"/>
    <mergeCell ref="AC82:AC84"/>
    <mergeCell ref="AD82:AD84"/>
    <mergeCell ref="A77:A78"/>
    <mergeCell ref="B77:B78"/>
    <mergeCell ref="AC77:AC78"/>
    <mergeCell ref="AD77:AD78"/>
    <mergeCell ref="A59:A60"/>
    <mergeCell ref="B59:B60"/>
    <mergeCell ref="AC59:AC60"/>
    <mergeCell ref="AD59:AD60"/>
    <mergeCell ref="B69:B70"/>
    <mergeCell ref="A65:A66"/>
    <mergeCell ref="B65:B66"/>
    <mergeCell ref="AD65:AD66"/>
    <mergeCell ref="A69:A70"/>
    <mergeCell ref="A54:A55"/>
    <mergeCell ref="B54:B55"/>
    <mergeCell ref="AC54:AC55"/>
    <mergeCell ref="AD54:AD55"/>
    <mergeCell ref="A35:A36"/>
    <mergeCell ref="B35:B36"/>
    <mergeCell ref="AC35:AC36"/>
    <mergeCell ref="AD35:AD36"/>
    <mergeCell ref="A38:A39"/>
    <mergeCell ref="B38:B39"/>
    <mergeCell ref="AC38:AC39"/>
    <mergeCell ref="AD38:AD39"/>
    <mergeCell ref="A50:A51"/>
    <mergeCell ref="B50:B51"/>
    <mergeCell ref="AC50:AC51"/>
    <mergeCell ref="AD50:AD51"/>
    <mergeCell ref="AC3:AD4"/>
    <mergeCell ref="B5:G5"/>
    <mergeCell ref="B10:E10"/>
    <mergeCell ref="B11:E11"/>
    <mergeCell ref="B12:E12"/>
    <mergeCell ref="AD32:AD33"/>
    <mergeCell ref="A1:B1"/>
    <mergeCell ref="A2:AC2"/>
    <mergeCell ref="A3:A4"/>
    <mergeCell ref="B3:B4"/>
    <mergeCell ref="C3:C4"/>
    <mergeCell ref="D3:D4"/>
    <mergeCell ref="E3:E4"/>
    <mergeCell ref="F3:Z3"/>
    <mergeCell ref="AA3:AA4"/>
    <mergeCell ref="AB3:AB4"/>
    <mergeCell ref="B16:D16"/>
    <mergeCell ref="B17:D17"/>
    <mergeCell ref="A32:A33"/>
    <mergeCell ref="B32:B33"/>
    <mergeCell ref="AC32:AC33"/>
  </mergeCells>
  <conditionalFormatting sqref="B27:B29 B38 B34:B35 B46:B48 B58:B59 B31:B32 B50 B52:B55 B80:B82 B85 D85 D80:D82 D52:D55 D50 D31:D32 D58:D59 D46:D48 D34:D35 D38 D27:D29">
    <cfRule type="cellIs" dxfId="19" priority="6" stopIfTrue="1" operator="equal">
      <formula>0</formula>
    </cfRule>
  </conditionalFormatting>
  <conditionalFormatting sqref="B30 D30">
    <cfRule type="cellIs" dxfId="18" priority="5" stopIfTrue="1" operator="equal">
      <formula>0</formula>
    </cfRule>
  </conditionalFormatting>
  <conditionalFormatting sqref="D40:D41 B40:B41">
    <cfRule type="cellIs" dxfId="17" priority="4" stopIfTrue="1" operator="equal">
      <formula>0</formula>
    </cfRule>
  </conditionalFormatting>
  <conditionalFormatting sqref="B105 D105">
    <cfRule type="cellIs" dxfId="16" priority="3" stopIfTrue="1" operator="equal">
      <formula>0</formula>
    </cfRule>
  </conditionalFormatting>
  <conditionalFormatting sqref="B77 D77">
    <cfRule type="cellIs" dxfId="15" priority="2" stopIfTrue="1" operator="equal">
      <formula>0</formula>
    </cfRule>
  </conditionalFormatting>
  <conditionalFormatting sqref="B125 D125">
    <cfRule type="cellIs" dxfId="14" priority="1" stopIfTrue="1" operator="equal">
      <formula>0</formula>
    </cfRule>
  </conditionalFormatting>
  <hyperlinks>
    <hyperlink ref="A3" location="Link!A1" display="TT"/>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31"/>
  <sheetViews>
    <sheetView topLeftCell="A5" zoomScaleNormal="100" workbookViewId="0">
      <selection activeCell="A2" sqref="A2:XFD2"/>
    </sheetView>
  </sheetViews>
  <sheetFormatPr defaultColWidth="9.140625" defaultRowHeight="12.75"/>
  <cols>
    <col min="1" max="1" width="4.5703125" style="974" customWidth="1"/>
    <col min="2" max="2" width="27.140625" style="974" customWidth="1"/>
    <col min="3" max="3" width="7.140625" style="974" customWidth="1"/>
    <col min="4" max="4" width="9.140625" style="975"/>
    <col min="5" max="5" width="7.140625" style="975" customWidth="1"/>
    <col min="6" max="6" width="9.140625" style="975" customWidth="1"/>
    <col min="7" max="7" width="7.7109375" style="975" customWidth="1"/>
    <col min="8" max="8" width="9" style="975" customWidth="1"/>
    <col min="9" max="9" width="6.7109375" style="975" customWidth="1"/>
    <col min="10" max="10" width="9.28515625" style="975" customWidth="1"/>
    <col min="11" max="11" width="6.7109375" style="975" customWidth="1"/>
    <col min="12" max="12" width="9.5703125" style="975" customWidth="1"/>
    <col min="13" max="13" width="6.7109375" style="975" customWidth="1"/>
    <col min="14" max="14" width="9" style="947" customWidth="1"/>
    <col min="15" max="15" width="6.7109375" style="947" customWidth="1"/>
    <col min="16" max="16" width="10.5703125" style="947" customWidth="1"/>
    <col min="17" max="17" width="6.7109375" style="947" customWidth="1"/>
    <col min="18" max="18" width="8.7109375" style="947" customWidth="1"/>
    <col min="19" max="19" width="6.7109375" style="975" customWidth="1"/>
    <col min="20" max="20" width="9.85546875" style="975" customWidth="1"/>
    <col min="21" max="21" width="6.7109375" style="975" customWidth="1"/>
    <col min="22" max="22" width="9" style="975" customWidth="1"/>
    <col min="23" max="23" width="6.5703125" style="975" customWidth="1"/>
    <col min="24" max="24" width="9.140625" style="975"/>
    <col min="25" max="25" width="7.28515625" style="975" customWidth="1"/>
    <col min="26" max="255" width="9.140625" style="974"/>
    <col min="256" max="256" width="4.5703125" style="974" customWidth="1"/>
    <col min="257" max="257" width="27.140625" style="974" customWidth="1"/>
    <col min="258" max="258" width="7.140625" style="974" customWidth="1"/>
    <col min="259" max="259" width="9.140625" style="974"/>
    <col min="260" max="260" width="7.140625" style="974" customWidth="1"/>
    <col min="261" max="261" width="9.140625" style="974" customWidth="1"/>
    <col min="262" max="262" width="7.7109375" style="974" customWidth="1"/>
    <col min="263" max="263" width="9" style="974" customWidth="1"/>
    <col min="264" max="264" width="6.7109375" style="974" customWidth="1"/>
    <col min="265" max="265" width="8.5703125" style="974" customWidth="1"/>
    <col min="266" max="266" width="6.7109375" style="974" customWidth="1"/>
    <col min="267" max="267" width="9.5703125" style="974" customWidth="1"/>
    <col min="268" max="268" width="6.7109375" style="974" customWidth="1"/>
    <col min="269" max="269" width="9" style="974" customWidth="1"/>
    <col min="270" max="270" width="6.7109375" style="974" customWidth="1"/>
    <col min="271" max="271" width="10.5703125" style="974" customWidth="1"/>
    <col min="272" max="272" width="6.7109375" style="974" customWidth="1"/>
    <col min="273" max="273" width="8.7109375" style="974" customWidth="1"/>
    <col min="274" max="274" width="6.7109375" style="974" customWidth="1"/>
    <col min="275" max="275" width="9.85546875" style="974" customWidth="1"/>
    <col min="276" max="276" width="6.7109375" style="974" customWidth="1"/>
    <col min="277" max="277" width="8" style="974" customWidth="1"/>
    <col min="278" max="278" width="6.5703125" style="974" customWidth="1"/>
    <col min="279" max="279" width="9.140625" style="974"/>
    <col min="280" max="280" width="7.28515625" style="974" customWidth="1"/>
    <col min="281" max="511" width="9.140625" style="974"/>
    <col min="512" max="512" width="4.5703125" style="974" customWidth="1"/>
    <col min="513" max="513" width="27.140625" style="974" customWidth="1"/>
    <col min="514" max="514" width="7.140625" style="974" customWidth="1"/>
    <col min="515" max="515" width="9.140625" style="974"/>
    <col min="516" max="516" width="7.140625" style="974" customWidth="1"/>
    <col min="517" max="517" width="9.140625" style="974" customWidth="1"/>
    <col min="518" max="518" width="7.7109375" style="974" customWidth="1"/>
    <col min="519" max="519" width="9" style="974" customWidth="1"/>
    <col min="520" max="520" width="6.7109375" style="974" customWidth="1"/>
    <col min="521" max="521" width="8.5703125" style="974" customWidth="1"/>
    <col min="522" max="522" width="6.7109375" style="974" customWidth="1"/>
    <col min="523" max="523" width="9.5703125" style="974" customWidth="1"/>
    <col min="524" max="524" width="6.7109375" style="974" customWidth="1"/>
    <col min="525" max="525" width="9" style="974" customWidth="1"/>
    <col min="526" max="526" width="6.7109375" style="974" customWidth="1"/>
    <col min="527" max="527" width="10.5703125" style="974" customWidth="1"/>
    <col min="528" max="528" width="6.7109375" style="974" customWidth="1"/>
    <col min="529" max="529" width="8.7109375" style="974" customWidth="1"/>
    <col min="530" max="530" width="6.7109375" style="974" customWidth="1"/>
    <col min="531" max="531" width="9.85546875" style="974" customWidth="1"/>
    <col min="532" max="532" width="6.7109375" style="974" customWidth="1"/>
    <col min="533" max="533" width="8" style="974" customWidth="1"/>
    <col min="534" max="534" width="6.5703125" style="974" customWidth="1"/>
    <col min="535" max="535" width="9.140625" style="974"/>
    <col min="536" max="536" width="7.28515625" style="974" customWidth="1"/>
    <col min="537" max="767" width="9.140625" style="974"/>
    <col min="768" max="768" width="4.5703125" style="974" customWidth="1"/>
    <col min="769" max="769" width="27.140625" style="974" customWidth="1"/>
    <col min="770" max="770" width="7.140625" style="974" customWidth="1"/>
    <col min="771" max="771" width="9.140625" style="974"/>
    <col min="772" max="772" width="7.140625" style="974" customWidth="1"/>
    <col min="773" max="773" width="9.140625" style="974" customWidth="1"/>
    <col min="774" max="774" width="7.7109375" style="974" customWidth="1"/>
    <col min="775" max="775" width="9" style="974" customWidth="1"/>
    <col min="776" max="776" width="6.7109375" style="974" customWidth="1"/>
    <col min="777" max="777" width="8.5703125" style="974" customWidth="1"/>
    <col min="778" max="778" width="6.7109375" style="974" customWidth="1"/>
    <col min="779" max="779" width="9.5703125" style="974" customWidth="1"/>
    <col min="780" max="780" width="6.7109375" style="974" customWidth="1"/>
    <col min="781" max="781" width="9" style="974" customWidth="1"/>
    <col min="782" max="782" width="6.7109375" style="974" customWidth="1"/>
    <col min="783" max="783" width="10.5703125" style="974" customWidth="1"/>
    <col min="784" max="784" width="6.7109375" style="974" customWidth="1"/>
    <col min="785" max="785" width="8.7109375" style="974" customWidth="1"/>
    <col min="786" max="786" width="6.7109375" style="974" customWidth="1"/>
    <col min="787" max="787" width="9.85546875" style="974" customWidth="1"/>
    <col min="788" max="788" width="6.7109375" style="974" customWidth="1"/>
    <col min="789" max="789" width="8" style="974" customWidth="1"/>
    <col min="790" max="790" width="6.5703125" style="974" customWidth="1"/>
    <col min="791" max="791" width="9.140625" style="974"/>
    <col min="792" max="792" width="7.28515625" style="974" customWidth="1"/>
    <col min="793" max="1023" width="9.140625" style="974"/>
    <col min="1024" max="1024" width="4.5703125" style="974" customWidth="1"/>
    <col min="1025" max="1025" width="27.140625" style="974" customWidth="1"/>
    <col min="1026" max="1026" width="7.140625" style="974" customWidth="1"/>
    <col min="1027" max="1027" width="9.140625" style="974"/>
    <col min="1028" max="1028" width="7.140625" style="974" customWidth="1"/>
    <col min="1029" max="1029" width="9.140625" style="974" customWidth="1"/>
    <col min="1030" max="1030" width="7.7109375" style="974" customWidth="1"/>
    <col min="1031" max="1031" width="9" style="974" customWidth="1"/>
    <col min="1032" max="1032" width="6.7109375" style="974" customWidth="1"/>
    <col min="1033" max="1033" width="8.5703125" style="974" customWidth="1"/>
    <col min="1034" max="1034" width="6.7109375" style="974" customWidth="1"/>
    <col min="1035" max="1035" width="9.5703125" style="974" customWidth="1"/>
    <col min="1036" max="1036" width="6.7109375" style="974" customWidth="1"/>
    <col min="1037" max="1037" width="9" style="974" customWidth="1"/>
    <col min="1038" max="1038" width="6.7109375" style="974" customWidth="1"/>
    <col min="1039" max="1039" width="10.5703125" style="974" customWidth="1"/>
    <col min="1040" max="1040" width="6.7109375" style="974" customWidth="1"/>
    <col min="1041" max="1041" width="8.7109375" style="974" customWidth="1"/>
    <col min="1042" max="1042" width="6.7109375" style="974" customWidth="1"/>
    <col min="1043" max="1043" width="9.85546875" style="974" customWidth="1"/>
    <col min="1044" max="1044" width="6.7109375" style="974" customWidth="1"/>
    <col min="1045" max="1045" width="8" style="974" customWidth="1"/>
    <col min="1046" max="1046" width="6.5703125" style="974" customWidth="1"/>
    <col min="1047" max="1047" width="9.140625" style="974"/>
    <col min="1048" max="1048" width="7.28515625" style="974" customWidth="1"/>
    <col min="1049" max="1279" width="9.140625" style="974"/>
    <col min="1280" max="1280" width="4.5703125" style="974" customWidth="1"/>
    <col min="1281" max="1281" width="27.140625" style="974" customWidth="1"/>
    <col min="1282" max="1282" width="7.140625" style="974" customWidth="1"/>
    <col min="1283" max="1283" width="9.140625" style="974"/>
    <col min="1284" max="1284" width="7.140625" style="974" customWidth="1"/>
    <col min="1285" max="1285" width="9.140625" style="974" customWidth="1"/>
    <col min="1286" max="1286" width="7.7109375" style="974" customWidth="1"/>
    <col min="1287" max="1287" width="9" style="974" customWidth="1"/>
    <col min="1288" max="1288" width="6.7109375" style="974" customWidth="1"/>
    <col min="1289" max="1289" width="8.5703125" style="974" customWidth="1"/>
    <col min="1290" max="1290" width="6.7109375" style="974" customWidth="1"/>
    <col min="1291" max="1291" width="9.5703125" style="974" customWidth="1"/>
    <col min="1292" max="1292" width="6.7109375" style="974" customWidth="1"/>
    <col min="1293" max="1293" width="9" style="974" customWidth="1"/>
    <col min="1294" max="1294" width="6.7109375" style="974" customWidth="1"/>
    <col min="1295" max="1295" width="10.5703125" style="974" customWidth="1"/>
    <col min="1296" max="1296" width="6.7109375" style="974" customWidth="1"/>
    <col min="1297" max="1297" width="8.7109375" style="974" customWidth="1"/>
    <col min="1298" max="1298" width="6.7109375" style="974" customWidth="1"/>
    <col min="1299" max="1299" width="9.85546875" style="974" customWidth="1"/>
    <col min="1300" max="1300" width="6.7109375" style="974" customWidth="1"/>
    <col min="1301" max="1301" width="8" style="974" customWidth="1"/>
    <col min="1302" max="1302" width="6.5703125" style="974" customWidth="1"/>
    <col min="1303" max="1303" width="9.140625" style="974"/>
    <col min="1304" max="1304" width="7.28515625" style="974" customWidth="1"/>
    <col min="1305" max="1535" width="9.140625" style="974"/>
    <col min="1536" max="1536" width="4.5703125" style="974" customWidth="1"/>
    <col min="1537" max="1537" width="27.140625" style="974" customWidth="1"/>
    <col min="1538" max="1538" width="7.140625" style="974" customWidth="1"/>
    <col min="1539" max="1539" width="9.140625" style="974"/>
    <col min="1540" max="1540" width="7.140625" style="974" customWidth="1"/>
    <col min="1541" max="1541" width="9.140625" style="974" customWidth="1"/>
    <col min="1542" max="1542" width="7.7109375" style="974" customWidth="1"/>
    <col min="1543" max="1543" width="9" style="974" customWidth="1"/>
    <col min="1544" max="1544" width="6.7109375" style="974" customWidth="1"/>
    <col min="1545" max="1545" width="8.5703125" style="974" customWidth="1"/>
    <col min="1546" max="1546" width="6.7109375" style="974" customWidth="1"/>
    <col min="1547" max="1547" width="9.5703125" style="974" customWidth="1"/>
    <col min="1548" max="1548" width="6.7109375" style="974" customWidth="1"/>
    <col min="1549" max="1549" width="9" style="974" customWidth="1"/>
    <col min="1550" max="1550" width="6.7109375" style="974" customWidth="1"/>
    <col min="1551" max="1551" width="10.5703125" style="974" customWidth="1"/>
    <col min="1552" max="1552" width="6.7109375" style="974" customWidth="1"/>
    <col min="1553" max="1553" width="8.7109375" style="974" customWidth="1"/>
    <col min="1554" max="1554" width="6.7109375" style="974" customWidth="1"/>
    <col min="1555" max="1555" width="9.85546875" style="974" customWidth="1"/>
    <col min="1556" max="1556" width="6.7109375" style="974" customWidth="1"/>
    <col min="1557" max="1557" width="8" style="974" customWidth="1"/>
    <col min="1558" max="1558" width="6.5703125" style="974" customWidth="1"/>
    <col min="1559" max="1559" width="9.140625" style="974"/>
    <col min="1560" max="1560" width="7.28515625" style="974" customWidth="1"/>
    <col min="1561" max="1791" width="9.140625" style="974"/>
    <col min="1792" max="1792" width="4.5703125" style="974" customWidth="1"/>
    <col min="1793" max="1793" width="27.140625" style="974" customWidth="1"/>
    <col min="1794" max="1794" width="7.140625" style="974" customWidth="1"/>
    <col min="1795" max="1795" width="9.140625" style="974"/>
    <col min="1796" max="1796" width="7.140625" style="974" customWidth="1"/>
    <col min="1797" max="1797" width="9.140625" style="974" customWidth="1"/>
    <col min="1798" max="1798" width="7.7109375" style="974" customWidth="1"/>
    <col min="1799" max="1799" width="9" style="974" customWidth="1"/>
    <col min="1800" max="1800" width="6.7109375" style="974" customWidth="1"/>
    <col min="1801" max="1801" width="8.5703125" style="974" customWidth="1"/>
    <col min="1802" max="1802" width="6.7109375" style="974" customWidth="1"/>
    <col min="1803" max="1803" width="9.5703125" style="974" customWidth="1"/>
    <col min="1804" max="1804" width="6.7109375" style="974" customWidth="1"/>
    <col min="1805" max="1805" width="9" style="974" customWidth="1"/>
    <col min="1806" max="1806" width="6.7109375" style="974" customWidth="1"/>
    <col min="1807" max="1807" width="10.5703125" style="974" customWidth="1"/>
    <col min="1808" max="1808" width="6.7109375" style="974" customWidth="1"/>
    <col min="1809" max="1809" width="8.7109375" style="974" customWidth="1"/>
    <col min="1810" max="1810" width="6.7109375" style="974" customWidth="1"/>
    <col min="1811" max="1811" width="9.85546875" style="974" customWidth="1"/>
    <col min="1812" max="1812" width="6.7109375" style="974" customWidth="1"/>
    <col min="1813" max="1813" width="8" style="974" customWidth="1"/>
    <col min="1814" max="1814" width="6.5703125" style="974" customWidth="1"/>
    <col min="1815" max="1815" width="9.140625" style="974"/>
    <col min="1816" max="1816" width="7.28515625" style="974" customWidth="1"/>
    <col min="1817" max="2047" width="9.140625" style="974"/>
    <col min="2048" max="2048" width="4.5703125" style="974" customWidth="1"/>
    <col min="2049" max="2049" width="27.140625" style="974" customWidth="1"/>
    <col min="2050" max="2050" width="7.140625" style="974" customWidth="1"/>
    <col min="2051" max="2051" width="9.140625" style="974"/>
    <col min="2052" max="2052" width="7.140625" style="974" customWidth="1"/>
    <col min="2053" max="2053" width="9.140625" style="974" customWidth="1"/>
    <col min="2054" max="2054" width="7.7109375" style="974" customWidth="1"/>
    <col min="2055" max="2055" width="9" style="974" customWidth="1"/>
    <col min="2056" max="2056" width="6.7109375" style="974" customWidth="1"/>
    <col min="2057" max="2057" width="8.5703125" style="974" customWidth="1"/>
    <col min="2058" max="2058" width="6.7109375" style="974" customWidth="1"/>
    <col min="2059" max="2059" width="9.5703125" style="974" customWidth="1"/>
    <col min="2060" max="2060" width="6.7109375" style="974" customWidth="1"/>
    <col min="2061" max="2061" width="9" style="974" customWidth="1"/>
    <col min="2062" max="2062" width="6.7109375" style="974" customWidth="1"/>
    <col min="2063" max="2063" width="10.5703125" style="974" customWidth="1"/>
    <col min="2064" max="2064" width="6.7109375" style="974" customWidth="1"/>
    <col min="2065" max="2065" width="8.7109375" style="974" customWidth="1"/>
    <col min="2066" max="2066" width="6.7109375" style="974" customWidth="1"/>
    <col min="2067" max="2067" width="9.85546875" style="974" customWidth="1"/>
    <col min="2068" max="2068" width="6.7109375" style="974" customWidth="1"/>
    <col min="2069" max="2069" width="8" style="974" customWidth="1"/>
    <col min="2070" max="2070" width="6.5703125" style="974" customWidth="1"/>
    <col min="2071" max="2071" width="9.140625" style="974"/>
    <col min="2072" max="2072" width="7.28515625" style="974" customWidth="1"/>
    <col min="2073" max="2303" width="9.140625" style="974"/>
    <col min="2304" max="2304" width="4.5703125" style="974" customWidth="1"/>
    <col min="2305" max="2305" width="27.140625" style="974" customWidth="1"/>
    <col min="2306" max="2306" width="7.140625" style="974" customWidth="1"/>
    <col min="2307" max="2307" width="9.140625" style="974"/>
    <col min="2308" max="2308" width="7.140625" style="974" customWidth="1"/>
    <col min="2309" max="2309" width="9.140625" style="974" customWidth="1"/>
    <col min="2310" max="2310" width="7.7109375" style="974" customWidth="1"/>
    <col min="2311" max="2311" width="9" style="974" customWidth="1"/>
    <col min="2312" max="2312" width="6.7109375" style="974" customWidth="1"/>
    <col min="2313" max="2313" width="8.5703125" style="974" customWidth="1"/>
    <col min="2314" max="2314" width="6.7109375" style="974" customWidth="1"/>
    <col min="2315" max="2315" width="9.5703125" style="974" customWidth="1"/>
    <col min="2316" max="2316" width="6.7109375" style="974" customWidth="1"/>
    <col min="2317" max="2317" width="9" style="974" customWidth="1"/>
    <col min="2318" max="2318" width="6.7109375" style="974" customWidth="1"/>
    <col min="2319" max="2319" width="10.5703125" style="974" customWidth="1"/>
    <col min="2320" max="2320" width="6.7109375" style="974" customWidth="1"/>
    <col min="2321" max="2321" width="8.7109375" style="974" customWidth="1"/>
    <col min="2322" max="2322" width="6.7109375" style="974" customWidth="1"/>
    <col min="2323" max="2323" width="9.85546875" style="974" customWidth="1"/>
    <col min="2324" max="2324" width="6.7109375" style="974" customWidth="1"/>
    <col min="2325" max="2325" width="8" style="974" customWidth="1"/>
    <col min="2326" max="2326" width="6.5703125" style="974" customWidth="1"/>
    <col min="2327" max="2327" width="9.140625" style="974"/>
    <col min="2328" max="2328" width="7.28515625" style="974" customWidth="1"/>
    <col min="2329" max="2559" width="9.140625" style="974"/>
    <col min="2560" max="2560" width="4.5703125" style="974" customWidth="1"/>
    <col min="2561" max="2561" width="27.140625" style="974" customWidth="1"/>
    <col min="2562" max="2562" width="7.140625" style="974" customWidth="1"/>
    <col min="2563" max="2563" width="9.140625" style="974"/>
    <col min="2564" max="2564" width="7.140625" style="974" customWidth="1"/>
    <col min="2565" max="2565" width="9.140625" style="974" customWidth="1"/>
    <col min="2566" max="2566" width="7.7109375" style="974" customWidth="1"/>
    <col min="2567" max="2567" width="9" style="974" customWidth="1"/>
    <col min="2568" max="2568" width="6.7109375" style="974" customWidth="1"/>
    <col min="2569" max="2569" width="8.5703125" style="974" customWidth="1"/>
    <col min="2570" max="2570" width="6.7109375" style="974" customWidth="1"/>
    <col min="2571" max="2571" width="9.5703125" style="974" customWidth="1"/>
    <col min="2572" max="2572" width="6.7109375" style="974" customWidth="1"/>
    <col min="2573" max="2573" width="9" style="974" customWidth="1"/>
    <col min="2574" max="2574" width="6.7109375" style="974" customWidth="1"/>
    <col min="2575" max="2575" width="10.5703125" style="974" customWidth="1"/>
    <col min="2576" max="2576" width="6.7109375" style="974" customWidth="1"/>
    <col min="2577" max="2577" width="8.7109375" style="974" customWidth="1"/>
    <col min="2578" max="2578" width="6.7109375" style="974" customWidth="1"/>
    <col min="2579" max="2579" width="9.85546875" style="974" customWidth="1"/>
    <col min="2580" max="2580" width="6.7109375" style="974" customWidth="1"/>
    <col min="2581" max="2581" width="8" style="974" customWidth="1"/>
    <col min="2582" max="2582" width="6.5703125" style="974" customWidth="1"/>
    <col min="2583" max="2583" width="9.140625" style="974"/>
    <col min="2584" max="2584" width="7.28515625" style="974" customWidth="1"/>
    <col min="2585" max="2815" width="9.140625" style="974"/>
    <col min="2816" max="2816" width="4.5703125" style="974" customWidth="1"/>
    <col min="2817" max="2817" width="27.140625" style="974" customWidth="1"/>
    <col min="2818" max="2818" width="7.140625" style="974" customWidth="1"/>
    <col min="2819" max="2819" width="9.140625" style="974"/>
    <col min="2820" max="2820" width="7.140625" style="974" customWidth="1"/>
    <col min="2821" max="2821" width="9.140625" style="974" customWidth="1"/>
    <col min="2822" max="2822" width="7.7109375" style="974" customWidth="1"/>
    <col min="2823" max="2823" width="9" style="974" customWidth="1"/>
    <col min="2824" max="2824" width="6.7109375" style="974" customWidth="1"/>
    <col min="2825" max="2825" width="8.5703125" style="974" customWidth="1"/>
    <col min="2826" max="2826" width="6.7109375" style="974" customWidth="1"/>
    <col min="2827" max="2827" width="9.5703125" style="974" customWidth="1"/>
    <col min="2828" max="2828" width="6.7109375" style="974" customWidth="1"/>
    <col min="2829" max="2829" width="9" style="974" customWidth="1"/>
    <col min="2830" max="2830" width="6.7109375" style="974" customWidth="1"/>
    <col min="2831" max="2831" width="10.5703125" style="974" customWidth="1"/>
    <col min="2832" max="2832" width="6.7109375" style="974" customWidth="1"/>
    <col min="2833" max="2833" width="8.7109375" style="974" customWidth="1"/>
    <col min="2834" max="2834" width="6.7109375" style="974" customWidth="1"/>
    <col min="2835" max="2835" width="9.85546875" style="974" customWidth="1"/>
    <col min="2836" max="2836" width="6.7109375" style="974" customWidth="1"/>
    <col min="2837" max="2837" width="8" style="974" customWidth="1"/>
    <col min="2838" max="2838" width="6.5703125" style="974" customWidth="1"/>
    <col min="2839" max="2839" width="9.140625" style="974"/>
    <col min="2840" max="2840" width="7.28515625" style="974" customWidth="1"/>
    <col min="2841" max="3071" width="9.140625" style="974"/>
    <col min="3072" max="3072" width="4.5703125" style="974" customWidth="1"/>
    <col min="3073" max="3073" width="27.140625" style="974" customWidth="1"/>
    <col min="3074" max="3074" width="7.140625" style="974" customWidth="1"/>
    <col min="3075" max="3075" width="9.140625" style="974"/>
    <col min="3076" max="3076" width="7.140625" style="974" customWidth="1"/>
    <col min="3077" max="3077" width="9.140625" style="974" customWidth="1"/>
    <col min="3078" max="3078" width="7.7109375" style="974" customWidth="1"/>
    <col min="3079" max="3079" width="9" style="974" customWidth="1"/>
    <col min="3080" max="3080" width="6.7109375" style="974" customWidth="1"/>
    <col min="3081" max="3081" width="8.5703125" style="974" customWidth="1"/>
    <col min="3082" max="3082" width="6.7109375" style="974" customWidth="1"/>
    <col min="3083" max="3083" width="9.5703125" style="974" customWidth="1"/>
    <col min="3084" max="3084" width="6.7109375" style="974" customWidth="1"/>
    <col min="3085" max="3085" width="9" style="974" customWidth="1"/>
    <col min="3086" max="3086" width="6.7109375" style="974" customWidth="1"/>
    <col min="3087" max="3087" width="10.5703125" style="974" customWidth="1"/>
    <col min="3088" max="3088" width="6.7109375" style="974" customWidth="1"/>
    <col min="3089" max="3089" width="8.7109375" style="974" customWidth="1"/>
    <col min="3090" max="3090" width="6.7109375" style="974" customWidth="1"/>
    <col min="3091" max="3091" width="9.85546875" style="974" customWidth="1"/>
    <col min="3092" max="3092" width="6.7109375" style="974" customWidth="1"/>
    <col min="3093" max="3093" width="8" style="974" customWidth="1"/>
    <col min="3094" max="3094" width="6.5703125" style="974" customWidth="1"/>
    <col min="3095" max="3095" width="9.140625" style="974"/>
    <col min="3096" max="3096" width="7.28515625" style="974" customWidth="1"/>
    <col min="3097" max="3327" width="9.140625" style="974"/>
    <col min="3328" max="3328" width="4.5703125" style="974" customWidth="1"/>
    <col min="3329" max="3329" width="27.140625" style="974" customWidth="1"/>
    <col min="3330" max="3330" width="7.140625" style="974" customWidth="1"/>
    <col min="3331" max="3331" width="9.140625" style="974"/>
    <col min="3332" max="3332" width="7.140625" style="974" customWidth="1"/>
    <col min="3333" max="3333" width="9.140625" style="974" customWidth="1"/>
    <col min="3334" max="3334" width="7.7109375" style="974" customWidth="1"/>
    <col min="3335" max="3335" width="9" style="974" customWidth="1"/>
    <col min="3336" max="3336" width="6.7109375" style="974" customWidth="1"/>
    <col min="3337" max="3337" width="8.5703125" style="974" customWidth="1"/>
    <col min="3338" max="3338" width="6.7109375" style="974" customWidth="1"/>
    <col min="3339" max="3339" width="9.5703125" style="974" customWidth="1"/>
    <col min="3340" max="3340" width="6.7109375" style="974" customWidth="1"/>
    <col min="3341" max="3341" width="9" style="974" customWidth="1"/>
    <col min="3342" max="3342" width="6.7109375" style="974" customWidth="1"/>
    <col min="3343" max="3343" width="10.5703125" style="974" customWidth="1"/>
    <col min="3344" max="3344" width="6.7109375" style="974" customWidth="1"/>
    <col min="3345" max="3345" width="8.7109375" style="974" customWidth="1"/>
    <col min="3346" max="3346" width="6.7109375" style="974" customWidth="1"/>
    <col min="3347" max="3347" width="9.85546875" style="974" customWidth="1"/>
    <col min="3348" max="3348" width="6.7109375" style="974" customWidth="1"/>
    <col min="3349" max="3349" width="8" style="974" customWidth="1"/>
    <col min="3350" max="3350" width="6.5703125" style="974" customWidth="1"/>
    <col min="3351" max="3351" width="9.140625" style="974"/>
    <col min="3352" max="3352" width="7.28515625" style="974" customWidth="1"/>
    <col min="3353" max="3583" width="9.140625" style="974"/>
    <col min="3584" max="3584" width="4.5703125" style="974" customWidth="1"/>
    <col min="3585" max="3585" width="27.140625" style="974" customWidth="1"/>
    <col min="3586" max="3586" width="7.140625" style="974" customWidth="1"/>
    <col min="3587" max="3587" width="9.140625" style="974"/>
    <col min="3588" max="3588" width="7.140625" style="974" customWidth="1"/>
    <col min="3589" max="3589" width="9.140625" style="974" customWidth="1"/>
    <col min="3590" max="3590" width="7.7109375" style="974" customWidth="1"/>
    <col min="3591" max="3591" width="9" style="974" customWidth="1"/>
    <col min="3592" max="3592" width="6.7109375" style="974" customWidth="1"/>
    <col min="3593" max="3593" width="8.5703125" style="974" customWidth="1"/>
    <col min="3594" max="3594" width="6.7109375" style="974" customWidth="1"/>
    <col min="3595" max="3595" width="9.5703125" style="974" customWidth="1"/>
    <col min="3596" max="3596" width="6.7109375" style="974" customWidth="1"/>
    <col min="3597" max="3597" width="9" style="974" customWidth="1"/>
    <col min="3598" max="3598" width="6.7109375" style="974" customWidth="1"/>
    <col min="3599" max="3599" width="10.5703125" style="974" customWidth="1"/>
    <col min="3600" max="3600" width="6.7109375" style="974" customWidth="1"/>
    <col min="3601" max="3601" width="8.7109375" style="974" customWidth="1"/>
    <col min="3602" max="3602" width="6.7109375" style="974" customWidth="1"/>
    <col min="3603" max="3603" width="9.85546875" style="974" customWidth="1"/>
    <col min="3604" max="3604" width="6.7109375" style="974" customWidth="1"/>
    <col min="3605" max="3605" width="8" style="974" customWidth="1"/>
    <col min="3606" max="3606" width="6.5703125" style="974" customWidth="1"/>
    <col min="3607" max="3607" width="9.140625" style="974"/>
    <col min="3608" max="3608" width="7.28515625" style="974" customWidth="1"/>
    <col min="3609" max="3839" width="9.140625" style="974"/>
    <col min="3840" max="3840" width="4.5703125" style="974" customWidth="1"/>
    <col min="3841" max="3841" width="27.140625" style="974" customWidth="1"/>
    <col min="3842" max="3842" width="7.140625" style="974" customWidth="1"/>
    <col min="3843" max="3843" width="9.140625" style="974"/>
    <col min="3844" max="3844" width="7.140625" style="974" customWidth="1"/>
    <col min="3845" max="3845" width="9.140625" style="974" customWidth="1"/>
    <col min="3846" max="3846" width="7.7109375" style="974" customWidth="1"/>
    <col min="3847" max="3847" width="9" style="974" customWidth="1"/>
    <col min="3848" max="3848" width="6.7109375" style="974" customWidth="1"/>
    <col min="3849" max="3849" width="8.5703125" style="974" customWidth="1"/>
    <col min="3850" max="3850" width="6.7109375" style="974" customWidth="1"/>
    <col min="3851" max="3851" width="9.5703125" style="974" customWidth="1"/>
    <col min="3852" max="3852" width="6.7109375" style="974" customWidth="1"/>
    <col min="3853" max="3853" width="9" style="974" customWidth="1"/>
    <col min="3854" max="3854" width="6.7109375" style="974" customWidth="1"/>
    <col min="3855" max="3855" width="10.5703125" style="974" customWidth="1"/>
    <col min="3856" max="3856" width="6.7109375" style="974" customWidth="1"/>
    <col min="3857" max="3857" width="8.7109375" style="974" customWidth="1"/>
    <col min="3858" max="3858" width="6.7109375" style="974" customWidth="1"/>
    <col min="3859" max="3859" width="9.85546875" style="974" customWidth="1"/>
    <col min="3860" max="3860" width="6.7109375" style="974" customWidth="1"/>
    <col min="3861" max="3861" width="8" style="974" customWidth="1"/>
    <col min="3862" max="3862" width="6.5703125" style="974" customWidth="1"/>
    <col min="3863" max="3863" width="9.140625" style="974"/>
    <col min="3864" max="3864" width="7.28515625" style="974" customWidth="1"/>
    <col min="3865" max="4095" width="9.140625" style="974"/>
    <col min="4096" max="4096" width="4.5703125" style="974" customWidth="1"/>
    <col min="4097" max="4097" width="27.140625" style="974" customWidth="1"/>
    <col min="4098" max="4098" width="7.140625" style="974" customWidth="1"/>
    <col min="4099" max="4099" width="9.140625" style="974"/>
    <col min="4100" max="4100" width="7.140625" style="974" customWidth="1"/>
    <col min="4101" max="4101" width="9.140625" style="974" customWidth="1"/>
    <col min="4102" max="4102" width="7.7109375" style="974" customWidth="1"/>
    <col min="4103" max="4103" width="9" style="974" customWidth="1"/>
    <col min="4104" max="4104" width="6.7109375" style="974" customWidth="1"/>
    <col min="4105" max="4105" width="8.5703125" style="974" customWidth="1"/>
    <col min="4106" max="4106" width="6.7109375" style="974" customWidth="1"/>
    <col min="4107" max="4107" width="9.5703125" style="974" customWidth="1"/>
    <col min="4108" max="4108" width="6.7109375" style="974" customWidth="1"/>
    <col min="4109" max="4109" width="9" style="974" customWidth="1"/>
    <col min="4110" max="4110" width="6.7109375" style="974" customWidth="1"/>
    <col min="4111" max="4111" width="10.5703125" style="974" customWidth="1"/>
    <col min="4112" max="4112" width="6.7109375" style="974" customWidth="1"/>
    <col min="4113" max="4113" width="8.7109375" style="974" customWidth="1"/>
    <col min="4114" max="4114" width="6.7109375" style="974" customWidth="1"/>
    <col min="4115" max="4115" width="9.85546875" style="974" customWidth="1"/>
    <col min="4116" max="4116" width="6.7109375" style="974" customWidth="1"/>
    <col min="4117" max="4117" width="8" style="974" customWidth="1"/>
    <col min="4118" max="4118" width="6.5703125" style="974" customWidth="1"/>
    <col min="4119" max="4119" width="9.140625" style="974"/>
    <col min="4120" max="4120" width="7.28515625" style="974" customWidth="1"/>
    <col min="4121" max="4351" width="9.140625" style="974"/>
    <col min="4352" max="4352" width="4.5703125" style="974" customWidth="1"/>
    <col min="4353" max="4353" width="27.140625" style="974" customWidth="1"/>
    <col min="4354" max="4354" width="7.140625" style="974" customWidth="1"/>
    <col min="4355" max="4355" width="9.140625" style="974"/>
    <col min="4356" max="4356" width="7.140625" style="974" customWidth="1"/>
    <col min="4357" max="4357" width="9.140625" style="974" customWidth="1"/>
    <col min="4358" max="4358" width="7.7109375" style="974" customWidth="1"/>
    <col min="4359" max="4359" width="9" style="974" customWidth="1"/>
    <col min="4360" max="4360" width="6.7109375" style="974" customWidth="1"/>
    <col min="4361" max="4361" width="8.5703125" style="974" customWidth="1"/>
    <col min="4362" max="4362" width="6.7109375" style="974" customWidth="1"/>
    <col min="4363" max="4363" width="9.5703125" style="974" customWidth="1"/>
    <col min="4364" max="4364" width="6.7109375" style="974" customWidth="1"/>
    <col min="4365" max="4365" width="9" style="974" customWidth="1"/>
    <col min="4366" max="4366" width="6.7109375" style="974" customWidth="1"/>
    <col min="4367" max="4367" width="10.5703125" style="974" customWidth="1"/>
    <col min="4368" max="4368" width="6.7109375" style="974" customWidth="1"/>
    <col min="4369" max="4369" width="8.7109375" style="974" customWidth="1"/>
    <col min="4370" max="4370" width="6.7109375" style="974" customWidth="1"/>
    <col min="4371" max="4371" width="9.85546875" style="974" customWidth="1"/>
    <col min="4372" max="4372" width="6.7109375" style="974" customWidth="1"/>
    <col min="4373" max="4373" width="8" style="974" customWidth="1"/>
    <col min="4374" max="4374" width="6.5703125" style="974" customWidth="1"/>
    <col min="4375" max="4375" width="9.140625" style="974"/>
    <col min="4376" max="4376" width="7.28515625" style="974" customWidth="1"/>
    <col min="4377" max="4607" width="9.140625" style="974"/>
    <col min="4608" max="4608" width="4.5703125" style="974" customWidth="1"/>
    <col min="4609" max="4609" width="27.140625" style="974" customWidth="1"/>
    <col min="4610" max="4610" width="7.140625" style="974" customWidth="1"/>
    <col min="4611" max="4611" width="9.140625" style="974"/>
    <col min="4612" max="4612" width="7.140625" style="974" customWidth="1"/>
    <col min="4613" max="4613" width="9.140625" style="974" customWidth="1"/>
    <col min="4614" max="4614" width="7.7109375" style="974" customWidth="1"/>
    <col min="4615" max="4615" width="9" style="974" customWidth="1"/>
    <col min="4616" max="4616" width="6.7109375" style="974" customWidth="1"/>
    <col min="4617" max="4617" width="8.5703125" style="974" customWidth="1"/>
    <col min="4618" max="4618" width="6.7109375" style="974" customWidth="1"/>
    <col min="4619" max="4619" width="9.5703125" style="974" customWidth="1"/>
    <col min="4620" max="4620" width="6.7109375" style="974" customWidth="1"/>
    <col min="4621" max="4621" width="9" style="974" customWidth="1"/>
    <col min="4622" max="4622" width="6.7109375" style="974" customWidth="1"/>
    <col min="4623" max="4623" width="10.5703125" style="974" customWidth="1"/>
    <col min="4624" max="4624" width="6.7109375" style="974" customWidth="1"/>
    <col min="4625" max="4625" width="8.7109375" style="974" customWidth="1"/>
    <col min="4626" max="4626" width="6.7109375" style="974" customWidth="1"/>
    <col min="4627" max="4627" width="9.85546875" style="974" customWidth="1"/>
    <col min="4628" max="4628" width="6.7109375" style="974" customWidth="1"/>
    <col min="4629" max="4629" width="8" style="974" customWidth="1"/>
    <col min="4630" max="4630" width="6.5703125" style="974" customWidth="1"/>
    <col min="4631" max="4631" width="9.140625" style="974"/>
    <col min="4632" max="4632" width="7.28515625" style="974" customWidth="1"/>
    <col min="4633" max="4863" width="9.140625" style="974"/>
    <col min="4864" max="4864" width="4.5703125" style="974" customWidth="1"/>
    <col min="4865" max="4865" width="27.140625" style="974" customWidth="1"/>
    <col min="4866" max="4866" width="7.140625" style="974" customWidth="1"/>
    <col min="4867" max="4867" width="9.140625" style="974"/>
    <col min="4868" max="4868" width="7.140625" style="974" customWidth="1"/>
    <col min="4869" max="4869" width="9.140625" style="974" customWidth="1"/>
    <col min="4870" max="4870" width="7.7109375" style="974" customWidth="1"/>
    <col min="4871" max="4871" width="9" style="974" customWidth="1"/>
    <col min="4872" max="4872" width="6.7109375" style="974" customWidth="1"/>
    <col min="4873" max="4873" width="8.5703125" style="974" customWidth="1"/>
    <col min="4874" max="4874" width="6.7109375" style="974" customWidth="1"/>
    <col min="4875" max="4875" width="9.5703125" style="974" customWidth="1"/>
    <col min="4876" max="4876" width="6.7109375" style="974" customWidth="1"/>
    <col min="4877" max="4877" width="9" style="974" customWidth="1"/>
    <col min="4878" max="4878" width="6.7109375" style="974" customWidth="1"/>
    <col min="4879" max="4879" width="10.5703125" style="974" customWidth="1"/>
    <col min="4880" max="4880" width="6.7109375" style="974" customWidth="1"/>
    <col min="4881" max="4881" width="8.7109375" style="974" customWidth="1"/>
    <col min="4882" max="4882" width="6.7109375" style="974" customWidth="1"/>
    <col min="4883" max="4883" width="9.85546875" style="974" customWidth="1"/>
    <col min="4884" max="4884" width="6.7109375" style="974" customWidth="1"/>
    <col min="4885" max="4885" width="8" style="974" customWidth="1"/>
    <col min="4886" max="4886" width="6.5703125" style="974" customWidth="1"/>
    <col min="4887" max="4887" width="9.140625" style="974"/>
    <col min="4888" max="4888" width="7.28515625" style="974" customWidth="1"/>
    <col min="4889" max="5119" width="9.140625" style="974"/>
    <col min="5120" max="5120" width="4.5703125" style="974" customWidth="1"/>
    <col min="5121" max="5121" width="27.140625" style="974" customWidth="1"/>
    <col min="5122" max="5122" width="7.140625" style="974" customWidth="1"/>
    <col min="5123" max="5123" width="9.140625" style="974"/>
    <col min="5124" max="5124" width="7.140625" style="974" customWidth="1"/>
    <col min="5125" max="5125" width="9.140625" style="974" customWidth="1"/>
    <col min="5126" max="5126" width="7.7109375" style="974" customWidth="1"/>
    <col min="5127" max="5127" width="9" style="974" customWidth="1"/>
    <col min="5128" max="5128" width="6.7109375" style="974" customWidth="1"/>
    <col min="5129" max="5129" width="8.5703125" style="974" customWidth="1"/>
    <col min="5130" max="5130" width="6.7109375" style="974" customWidth="1"/>
    <col min="5131" max="5131" width="9.5703125" style="974" customWidth="1"/>
    <col min="5132" max="5132" width="6.7109375" style="974" customWidth="1"/>
    <col min="5133" max="5133" width="9" style="974" customWidth="1"/>
    <col min="5134" max="5134" width="6.7109375" style="974" customWidth="1"/>
    <col min="5135" max="5135" width="10.5703125" style="974" customWidth="1"/>
    <col min="5136" max="5136" width="6.7109375" style="974" customWidth="1"/>
    <col min="5137" max="5137" width="8.7109375" style="974" customWidth="1"/>
    <col min="5138" max="5138" width="6.7109375" style="974" customWidth="1"/>
    <col min="5139" max="5139" width="9.85546875" style="974" customWidth="1"/>
    <col min="5140" max="5140" width="6.7109375" style="974" customWidth="1"/>
    <col min="5141" max="5141" width="8" style="974" customWidth="1"/>
    <col min="5142" max="5142" width="6.5703125" style="974" customWidth="1"/>
    <col min="5143" max="5143" width="9.140625" style="974"/>
    <col min="5144" max="5144" width="7.28515625" style="974" customWidth="1"/>
    <col min="5145" max="5375" width="9.140625" style="974"/>
    <col min="5376" max="5376" width="4.5703125" style="974" customWidth="1"/>
    <col min="5377" max="5377" width="27.140625" style="974" customWidth="1"/>
    <col min="5378" max="5378" width="7.140625" style="974" customWidth="1"/>
    <col min="5379" max="5379" width="9.140625" style="974"/>
    <col min="5380" max="5380" width="7.140625" style="974" customWidth="1"/>
    <col min="5381" max="5381" width="9.140625" style="974" customWidth="1"/>
    <col min="5382" max="5382" width="7.7109375" style="974" customWidth="1"/>
    <col min="5383" max="5383" width="9" style="974" customWidth="1"/>
    <col min="5384" max="5384" width="6.7109375" style="974" customWidth="1"/>
    <col min="5385" max="5385" width="8.5703125" style="974" customWidth="1"/>
    <col min="5386" max="5386" width="6.7109375" style="974" customWidth="1"/>
    <col min="5387" max="5387" width="9.5703125" style="974" customWidth="1"/>
    <col min="5388" max="5388" width="6.7109375" style="974" customWidth="1"/>
    <col min="5389" max="5389" width="9" style="974" customWidth="1"/>
    <col min="5390" max="5390" width="6.7109375" style="974" customWidth="1"/>
    <col min="5391" max="5391" width="10.5703125" style="974" customWidth="1"/>
    <col min="5392" max="5392" width="6.7109375" style="974" customWidth="1"/>
    <col min="5393" max="5393" width="8.7109375" style="974" customWidth="1"/>
    <col min="5394" max="5394" width="6.7109375" style="974" customWidth="1"/>
    <col min="5395" max="5395" width="9.85546875" style="974" customWidth="1"/>
    <col min="5396" max="5396" width="6.7109375" style="974" customWidth="1"/>
    <col min="5397" max="5397" width="8" style="974" customWidth="1"/>
    <col min="5398" max="5398" width="6.5703125" style="974" customWidth="1"/>
    <col min="5399" max="5399" width="9.140625" style="974"/>
    <col min="5400" max="5400" width="7.28515625" style="974" customWidth="1"/>
    <col min="5401" max="5631" width="9.140625" style="974"/>
    <col min="5632" max="5632" width="4.5703125" style="974" customWidth="1"/>
    <col min="5633" max="5633" width="27.140625" style="974" customWidth="1"/>
    <col min="5634" max="5634" width="7.140625" style="974" customWidth="1"/>
    <col min="5635" max="5635" width="9.140625" style="974"/>
    <col min="5636" max="5636" width="7.140625" style="974" customWidth="1"/>
    <col min="5637" max="5637" width="9.140625" style="974" customWidth="1"/>
    <col min="5638" max="5638" width="7.7109375" style="974" customWidth="1"/>
    <col min="5639" max="5639" width="9" style="974" customWidth="1"/>
    <col min="5640" max="5640" width="6.7109375" style="974" customWidth="1"/>
    <col min="5641" max="5641" width="8.5703125" style="974" customWidth="1"/>
    <col min="5642" max="5642" width="6.7109375" style="974" customWidth="1"/>
    <col min="5643" max="5643" width="9.5703125" style="974" customWidth="1"/>
    <col min="5644" max="5644" width="6.7109375" style="974" customWidth="1"/>
    <col min="5645" max="5645" width="9" style="974" customWidth="1"/>
    <col min="5646" max="5646" width="6.7109375" style="974" customWidth="1"/>
    <col min="5647" max="5647" width="10.5703125" style="974" customWidth="1"/>
    <col min="5648" max="5648" width="6.7109375" style="974" customWidth="1"/>
    <col min="5649" max="5649" width="8.7109375" style="974" customWidth="1"/>
    <col min="5650" max="5650" width="6.7109375" style="974" customWidth="1"/>
    <col min="5651" max="5651" width="9.85546875" style="974" customWidth="1"/>
    <col min="5652" max="5652" width="6.7109375" style="974" customWidth="1"/>
    <col min="5653" max="5653" width="8" style="974" customWidth="1"/>
    <col min="5654" max="5654" width="6.5703125" style="974" customWidth="1"/>
    <col min="5655" max="5655" width="9.140625" style="974"/>
    <col min="5656" max="5656" width="7.28515625" style="974" customWidth="1"/>
    <col min="5657" max="5887" width="9.140625" style="974"/>
    <col min="5888" max="5888" width="4.5703125" style="974" customWidth="1"/>
    <col min="5889" max="5889" width="27.140625" style="974" customWidth="1"/>
    <col min="5890" max="5890" width="7.140625" style="974" customWidth="1"/>
    <col min="5891" max="5891" width="9.140625" style="974"/>
    <col min="5892" max="5892" width="7.140625" style="974" customWidth="1"/>
    <col min="5893" max="5893" width="9.140625" style="974" customWidth="1"/>
    <col min="5894" max="5894" width="7.7109375" style="974" customWidth="1"/>
    <col min="5895" max="5895" width="9" style="974" customWidth="1"/>
    <col min="5896" max="5896" width="6.7109375" style="974" customWidth="1"/>
    <col min="5897" max="5897" width="8.5703125" style="974" customWidth="1"/>
    <col min="5898" max="5898" width="6.7109375" style="974" customWidth="1"/>
    <col min="5899" max="5899" width="9.5703125" style="974" customWidth="1"/>
    <col min="5900" max="5900" width="6.7109375" style="974" customWidth="1"/>
    <col min="5901" max="5901" width="9" style="974" customWidth="1"/>
    <col min="5902" max="5902" width="6.7109375" style="974" customWidth="1"/>
    <col min="5903" max="5903" width="10.5703125" style="974" customWidth="1"/>
    <col min="5904" max="5904" width="6.7109375" style="974" customWidth="1"/>
    <col min="5905" max="5905" width="8.7109375" style="974" customWidth="1"/>
    <col min="5906" max="5906" width="6.7109375" style="974" customWidth="1"/>
    <col min="5907" max="5907" width="9.85546875" style="974" customWidth="1"/>
    <col min="5908" max="5908" width="6.7109375" style="974" customWidth="1"/>
    <col min="5909" max="5909" width="8" style="974" customWidth="1"/>
    <col min="5910" max="5910" width="6.5703125" style="974" customWidth="1"/>
    <col min="5911" max="5911" width="9.140625" style="974"/>
    <col min="5912" max="5912" width="7.28515625" style="974" customWidth="1"/>
    <col min="5913" max="6143" width="9.140625" style="974"/>
    <col min="6144" max="6144" width="4.5703125" style="974" customWidth="1"/>
    <col min="6145" max="6145" width="27.140625" style="974" customWidth="1"/>
    <col min="6146" max="6146" width="7.140625" style="974" customWidth="1"/>
    <col min="6147" max="6147" width="9.140625" style="974"/>
    <col min="6148" max="6148" width="7.140625" style="974" customWidth="1"/>
    <col min="6149" max="6149" width="9.140625" style="974" customWidth="1"/>
    <col min="6150" max="6150" width="7.7109375" style="974" customWidth="1"/>
    <col min="6151" max="6151" width="9" style="974" customWidth="1"/>
    <col min="6152" max="6152" width="6.7109375" style="974" customWidth="1"/>
    <col min="6153" max="6153" width="8.5703125" style="974" customWidth="1"/>
    <col min="6154" max="6154" width="6.7109375" style="974" customWidth="1"/>
    <col min="6155" max="6155" width="9.5703125" style="974" customWidth="1"/>
    <col min="6156" max="6156" width="6.7109375" style="974" customWidth="1"/>
    <col min="6157" max="6157" width="9" style="974" customWidth="1"/>
    <col min="6158" max="6158" width="6.7109375" style="974" customWidth="1"/>
    <col min="6159" max="6159" width="10.5703125" style="974" customWidth="1"/>
    <col min="6160" max="6160" width="6.7109375" style="974" customWidth="1"/>
    <col min="6161" max="6161" width="8.7109375" style="974" customWidth="1"/>
    <col min="6162" max="6162" width="6.7109375" style="974" customWidth="1"/>
    <col min="6163" max="6163" width="9.85546875" style="974" customWidth="1"/>
    <col min="6164" max="6164" width="6.7109375" style="974" customWidth="1"/>
    <col min="6165" max="6165" width="8" style="974" customWidth="1"/>
    <col min="6166" max="6166" width="6.5703125" style="974" customWidth="1"/>
    <col min="6167" max="6167" width="9.140625" style="974"/>
    <col min="6168" max="6168" width="7.28515625" style="974" customWidth="1"/>
    <col min="6169" max="6399" width="9.140625" style="974"/>
    <col min="6400" max="6400" width="4.5703125" style="974" customWidth="1"/>
    <col min="6401" max="6401" width="27.140625" style="974" customWidth="1"/>
    <col min="6402" max="6402" width="7.140625" style="974" customWidth="1"/>
    <col min="6403" max="6403" width="9.140625" style="974"/>
    <col min="6404" max="6404" width="7.140625" style="974" customWidth="1"/>
    <col min="6405" max="6405" width="9.140625" style="974" customWidth="1"/>
    <col min="6406" max="6406" width="7.7109375" style="974" customWidth="1"/>
    <col min="6407" max="6407" width="9" style="974" customWidth="1"/>
    <col min="6408" max="6408" width="6.7109375" style="974" customWidth="1"/>
    <col min="6409" max="6409" width="8.5703125" style="974" customWidth="1"/>
    <col min="6410" max="6410" width="6.7109375" style="974" customWidth="1"/>
    <col min="6411" max="6411" width="9.5703125" style="974" customWidth="1"/>
    <col min="6412" max="6412" width="6.7109375" style="974" customWidth="1"/>
    <col min="6413" max="6413" width="9" style="974" customWidth="1"/>
    <col min="6414" max="6414" width="6.7109375" style="974" customWidth="1"/>
    <col min="6415" max="6415" width="10.5703125" style="974" customWidth="1"/>
    <col min="6416" max="6416" width="6.7109375" style="974" customWidth="1"/>
    <col min="6417" max="6417" width="8.7109375" style="974" customWidth="1"/>
    <col min="6418" max="6418" width="6.7109375" style="974" customWidth="1"/>
    <col min="6419" max="6419" width="9.85546875" style="974" customWidth="1"/>
    <col min="6420" max="6420" width="6.7109375" style="974" customWidth="1"/>
    <col min="6421" max="6421" width="8" style="974" customWidth="1"/>
    <col min="6422" max="6422" width="6.5703125" style="974" customWidth="1"/>
    <col min="6423" max="6423" width="9.140625" style="974"/>
    <col min="6424" max="6424" width="7.28515625" style="974" customWidth="1"/>
    <col min="6425" max="6655" width="9.140625" style="974"/>
    <col min="6656" max="6656" width="4.5703125" style="974" customWidth="1"/>
    <col min="6657" max="6657" width="27.140625" style="974" customWidth="1"/>
    <col min="6658" max="6658" width="7.140625" style="974" customWidth="1"/>
    <col min="6659" max="6659" width="9.140625" style="974"/>
    <col min="6660" max="6660" width="7.140625" style="974" customWidth="1"/>
    <col min="6661" max="6661" width="9.140625" style="974" customWidth="1"/>
    <col min="6662" max="6662" width="7.7109375" style="974" customWidth="1"/>
    <col min="6663" max="6663" width="9" style="974" customWidth="1"/>
    <col min="6664" max="6664" width="6.7109375" style="974" customWidth="1"/>
    <col min="6665" max="6665" width="8.5703125" style="974" customWidth="1"/>
    <col min="6666" max="6666" width="6.7109375" style="974" customWidth="1"/>
    <col min="6667" max="6667" width="9.5703125" style="974" customWidth="1"/>
    <col min="6668" max="6668" width="6.7109375" style="974" customWidth="1"/>
    <col min="6669" max="6669" width="9" style="974" customWidth="1"/>
    <col min="6670" max="6670" width="6.7109375" style="974" customWidth="1"/>
    <col min="6671" max="6671" width="10.5703125" style="974" customWidth="1"/>
    <col min="6672" max="6672" width="6.7109375" style="974" customWidth="1"/>
    <col min="6673" max="6673" width="8.7109375" style="974" customWidth="1"/>
    <col min="6674" max="6674" width="6.7109375" style="974" customWidth="1"/>
    <col min="6675" max="6675" width="9.85546875" style="974" customWidth="1"/>
    <col min="6676" max="6676" width="6.7109375" style="974" customWidth="1"/>
    <col min="6677" max="6677" width="8" style="974" customWidth="1"/>
    <col min="6678" max="6678" width="6.5703125" style="974" customWidth="1"/>
    <col min="6679" max="6679" width="9.140625" style="974"/>
    <col min="6680" max="6680" width="7.28515625" style="974" customWidth="1"/>
    <col min="6681" max="6911" width="9.140625" style="974"/>
    <col min="6912" max="6912" width="4.5703125" style="974" customWidth="1"/>
    <col min="6913" max="6913" width="27.140625" style="974" customWidth="1"/>
    <col min="6914" max="6914" width="7.140625" style="974" customWidth="1"/>
    <col min="6915" max="6915" width="9.140625" style="974"/>
    <col min="6916" max="6916" width="7.140625" style="974" customWidth="1"/>
    <col min="6917" max="6917" width="9.140625" style="974" customWidth="1"/>
    <col min="6918" max="6918" width="7.7109375" style="974" customWidth="1"/>
    <col min="6919" max="6919" width="9" style="974" customWidth="1"/>
    <col min="6920" max="6920" width="6.7109375" style="974" customWidth="1"/>
    <col min="6921" max="6921" width="8.5703125" style="974" customWidth="1"/>
    <col min="6922" max="6922" width="6.7109375" style="974" customWidth="1"/>
    <col min="6923" max="6923" width="9.5703125" style="974" customWidth="1"/>
    <col min="6924" max="6924" width="6.7109375" style="974" customWidth="1"/>
    <col min="6925" max="6925" width="9" style="974" customWidth="1"/>
    <col min="6926" max="6926" width="6.7109375" style="974" customWidth="1"/>
    <col min="6927" max="6927" width="10.5703125" style="974" customWidth="1"/>
    <col min="6928" max="6928" width="6.7109375" style="974" customWidth="1"/>
    <col min="6929" max="6929" width="8.7109375" style="974" customWidth="1"/>
    <col min="6930" max="6930" width="6.7109375" style="974" customWidth="1"/>
    <col min="6931" max="6931" width="9.85546875" style="974" customWidth="1"/>
    <col min="6932" max="6932" width="6.7109375" style="974" customWidth="1"/>
    <col min="6933" max="6933" width="8" style="974" customWidth="1"/>
    <col min="6934" max="6934" width="6.5703125" style="974" customWidth="1"/>
    <col min="6935" max="6935" width="9.140625" style="974"/>
    <col min="6936" max="6936" width="7.28515625" style="974" customWidth="1"/>
    <col min="6937" max="7167" width="9.140625" style="974"/>
    <col min="7168" max="7168" width="4.5703125" style="974" customWidth="1"/>
    <col min="7169" max="7169" width="27.140625" style="974" customWidth="1"/>
    <col min="7170" max="7170" width="7.140625" style="974" customWidth="1"/>
    <col min="7171" max="7171" width="9.140625" style="974"/>
    <col min="7172" max="7172" width="7.140625" style="974" customWidth="1"/>
    <col min="7173" max="7173" width="9.140625" style="974" customWidth="1"/>
    <col min="7174" max="7174" width="7.7109375" style="974" customWidth="1"/>
    <col min="7175" max="7175" width="9" style="974" customWidth="1"/>
    <col min="7176" max="7176" width="6.7109375" style="974" customWidth="1"/>
    <col min="7177" max="7177" width="8.5703125" style="974" customWidth="1"/>
    <col min="7178" max="7178" width="6.7109375" style="974" customWidth="1"/>
    <col min="7179" max="7179" width="9.5703125" style="974" customWidth="1"/>
    <col min="7180" max="7180" width="6.7109375" style="974" customWidth="1"/>
    <col min="7181" max="7181" width="9" style="974" customWidth="1"/>
    <col min="7182" max="7182" width="6.7109375" style="974" customWidth="1"/>
    <col min="7183" max="7183" width="10.5703125" style="974" customWidth="1"/>
    <col min="7184" max="7184" width="6.7109375" style="974" customWidth="1"/>
    <col min="7185" max="7185" width="8.7109375" style="974" customWidth="1"/>
    <col min="7186" max="7186" width="6.7109375" style="974" customWidth="1"/>
    <col min="7187" max="7187" width="9.85546875" style="974" customWidth="1"/>
    <col min="7188" max="7188" width="6.7109375" style="974" customWidth="1"/>
    <col min="7189" max="7189" width="8" style="974" customWidth="1"/>
    <col min="7190" max="7190" width="6.5703125" style="974" customWidth="1"/>
    <col min="7191" max="7191" width="9.140625" style="974"/>
    <col min="7192" max="7192" width="7.28515625" style="974" customWidth="1"/>
    <col min="7193" max="7423" width="9.140625" style="974"/>
    <col min="7424" max="7424" width="4.5703125" style="974" customWidth="1"/>
    <col min="7425" max="7425" width="27.140625" style="974" customWidth="1"/>
    <col min="7426" max="7426" width="7.140625" style="974" customWidth="1"/>
    <col min="7427" max="7427" width="9.140625" style="974"/>
    <col min="7428" max="7428" width="7.140625" style="974" customWidth="1"/>
    <col min="7429" max="7429" width="9.140625" style="974" customWidth="1"/>
    <col min="7430" max="7430" width="7.7109375" style="974" customWidth="1"/>
    <col min="7431" max="7431" width="9" style="974" customWidth="1"/>
    <col min="7432" max="7432" width="6.7109375" style="974" customWidth="1"/>
    <col min="7433" max="7433" width="8.5703125" style="974" customWidth="1"/>
    <col min="7434" max="7434" width="6.7109375" style="974" customWidth="1"/>
    <col min="7435" max="7435" width="9.5703125" style="974" customWidth="1"/>
    <col min="7436" max="7436" width="6.7109375" style="974" customWidth="1"/>
    <col min="7437" max="7437" width="9" style="974" customWidth="1"/>
    <col min="7438" max="7438" width="6.7109375" style="974" customWidth="1"/>
    <col min="7439" max="7439" width="10.5703125" style="974" customWidth="1"/>
    <col min="7440" max="7440" width="6.7109375" style="974" customWidth="1"/>
    <col min="7441" max="7441" width="8.7109375" style="974" customWidth="1"/>
    <col min="7442" max="7442" width="6.7109375" style="974" customWidth="1"/>
    <col min="7443" max="7443" width="9.85546875" style="974" customWidth="1"/>
    <col min="7444" max="7444" width="6.7109375" style="974" customWidth="1"/>
    <col min="7445" max="7445" width="8" style="974" customWidth="1"/>
    <col min="7446" max="7446" width="6.5703125" style="974" customWidth="1"/>
    <col min="7447" max="7447" width="9.140625" style="974"/>
    <col min="7448" max="7448" width="7.28515625" style="974" customWidth="1"/>
    <col min="7449" max="7679" width="9.140625" style="974"/>
    <col min="7680" max="7680" width="4.5703125" style="974" customWidth="1"/>
    <col min="7681" max="7681" width="27.140625" style="974" customWidth="1"/>
    <col min="7682" max="7682" width="7.140625" style="974" customWidth="1"/>
    <col min="7683" max="7683" width="9.140625" style="974"/>
    <col min="7684" max="7684" width="7.140625" style="974" customWidth="1"/>
    <col min="7685" max="7685" width="9.140625" style="974" customWidth="1"/>
    <col min="7686" max="7686" width="7.7109375" style="974" customWidth="1"/>
    <col min="7687" max="7687" width="9" style="974" customWidth="1"/>
    <col min="7688" max="7688" width="6.7109375" style="974" customWidth="1"/>
    <col min="7689" max="7689" width="8.5703125" style="974" customWidth="1"/>
    <col min="7690" max="7690" width="6.7109375" style="974" customWidth="1"/>
    <col min="7691" max="7691" width="9.5703125" style="974" customWidth="1"/>
    <col min="7692" max="7692" width="6.7109375" style="974" customWidth="1"/>
    <col min="7693" max="7693" width="9" style="974" customWidth="1"/>
    <col min="7694" max="7694" width="6.7109375" style="974" customWidth="1"/>
    <col min="7695" max="7695" width="10.5703125" style="974" customWidth="1"/>
    <col min="7696" max="7696" width="6.7109375" style="974" customWidth="1"/>
    <col min="7697" max="7697" width="8.7109375" style="974" customWidth="1"/>
    <col min="7698" max="7698" width="6.7109375" style="974" customWidth="1"/>
    <col min="7699" max="7699" width="9.85546875" style="974" customWidth="1"/>
    <col min="7700" max="7700" width="6.7109375" style="974" customWidth="1"/>
    <col min="7701" max="7701" width="8" style="974" customWidth="1"/>
    <col min="7702" max="7702" width="6.5703125" style="974" customWidth="1"/>
    <col min="7703" max="7703" width="9.140625" style="974"/>
    <col min="7704" max="7704" width="7.28515625" style="974" customWidth="1"/>
    <col min="7705" max="7935" width="9.140625" style="974"/>
    <col min="7936" max="7936" width="4.5703125" style="974" customWidth="1"/>
    <col min="7937" max="7937" width="27.140625" style="974" customWidth="1"/>
    <col min="7938" max="7938" width="7.140625" style="974" customWidth="1"/>
    <col min="7939" max="7939" width="9.140625" style="974"/>
    <col min="7940" max="7940" width="7.140625" style="974" customWidth="1"/>
    <col min="7941" max="7941" width="9.140625" style="974" customWidth="1"/>
    <col min="7942" max="7942" width="7.7109375" style="974" customWidth="1"/>
    <col min="7943" max="7943" width="9" style="974" customWidth="1"/>
    <col min="7944" max="7944" width="6.7109375" style="974" customWidth="1"/>
    <col min="7945" max="7945" width="8.5703125" style="974" customWidth="1"/>
    <col min="7946" max="7946" width="6.7109375" style="974" customWidth="1"/>
    <col min="7947" max="7947" width="9.5703125" style="974" customWidth="1"/>
    <col min="7948" max="7948" width="6.7109375" style="974" customWidth="1"/>
    <col min="7949" max="7949" width="9" style="974" customWidth="1"/>
    <col min="7950" max="7950" width="6.7109375" style="974" customWidth="1"/>
    <col min="7951" max="7951" width="10.5703125" style="974" customWidth="1"/>
    <col min="7952" max="7952" width="6.7109375" style="974" customWidth="1"/>
    <col min="7953" max="7953" width="8.7109375" style="974" customWidth="1"/>
    <col min="7954" max="7954" width="6.7109375" style="974" customWidth="1"/>
    <col min="7955" max="7955" width="9.85546875" style="974" customWidth="1"/>
    <col min="7956" max="7956" width="6.7109375" style="974" customWidth="1"/>
    <col min="7957" max="7957" width="8" style="974" customWidth="1"/>
    <col min="7958" max="7958" width="6.5703125" style="974" customWidth="1"/>
    <col min="7959" max="7959" width="9.140625" style="974"/>
    <col min="7960" max="7960" width="7.28515625" style="974" customWidth="1"/>
    <col min="7961" max="8191" width="9.140625" style="974"/>
    <col min="8192" max="8192" width="4.5703125" style="974" customWidth="1"/>
    <col min="8193" max="8193" width="27.140625" style="974" customWidth="1"/>
    <col min="8194" max="8194" width="7.140625" style="974" customWidth="1"/>
    <col min="8195" max="8195" width="9.140625" style="974"/>
    <col min="8196" max="8196" width="7.140625" style="974" customWidth="1"/>
    <col min="8197" max="8197" width="9.140625" style="974" customWidth="1"/>
    <col min="8198" max="8198" width="7.7109375" style="974" customWidth="1"/>
    <col min="8199" max="8199" width="9" style="974" customWidth="1"/>
    <col min="8200" max="8200" width="6.7109375" style="974" customWidth="1"/>
    <col min="8201" max="8201" width="8.5703125" style="974" customWidth="1"/>
    <col min="8202" max="8202" width="6.7109375" style="974" customWidth="1"/>
    <col min="8203" max="8203" width="9.5703125" style="974" customWidth="1"/>
    <col min="8204" max="8204" width="6.7109375" style="974" customWidth="1"/>
    <col min="8205" max="8205" width="9" style="974" customWidth="1"/>
    <col min="8206" max="8206" width="6.7109375" style="974" customWidth="1"/>
    <col min="8207" max="8207" width="10.5703125" style="974" customWidth="1"/>
    <col min="8208" max="8208" width="6.7109375" style="974" customWidth="1"/>
    <col min="8209" max="8209" width="8.7109375" style="974" customWidth="1"/>
    <col min="8210" max="8210" width="6.7109375" style="974" customWidth="1"/>
    <col min="8211" max="8211" width="9.85546875" style="974" customWidth="1"/>
    <col min="8212" max="8212" width="6.7109375" style="974" customWidth="1"/>
    <col min="8213" max="8213" width="8" style="974" customWidth="1"/>
    <col min="8214" max="8214" width="6.5703125" style="974" customWidth="1"/>
    <col min="8215" max="8215" width="9.140625" style="974"/>
    <col min="8216" max="8216" width="7.28515625" style="974" customWidth="1"/>
    <col min="8217" max="8447" width="9.140625" style="974"/>
    <col min="8448" max="8448" width="4.5703125" style="974" customWidth="1"/>
    <col min="8449" max="8449" width="27.140625" style="974" customWidth="1"/>
    <col min="8450" max="8450" width="7.140625" style="974" customWidth="1"/>
    <col min="8451" max="8451" width="9.140625" style="974"/>
    <col min="8452" max="8452" width="7.140625" style="974" customWidth="1"/>
    <col min="8453" max="8453" width="9.140625" style="974" customWidth="1"/>
    <col min="8454" max="8454" width="7.7109375" style="974" customWidth="1"/>
    <col min="8455" max="8455" width="9" style="974" customWidth="1"/>
    <col min="8456" max="8456" width="6.7109375" style="974" customWidth="1"/>
    <col min="8457" max="8457" width="8.5703125" style="974" customWidth="1"/>
    <col min="8458" max="8458" width="6.7109375" style="974" customWidth="1"/>
    <col min="8459" max="8459" width="9.5703125" style="974" customWidth="1"/>
    <col min="8460" max="8460" width="6.7109375" style="974" customWidth="1"/>
    <col min="8461" max="8461" width="9" style="974" customWidth="1"/>
    <col min="8462" max="8462" width="6.7109375" style="974" customWidth="1"/>
    <col min="8463" max="8463" width="10.5703125" style="974" customWidth="1"/>
    <col min="8464" max="8464" width="6.7109375" style="974" customWidth="1"/>
    <col min="8465" max="8465" width="8.7109375" style="974" customWidth="1"/>
    <col min="8466" max="8466" width="6.7109375" style="974" customWidth="1"/>
    <col min="8467" max="8467" width="9.85546875" style="974" customWidth="1"/>
    <col min="8468" max="8468" width="6.7109375" style="974" customWidth="1"/>
    <col min="8469" max="8469" width="8" style="974" customWidth="1"/>
    <col min="8470" max="8470" width="6.5703125" style="974" customWidth="1"/>
    <col min="8471" max="8471" width="9.140625" style="974"/>
    <col min="8472" max="8472" width="7.28515625" style="974" customWidth="1"/>
    <col min="8473" max="8703" width="9.140625" style="974"/>
    <col min="8704" max="8704" width="4.5703125" style="974" customWidth="1"/>
    <col min="8705" max="8705" width="27.140625" style="974" customWidth="1"/>
    <col min="8706" max="8706" width="7.140625" style="974" customWidth="1"/>
    <col min="8707" max="8707" width="9.140625" style="974"/>
    <col min="8708" max="8708" width="7.140625" style="974" customWidth="1"/>
    <col min="8709" max="8709" width="9.140625" style="974" customWidth="1"/>
    <col min="8710" max="8710" width="7.7109375" style="974" customWidth="1"/>
    <col min="8711" max="8711" width="9" style="974" customWidth="1"/>
    <col min="8712" max="8712" width="6.7109375" style="974" customWidth="1"/>
    <col min="8713" max="8713" width="8.5703125" style="974" customWidth="1"/>
    <col min="8714" max="8714" width="6.7109375" style="974" customWidth="1"/>
    <col min="8715" max="8715" width="9.5703125" style="974" customWidth="1"/>
    <col min="8716" max="8716" width="6.7109375" style="974" customWidth="1"/>
    <col min="8717" max="8717" width="9" style="974" customWidth="1"/>
    <col min="8718" max="8718" width="6.7109375" style="974" customWidth="1"/>
    <col min="8719" max="8719" width="10.5703125" style="974" customWidth="1"/>
    <col min="8720" max="8720" width="6.7109375" style="974" customWidth="1"/>
    <col min="8721" max="8721" width="8.7109375" style="974" customWidth="1"/>
    <col min="8722" max="8722" width="6.7109375" style="974" customWidth="1"/>
    <col min="8723" max="8723" width="9.85546875" style="974" customWidth="1"/>
    <col min="8724" max="8724" width="6.7109375" style="974" customWidth="1"/>
    <col min="8725" max="8725" width="8" style="974" customWidth="1"/>
    <col min="8726" max="8726" width="6.5703125" style="974" customWidth="1"/>
    <col min="8727" max="8727" width="9.140625" style="974"/>
    <col min="8728" max="8728" width="7.28515625" style="974" customWidth="1"/>
    <col min="8729" max="8959" width="9.140625" style="974"/>
    <col min="8960" max="8960" width="4.5703125" style="974" customWidth="1"/>
    <col min="8961" max="8961" width="27.140625" style="974" customWidth="1"/>
    <col min="8962" max="8962" width="7.140625" style="974" customWidth="1"/>
    <col min="8963" max="8963" width="9.140625" style="974"/>
    <col min="8964" max="8964" width="7.140625" style="974" customWidth="1"/>
    <col min="8965" max="8965" width="9.140625" style="974" customWidth="1"/>
    <col min="8966" max="8966" width="7.7109375" style="974" customWidth="1"/>
    <col min="8967" max="8967" width="9" style="974" customWidth="1"/>
    <col min="8968" max="8968" width="6.7109375" style="974" customWidth="1"/>
    <col min="8969" max="8969" width="8.5703125" style="974" customWidth="1"/>
    <col min="8970" max="8970" width="6.7109375" style="974" customWidth="1"/>
    <col min="8971" max="8971" width="9.5703125" style="974" customWidth="1"/>
    <col min="8972" max="8972" width="6.7109375" style="974" customWidth="1"/>
    <col min="8973" max="8973" width="9" style="974" customWidth="1"/>
    <col min="8974" max="8974" width="6.7109375" style="974" customWidth="1"/>
    <col min="8975" max="8975" width="10.5703125" style="974" customWidth="1"/>
    <col min="8976" max="8976" width="6.7109375" style="974" customWidth="1"/>
    <col min="8977" max="8977" width="8.7109375" style="974" customWidth="1"/>
    <col min="8978" max="8978" width="6.7109375" style="974" customWidth="1"/>
    <col min="8979" max="8979" width="9.85546875" style="974" customWidth="1"/>
    <col min="8980" max="8980" width="6.7109375" style="974" customWidth="1"/>
    <col min="8981" max="8981" width="8" style="974" customWidth="1"/>
    <col min="8982" max="8982" width="6.5703125" style="974" customWidth="1"/>
    <col min="8983" max="8983" width="9.140625" style="974"/>
    <col min="8984" max="8984" width="7.28515625" style="974" customWidth="1"/>
    <col min="8985" max="9215" width="9.140625" style="974"/>
    <col min="9216" max="9216" width="4.5703125" style="974" customWidth="1"/>
    <col min="9217" max="9217" width="27.140625" style="974" customWidth="1"/>
    <col min="9218" max="9218" width="7.140625" style="974" customWidth="1"/>
    <col min="9219" max="9219" width="9.140625" style="974"/>
    <col min="9220" max="9220" width="7.140625" style="974" customWidth="1"/>
    <col min="9221" max="9221" width="9.140625" style="974" customWidth="1"/>
    <col min="9222" max="9222" width="7.7109375" style="974" customWidth="1"/>
    <col min="9223" max="9223" width="9" style="974" customWidth="1"/>
    <col min="9224" max="9224" width="6.7109375" style="974" customWidth="1"/>
    <col min="9225" max="9225" width="8.5703125" style="974" customWidth="1"/>
    <col min="9226" max="9226" width="6.7109375" style="974" customWidth="1"/>
    <col min="9227" max="9227" width="9.5703125" style="974" customWidth="1"/>
    <col min="9228" max="9228" width="6.7109375" style="974" customWidth="1"/>
    <col min="9229" max="9229" width="9" style="974" customWidth="1"/>
    <col min="9230" max="9230" width="6.7109375" style="974" customWidth="1"/>
    <col min="9231" max="9231" width="10.5703125" style="974" customWidth="1"/>
    <col min="9232" max="9232" width="6.7109375" style="974" customWidth="1"/>
    <col min="9233" max="9233" width="8.7109375" style="974" customWidth="1"/>
    <col min="9234" max="9234" width="6.7109375" style="974" customWidth="1"/>
    <col min="9235" max="9235" width="9.85546875" style="974" customWidth="1"/>
    <col min="9236" max="9236" width="6.7109375" style="974" customWidth="1"/>
    <col min="9237" max="9237" width="8" style="974" customWidth="1"/>
    <col min="9238" max="9238" width="6.5703125" style="974" customWidth="1"/>
    <col min="9239" max="9239" width="9.140625" style="974"/>
    <col min="9240" max="9240" width="7.28515625" style="974" customWidth="1"/>
    <col min="9241" max="9471" width="9.140625" style="974"/>
    <col min="9472" max="9472" width="4.5703125" style="974" customWidth="1"/>
    <col min="9473" max="9473" width="27.140625" style="974" customWidth="1"/>
    <col min="9474" max="9474" width="7.140625" style="974" customWidth="1"/>
    <col min="9475" max="9475" width="9.140625" style="974"/>
    <col min="9476" max="9476" width="7.140625" style="974" customWidth="1"/>
    <col min="9477" max="9477" width="9.140625" style="974" customWidth="1"/>
    <col min="9478" max="9478" width="7.7109375" style="974" customWidth="1"/>
    <col min="9479" max="9479" width="9" style="974" customWidth="1"/>
    <col min="9480" max="9480" width="6.7109375" style="974" customWidth="1"/>
    <col min="9481" max="9481" width="8.5703125" style="974" customWidth="1"/>
    <col min="9482" max="9482" width="6.7109375" style="974" customWidth="1"/>
    <col min="9483" max="9483" width="9.5703125" style="974" customWidth="1"/>
    <col min="9484" max="9484" width="6.7109375" style="974" customWidth="1"/>
    <col min="9485" max="9485" width="9" style="974" customWidth="1"/>
    <col min="9486" max="9486" width="6.7109375" style="974" customWidth="1"/>
    <col min="9487" max="9487" width="10.5703125" style="974" customWidth="1"/>
    <col min="9488" max="9488" width="6.7109375" style="974" customWidth="1"/>
    <col min="9489" max="9489" width="8.7109375" style="974" customWidth="1"/>
    <col min="9490" max="9490" width="6.7109375" style="974" customWidth="1"/>
    <col min="9491" max="9491" width="9.85546875" style="974" customWidth="1"/>
    <col min="9492" max="9492" width="6.7109375" style="974" customWidth="1"/>
    <col min="9493" max="9493" width="8" style="974" customWidth="1"/>
    <col min="9494" max="9494" width="6.5703125" style="974" customWidth="1"/>
    <col min="9495" max="9495" width="9.140625" style="974"/>
    <col min="9496" max="9496" width="7.28515625" style="974" customWidth="1"/>
    <col min="9497" max="9727" width="9.140625" style="974"/>
    <col min="9728" max="9728" width="4.5703125" style="974" customWidth="1"/>
    <col min="9729" max="9729" width="27.140625" style="974" customWidth="1"/>
    <col min="9730" max="9730" width="7.140625" style="974" customWidth="1"/>
    <col min="9731" max="9731" width="9.140625" style="974"/>
    <col min="9732" max="9732" width="7.140625" style="974" customWidth="1"/>
    <col min="9733" max="9733" width="9.140625" style="974" customWidth="1"/>
    <col min="9734" max="9734" width="7.7109375" style="974" customWidth="1"/>
    <col min="9735" max="9735" width="9" style="974" customWidth="1"/>
    <col min="9736" max="9736" width="6.7109375" style="974" customWidth="1"/>
    <col min="9737" max="9737" width="8.5703125" style="974" customWidth="1"/>
    <col min="9738" max="9738" width="6.7109375" style="974" customWidth="1"/>
    <col min="9739" max="9739" width="9.5703125" style="974" customWidth="1"/>
    <col min="9740" max="9740" width="6.7109375" style="974" customWidth="1"/>
    <col min="9741" max="9741" width="9" style="974" customWidth="1"/>
    <col min="9742" max="9742" width="6.7109375" style="974" customWidth="1"/>
    <col min="9743" max="9743" width="10.5703125" style="974" customWidth="1"/>
    <col min="9744" max="9744" width="6.7109375" style="974" customWidth="1"/>
    <col min="9745" max="9745" width="8.7109375" style="974" customWidth="1"/>
    <col min="9746" max="9746" width="6.7109375" style="974" customWidth="1"/>
    <col min="9747" max="9747" width="9.85546875" style="974" customWidth="1"/>
    <col min="9748" max="9748" width="6.7109375" style="974" customWidth="1"/>
    <col min="9749" max="9749" width="8" style="974" customWidth="1"/>
    <col min="9750" max="9750" width="6.5703125" style="974" customWidth="1"/>
    <col min="9751" max="9751" width="9.140625" style="974"/>
    <col min="9752" max="9752" width="7.28515625" style="974" customWidth="1"/>
    <col min="9753" max="9983" width="9.140625" style="974"/>
    <col min="9984" max="9984" width="4.5703125" style="974" customWidth="1"/>
    <col min="9985" max="9985" width="27.140625" style="974" customWidth="1"/>
    <col min="9986" max="9986" width="7.140625" style="974" customWidth="1"/>
    <col min="9987" max="9987" width="9.140625" style="974"/>
    <col min="9988" max="9988" width="7.140625" style="974" customWidth="1"/>
    <col min="9989" max="9989" width="9.140625" style="974" customWidth="1"/>
    <col min="9990" max="9990" width="7.7109375" style="974" customWidth="1"/>
    <col min="9991" max="9991" width="9" style="974" customWidth="1"/>
    <col min="9992" max="9992" width="6.7109375" style="974" customWidth="1"/>
    <col min="9993" max="9993" width="8.5703125" style="974" customWidth="1"/>
    <col min="9994" max="9994" width="6.7109375" style="974" customWidth="1"/>
    <col min="9995" max="9995" width="9.5703125" style="974" customWidth="1"/>
    <col min="9996" max="9996" width="6.7109375" style="974" customWidth="1"/>
    <col min="9997" max="9997" width="9" style="974" customWidth="1"/>
    <col min="9998" max="9998" width="6.7109375" style="974" customWidth="1"/>
    <col min="9999" max="9999" width="10.5703125" style="974" customWidth="1"/>
    <col min="10000" max="10000" width="6.7109375" style="974" customWidth="1"/>
    <col min="10001" max="10001" width="8.7109375" style="974" customWidth="1"/>
    <col min="10002" max="10002" width="6.7109375" style="974" customWidth="1"/>
    <col min="10003" max="10003" width="9.85546875" style="974" customWidth="1"/>
    <col min="10004" max="10004" width="6.7109375" style="974" customWidth="1"/>
    <col min="10005" max="10005" width="8" style="974" customWidth="1"/>
    <col min="10006" max="10006" width="6.5703125" style="974" customWidth="1"/>
    <col min="10007" max="10007" width="9.140625" style="974"/>
    <col min="10008" max="10008" width="7.28515625" style="974" customWidth="1"/>
    <col min="10009" max="10239" width="9.140625" style="974"/>
    <col min="10240" max="10240" width="4.5703125" style="974" customWidth="1"/>
    <col min="10241" max="10241" width="27.140625" style="974" customWidth="1"/>
    <col min="10242" max="10242" width="7.140625" style="974" customWidth="1"/>
    <col min="10243" max="10243" width="9.140625" style="974"/>
    <col min="10244" max="10244" width="7.140625" style="974" customWidth="1"/>
    <col min="10245" max="10245" width="9.140625" style="974" customWidth="1"/>
    <col min="10246" max="10246" width="7.7109375" style="974" customWidth="1"/>
    <col min="10247" max="10247" width="9" style="974" customWidth="1"/>
    <col min="10248" max="10248" width="6.7109375" style="974" customWidth="1"/>
    <col min="10249" max="10249" width="8.5703125" style="974" customWidth="1"/>
    <col min="10250" max="10250" width="6.7109375" style="974" customWidth="1"/>
    <col min="10251" max="10251" width="9.5703125" style="974" customWidth="1"/>
    <col min="10252" max="10252" width="6.7109375" style="974" customWidth="1"/>
    <col min="10253" max="10253" width="9" style="974" customWidth="1"/>
    <col min="10254" max="10254" width="6.7109375" style="974" customWidth="1"/>
    <col min="10255" max="10255" width="10.5703125" style="974" customWidth="1"/>
    <col min="10256" max="10256" width="6.7109375" style="974" customWidth="1"/>
    <col min="10257" max="10257" width="8.7109375" style="974" customWidth="1"/>
    <col min="10258" max="10258" width="6.7109375" style="974" customWidth="1"/>
    <col min="10259" max="10259" width="9.85546875" style="974" customWidth="1"/>
    <col min="10260" max="10260" width="6.7109375" style="974" customWidth="1"/>
    <col min="10261" max="10261" width="8" style="974" customWidth="1"/>
    <col min="10262" max="10262" width="6.5703125" style="974" customWidth="1"/>
    <col min="10263" max="10263" width="9.140625" style="974"/>
    <col min="10264" max="10264" width="7.28515625" style="974" customWidth="1"/>
    <col min="10265" max="10495" width="9.140625" style="974"/>
    <col min="10496" max="10496" width="4.5703125" style="974" customWidth="1"/>
    <col min="10497" max="10497" width="27.140625" style="974" customWidth="1"/>
    <col min="10498" max="10498" width="7.140625" style="974" customWidth="1"/>
    <col min="10499" max="10499" width="9.140625" style="974"/>
    <col min="10500" max="10500" width="7.140625" style="974" customWidth="1"/>
    <col min="10501" max="10501" width="9.140625" style="974" customWidth="1"/>
    <col min="10502" max="10502" width="7.7109375" style="974" customWidth="1"/>
    <col min="10503" max="10503" width="9" style="974" customWidth="1"/>
    <col min="10504" max="10504" width="6.7109375" style="974" customWidth="1"/>
    <col min="10505" max="10505" width="8.5703125" style="974" customWidth="1"/>
    <col min="10506" max="10506" width="6.7109375" style="974" customWidth="1"/>
    <col min="10507" max="10507" width="9.5703125" style="974" customWidth="1"/>
    <col min="10508" max="10508" width="6.7109375" style="974" customWidth="1"/>
    <col min="10509" max="10509" width="9" style="974" customWidth="1"/>
    <col min="10510" max="10510" width="6.7109375" style="974" customWidth="1"/>
    <col min="10511" max="10511" width="10.5703125" style="974" customWidth="1"/>
    <col min="10512" max="10512" width="6.7109375" style="974" customWidth="1"/>
    <col min="10513" max="10513" width="8.7109375" style="974" customWidth="1"/>
    <col min="10514" max="10514" width="6.7109375" style="974" customWidth="1"/>
    <col min="10515" max="10515" width="9.85546875" style="974" customWidth="1"/>
    <col min="10516" max="10516" width="6.7109375" style="974" customWidth="1"/>
    <col min="10517" max="10517" width="8" style="974" customWidth="1"/>
    <col min="10518" max="10518" width="6.5703125" style="974" customWidth="1"/>
    <col min="10519" max="10519" width="9.140625" style="974"/>
    <col min="10520" max="10520" width="7.28515625" style="974" customWidth="1"/>
    <col min="10521" max="10751" width="9.140625" style="974"/>
    <col min="10752" max="10752" width="4.5703125" style="974" customWidth="1"/>
    <col min="10753" max="10753" width="27.140625" style="974" customWidth="1"/>
    <col min="10754" max="10754" width="7.140625" style="974" customWidth="1"/>
    <col min="10755" max="10755" width="9.140625" style="974"/>
    <col min="10756" max="10756" width="7.140625" style="974" customWidth="1"/>
    <col min="10757" max="10757" width="9.140625" style="974" customWidth="1"/>
    <col min="10758" max="10758" width="7.7109375" style="974" customWidth="1"/>
    <col min="10759" max="10759" width="9" style="974" customWidth="1"/>
    <col min="10760" max="10760" width="6.7109375" style="974" customWidth="1"/>
    <col min="10761" max="10761" width="8.5703125" style="974" customWidth="1"/>
    <col min="10762" max="10762" width="6.7109375" style="974" customWidth="1"/>
    <col min="10763" max="10763" width="9.5703125" style="974" customWidth="1"/>
    <col min="10764" max="10764" width="6.7109375" style="974" customWidth="1"/>
    <col min="10765" max="10765" width="9" style="974" customWidth="1"/>
    <col min="10766" max="10766" width="6.7109375" style="974" customWidth="1"/>
    <col min="10767" max="10767" width="10.5703125" style="974" customWidth="1"/>
    <col min="10768" max="10768" width="6.7109375" style="974" customWidth="1"/>
    <col min="10769" max="10769" width="8.7109375" style="974" customWidth="1"/>
    <col min="10770" max="10770" width="6.7109375" style="974" customWidth="1"/>
    <col min="10771" max="10771" width="9.85546875" style="974" customWidth="1"/>
    <col min="10772" max="10772" width="6.7109375" style="974" customWidth="1"/>
    <col min="10773" max="10773" width="8" style="974" customWidth="1"/>
    <col min="10774" max="10774" width="6.5703125" style="974" customWidth="1"/>
    <col min="10775" max="10775" width="9.140625" style="974"/>
    <col min="10776" max="10776" width="7.28515625" style="974" customWidth="1"/>
    <col min="10777" max="11007" width="9.140625" style="974"/>
    <col min="11008" max="11008" width="4.5703125" style="974" customWidth="1"/>
    <col min="11009" max="11009" width="27.140625" style="974" customWidth="1"/>
    <col min="11010" max="11010" width="7.140625" style="974" customWidth="1"/>
    <col min="11011" max="11011" width="9.140625" style="974"/>
    <col min="11012" max="11012" width="7.140625" style="974" customWidth="1"/>
    <col min="11013" max="11013" width="9.140625" style="974" customWidth="1"/>
    <col min="11014" max="11014" width="7.7109375" style="974" customWidth="1"/>
    <col min="11015" max="11015" width="9" style="974" customWidth="1"/>
    <col min="11016" max="11016" width="6.7109375" style="974" customWidth="1"/>
    <col min="11017" max="11017" width="8.5703125" style="974" customWidth="1"/>
    <col min="11018" max="11018" width="6.7109375" style="974" customWidth="1"/>
    <col min="11019" max="11019" width="9.5703125" style="974" customWidth="1"/>
    <col min="11020" max="11020" width="6.7109375" style="974" customWidth="1"/>
    <col min="11021" max="11021" width="9" style="974" customWidth="1"/>
    <col min="11022" max="11022" width="6.7109375" style="974" customWidth="1"/>
    <col min="11023" max="11023" width="10.5703125" style="974" customWidth="1"/>
    <col min="11024" max="11024" width="6.7109375" style="974" customWidth="1"/>
    <col min="11025" max="11025" width="8.7109375" style="974" customWidth="1"/>
    <col min="11026" max="11026" width="6.7109375" style="974" customWidth="1"/>
    <col min="11027" max="11027" width="9.85546875" style="974" customWidth="1"/>
    <col min="11028" max="11028" width="6.7109375" style="974" customWidth="1"/>
    <col min="11029" max="11029" width="8" style="974" customWidth="1"/>
    <col min="11030" max="11030" width="6.5703125" style="974" customWidth="1"/>
    <col min="11031" max="11031" width="9.140625" style="974"/>
    <col min="11032" max="11032" width="7.28515625" style="974" customWidth="1"/>
    <col min="11033" max="11263" width="9.140625" style="974"/>
    <col min="11264" max="11264" width="4.5703125" style="974" customWidth="1"/>
    <col min="11265" max="11265" width="27.140625" style="974" customWidth="1"/>
    <col min="11266" max="11266" width="7.140625" style="974" customWidth="1"/>
    <col min="11267" max="11267" width="9.140625" style="974"/>
    <col min="11268" max="11268" width="7.140625" style="974" customWidth="1"/>
    <col min="11269" max="11269" width="9.140625" style="974" customWidth="1"/>
    <col min="11270" max="11270" width="7.7109375" style="974" customWidth="1"/>
    <col min="11271" max="11271" width="9" style="974" customWidth="1"/>
    <col min="11272" max="11272" width="6.7109375" style="974" customWidth="1"/>
    <col min="11273" max="11273" width="8.5703125" style="974" customWidth="1"/>
    <col min="11274" max="11274" width="6.7109375" style="974" customWidth="1"/>
    <col min="11275" max="11275" width="9.5703125" style="974" customWidth="1"/>
    <col min="11276" max="11276" width="6.7109375" style="974" customWidth="1"/>
    <col min="11277" max="11277" width="9" style="974" customWidth="1"/>
    <col min="11278" max="11278" width="6.7109375" style="974" customWidth="1"/>
    <col min="11279" max="11279" width="10.5703125" style="974" customWidth="1"/>
    <col min="11280" max="11280" width="6.7109375" style="974" customWidth="1"/>
    <col min="11281" max="11281" width="8.7109375" style="974" customWidth="1"/>
    <col min="11282" max="11282" width="6.7109375" style="974" customWidth="1"/>
    <col min="11283" max="11283" width="9.85546875" style="974" customWidth="1"/>
    <col min="11284" max="11284" width="6.7109375" style="974" customWidth="1"/>
    <col min="11285" max="11285" width="8" style="974" customWidth="1"/>
    <col min="11286" max="11286" width="6.5703125" style="974" customWidth="1"/>
    <col min="11287" max="11287" width="9.140625" style="974"/>
    <col min="11288" max="11288" width="7.28515625" style="974" customWidth="1"/>
    <col min="11289" max="11519" width="9.140625" style="974"/>
    <col min="11520" max="11520" width="4.5703125" style="974" customWidth="1"/>
    <col min="11521" max="11521" width="27.140625" style="974" customWidth="1"/>
    <col min="11522" max="11522" width="7.140625" style="974" customWidth="1"/>
    <col min="11523" max="11523" width="9.140625" style="974"/>
    <col min="11524" max="11524" width="7.140625" style="974" customWidth="1"/>
    <col min="11525" max="11525" width="9.140625" style="974" customWidth="1"/>
    <col min="11526" max="11526" width="7.7109375" style="974" customWidth="1"/>
    <col min="11527" max="11527" width="9" style="974" customWidth="1"/>
    <col min="11528" max="11528" width="6.7109375" style="974" customWidth="1"/>
    <col min="11529" max="11529" width="8.5703125" style="974" customWidth="1"/>
    <col min="11530" max="11530" width="6.7109375" style="974" customWidth="1"/>
    <col min="11531" max="11531" width="9.5703125" style="974" customWidth="1"/>
    <col min="11532" max="11532" width="6.7109375" style="974" customWidth="1"/>
    <col min="11533" max="11533" width="9" style="974" customWidth="1"/>
    <col min="11534" max="11534" width="6.7109375" style="974" customWidth="1"/>
    <col min="11535" max="11535" width="10.5703125" style="974" customWidth="1"/>
    <col min="11536" max="11536" width="6.7109375" style="974" customWidth="1"/>
    <col min="11537" max="11537" width="8.7109375" style="974" customWidth="1"/>
    <col min="11538" max="11538" width="6.7109375" style="974" customWidth="1"/>
    <col min="11539" max="11539" width="9.85546875" style="974" customWidth="1"/>
    <col min="11540" max="11540" width="6.7109375" style="974" customWidth="1"/>
    <col min="11541" max="11541" width="8" style="974" customWidth="1"/>
    <col min="11542" max="11542" width="6.5703125" style="974" customWidth="1"/>
    <col min="11543" max="11543" width="9.140625" style="974"/>
    <col min="11544" max="11544" width="7.28515625" style="974" customWidth="1"/>
    <col min="11545" max="11775" width="9.140625" style="974"/>
    <col min="11776" max="11776" width="4.5703125" style="974" customWidth="1"/>
    <col min="11777" max="11777" width="27.140625" style="974" customWidth="1"/>
    <col min="11778" max="11778" width="7.140625" style="974" customWidth="1"/>
    <col min="11779" max="11779" width="9.140625" style="974"/>
    <col min="11780" max="11780" width="7.140625" style="974" customWidth="1"/>
    <col min="11781" max="11781" width="9.140625" style="974" customWidth="1"/>
    <col min="11782" max="11782" width="7.7109375" style="974" customWidth="1"/>
    <col min="11783" max="11783" width="9" style="974" customWidth="1"/>
    <col min="11784" max="11784" width="6.7109375" style="974" customWidth="1"/>
    <col min="11785" max="11785" width="8.5703125" style="974" customWidth="1"/>
    <col min="11786" max="11786" width="6.7109375" style="974" customWidth="1"/>
    <col min="11787" max="11787" width="9.5703125" style="974" customWidth="1"/>
    <col min="11788" max="11788" width="6.7109375" style="974" customWidth="1"/>
    <col min="11789" max="11789" width="9" style="974" customWidth="1"/>
    <col min="11790" max="11790" width="6.7109375" style="974" customWidth="1"/>
    <col min="11791" max="11791" width="10.5703125" style="974" customWidth="1"/>
    <col min="11792" max="11792" width="6.7109375" style="974" customWidth="1"/>
    <col min="11793" max="11793" width="8.7109375" style="974" customWidth="1"/>
    <col min="11794" max="11794" width="6.7109375" style="974" customWidth="1"/>
    <col min="11795" max="11795" width="9.85546875" style="974" customWidth="1"/>
    <col min="11796" max="11796" width="6.7109375" style="974" customWidth="1"/>
    <col min="11797" max="11797" width="8" style="974" customWidth="1"/>
    <col min="11798" max="11798" width="6.5703125" style="974" customWidth="1"/>
    <col min="11799" max="11799" width="9.140625" style="974"/>
    <col min="11800" max="11800" width="7.28515625" style="974" customWidth="1"/>
    <col min="11801" max="12031" width="9.140625" style="974"/>
    <col min="12032" max="12032" width="4.5703125" style="974" customWidth="1"/>
    <col min="12033" max="12033" width="27.140625" style="974" customWidth="1"/>
    <col min="12034" max="12034" width="7.140625" style="974" customWidth="1"/>
    <col min="12035" max="12035" width="9.140625" style="974"/>
    <col min="12036" max="12036" width="7.140625" style="974" customWidth="1"/>
    <col min="12037" max="12037" width="9.140625" style="974" customWidth="1"/>
    <col min="12038" max="12038" width="7.7109375" style="974" customWidth="1"/>
    <col min="12039" max="12039" width="9" style="974" customWidth="1"/>
    <col min="12040" max="12040" width="6.7109375" style="974" customWidth="1"/>
    <col min="12041" max="12041" width="8.5703125" style="974" customWidth="1"/>
    <col min="12042" max="12042" width="6.7109375" style="974" customWidth="1"/>
    <col min="12043" max="12043" width="9.5703125" style="974" customWidth="1"/>
    <col min="12044" max="12044" width="6.7109375" style="974" customWidth="1"/>
    <col min="12045" max="12045" width="9" style="974" customWidth="1"/>
    <col min="12046" max="12046" width="6.7109375" style="974" customWidth="1"/>
    <col min="12047" max="12047" width="10.5703125" style="974" customWidth="1"/>
    <col min="12048" max="12048" width="6.7109375" style="974" customWidth="1"/>
    <col min="12049" max="12049" width="8.7109375" style="974" customWidth="1"/>
    <col min="12050" max="12050" width="6.7109375" style="974" customWidth="1"/>
    <col min="12051" max="12051" width="9.85546875" style="974" customWidth="1"/>
    <col min="12052" max="12052" width="6.7109375" style="974" customWidth="1"/>
    <col min="12053" max="12053" width="8" style="974" customWidth="1"/>
    <col min="12054" max="12054" width="6.5703125" style="974" customWidth="1"/>
    <col min="12055" max="12055" width="9.140625" style="974"/>
    <col min="12056" max="12056" width="7.28515625" style="974" customWidth="1"/>
    <col min="12057" max="12287" width="9.140625" style="974"/>
    <col min="12288" max="12288" width="4.5703125" style="974" customWidth="1"/>
    <col min="12289" max="12289" width="27.140625" style="974" customWidth="1"/>
    <col min="12290" max="12290" width="7.140625" style="974" customWidth="1"/>
    <col min="12291" max="12291" width="9.140625" style="974"/>
    <col min="12292" max="12292" width="7.140625" style="974" customWidth="1"/>
    <col min="12293" max="12293" width="9.140625" style="974" customWidth="1"/>
    <col min="12294" max="12294" width="7.7109375" style="974" customWidth="1"/>
    <col min="12295" max="12295" width="9" style="974" customWidth="1"/>
    <col min="12296" max="12296" width="6.7109375" style="974" customWidth="1"/>
    <col min="12297" max="12297" width="8.5703125" style="974" customWidth="1"/>
    <col min="12298" max="12298" width="6.7109375" style="974" customWidth="1"/>
    <col min="12299" max="12299" width="9.5703125" style="974" customWidth="1"/>
    <col min="12300" max="12300" width="6.7109375" style="974" customWidth="1"/>
    <col min="12301" max="12301" width="9" style="974" customWidth="1"/>
    <col min="12302" max="12302" width="6.7109375" style="974" customWidth="1"/>
    <col min="12303" max="12303" width="10.5703125" style="974" customWidth="1"/>
    <col min="12304" max="12304" width="6.7109375" style="974" customWidth="1"/>
    <col min="12305" max="12305" width="8.7109375" style="974" customWidth="1"/>
    <col min="12306" max="12306" width="6.7109375" style="974" customWidth="1"/>
    <col min="12307" max="12307" width="9.85546875" style="974" customWidth="1"/>
    <col min="12308" max="12308" width="6.7109375" style="974" customWidth="1"/>
    <col min="12309" max="12309" width="8" style="974" customWidth="1"/>
    <col min="12310" max="12310" width="6.5703125" style="974" customWidth="1"/>
    <col min="12311" max="12311" width="9.140625" style="974"/>
    <col min="12312" max="12312" width="7.28515625" style="974" customWidth="1"/>
    <col min="12313" max="12543" width="9.140625" style="974"/>
    <col min="12544" max="12544" width="4.5703125" style="974" customWidth="1"/>
    <col min="12545" max="12545" width="27.140625" style="974" customWidth="1"/>
    <col min="12546" max="12546" width="7.140625" style="974" customWidth="1"/>
    <col min="12547" max="12547" width="9.140625" style="974"/>
    <col min="12548" max="12548" width="7.140625" style="974" customWidth="1"/>
    <col min="12549" max="12549" width="9.140625" style="974" customWidth="1"/>
    <col min="12550" max="12550" width="7.7109375" style="974" customWidth="1"/>
    <col min="12551" max="12551" width="9" style="974" customWidth="1"/>
    <col min="12552" max="12552" width="6.7109375" style="974" customWidth="1"/>
    <col min="12553" max="12553" width="8.5703125" style="974" customWidth="1"/>
    <col min="12554" max="12554" width="6.7109375" style="974" customWidth="1"/>
    <col min="12555" max="12555" width="9.5703125" style="974" customWidth="1"/>
    <col min="12556" max="12556" width="6.7109375" style="974" customWidth="1"/>
    <col min="12557" max="12557" width="9" style="974" customWidth="1"/>
    <col min="12558" max="12558" width="6.7109375" style="974" customWidth="1"/>
    <col min="12559" max="12559" width="10.5703125" style="974" customWidth="1"/>
    <col min="12560" max="12560" width="6.7109375" style="974" customWidth="1"/>
    <col min="12561" max="12561" width="8.7109375" style="974" customWidth="1"/>
    <col min="12562" max="12562" width="6.7109375" style="974" customWidth="1"/>
    <col min="12563" max="12563" width="9.85546875" style="974" customWidth="1"/>
    <col min="12564" max="12564" width="6.7109375" style="974" customWidth="1"/>
    <col min="12565" max="12565" width="8" style="974" customWidth="1"/>
    <col min="12566" max="12566" width="6.5703125" style="974" customWidth="1"/>
    <col min="12567" max="12567" width="9.140625" style="974"/>
    <col min="12568" max="12568" width="7.28515625" style="974" customWidth="1"/>
    <col min="12569" max="12799" width="9.140625" style="974"/>
    <col min="12800" max="12800" width="4.5703125" style="974" customWidth="1"/>
    <col min="12801" max="12801" width="27.140625" style="974" customWidth="1"/>
    <col min="12802" max="12802" width="7.140625" style="974" customWidth="1"/>
    <col min="12803" max="12803" width="9.140625" style="974"/>
    <col min="12804" max="12804" width="7.140625" style="974" customWidth="1"/>
    <col min="12805" max="12805" width="9.140625" style="974" customWidth="1"/>
    <col min="12806" max="12806" width="7.7109375" style="974" customWidth="1"/>
    <col min="12807" max="12807" width="9" style="974" customWidth="1"/>
    <col min="12808" max="12808" width="6.7109375" style="974" customWidth="1"/>
    <col min="12809" max="12809" width="8.5703125" style="974" customWidth="1"/>
    <col min="12810" max="12810" width="6.7109375" style="974" customWidth="1"/>
    <col min="12811" max="12811" width="9.5703125" style="974" customWidth="1"/>
    <col min="12812" max="12812" width="6.7109375" style="974" customWidth="1"/>
    <col min="12813" max="12813" width="9" style="974" customWidth="1"/>
    <col min="12814" max="12814" width="6.7109375" style="974" customWidth="1"/>
    <col min="12815" max="12815" width="10.5703125" style="974" customWidth="1"/>
    <col min="12816" max="12816" width="6.7109375" style="974" customWidth="1"/>
    <col min="12817" max="12817" width="8.7109375" style="974" customWidth="1"/>
    <col min="12818" max="12818" width="6.7109375" style="974" customWidth="1"/>
    <col min="12819" max="12819" width="9.85546875" style="974" customWidth="1"/>
    <col min="12820" max="12820" width="6.7109375" style="974" customWidth="1"/>
    <col min="12821" max="12821" width="8" style="974" customWidth="1"/>
    <col min="12822" max="12822" width="6.5703125" style="974" customWidth="1"/>
    <col min="12823" max="12823" width="9.140625" style="974"/>
    <col min="12824" max="12824" width="7.28515625" style="974" customWidth="1"/>
    <col min="12825" max="13055" width="9.140625" style="974"/>
    <col min="13056" max="13056" width="4.5703125" style="974" customWidth="1"/>
    <col min="13057" max="13057" width="27.140625" style="974" customWidth="1"/>
    <col min="13058" max="13058" width="7.140625" style="974" customWidth="1"/>
    <col min="13059" max="13059" width="9.140625" style="974"/>
    <col min="13060" max="13060" width="7.140625" style="974" customWidth="1"/>
    <col min="13061" max="13061" width="9.140625" style="974" customWidth="1"/>
    <col min="13062" max="13062" width="7.7109375" style="974" customWidth="1"/>
    <col min="13063" max="13063" width="9" style="974" customWidth="1"/>
    <col min="13064" max="13064" width="6.7109375" style="974" customWidth="1"/>
    <col min="13065" max="13065" width="8.5703125" style="974" customWidth="1"/>
    <col min="13066" max="13066" width="6.7109375" style="974" customWidth="1"/>
    <col min="13067" max="13067" width="9.5703125" style="974" customWidth="1"/>
    <col min="13068" max="13068" width="6.7109375" style="974" customWidth="1"/>
    <col min="13069" max="13069" width="9" style="974" customWidth="1"/>
    <col min="13070" max="13070" width="6.7109375" style="974" customWidth="1"/>
    <col min="13071" max="13071" width="10.5703125" style="974" customWidth="1"/>
    <col min="13072" max="13072" width="6.7109375" style="974" customWidth="1"/>
    <col min="13073" max="13073" width="8.7109375" style="974" customWidth="1"/>
    <col min="13074" max="13074" width="6.7109375" style="974" customWidth="1"/>
    <col min="13075" max="13075" width="9.85546875" style="974" customWidth="1"/>
    <col min="13076" max="13076" width="6.7109375" style="974" customWidth="1"/>
    <col min="13077" max="13077" width="8" style="974" customWidth="1"/>
    <col min="13078" max="13078" width="6.5703125" style="974" customWidth="1"/>
    <col min="13079" max="13079" width="9.140625" style="974"/>
    <col min="13080" max="13080" width="7.28515625" style="974" customWidth="1"/>
    <col min="13081" max="13311" width="9.140625" style="974"/>
    <col min="13312" max="13312" width="4.5703125" style="974" customWidth="1"/>
    <col min="13313" max="13313" width="27.140625" style="974" customWidth="1"/>
    <col min="13314" max="13314" width="7.140625" style="974" customWidth="1"/>
    <col min="13315" max="13315" width="9.140625" style="974"/>
    <col min="13316" max="13316" width="7.140625" style="974" customWidth="1"/>
    <col min="13317" max="13317" width="9.140625" style="974" customWidth="1"/>
    <col min="13318" max="13318" width="7.7109375" style="974" customWidth="1"/>
    <col min="13319" max="13319" width="9" style="974" customWidth="1"/>
    <col min="13320" max="13320" width="6.7109375" style="974" customWidth="1"/>
    <col min="13321" max="13321" width="8.5703125" style="974" customWidth="1"/>
    <col min="13322" max="13322" width="6.7109375" style="974" customWidth="1"/>
    <col min="13323" max="13323" width="9.5703125" style="974" customWidth="1"/>
    <col min="13324" max="13324" width="6.7109375" style="974" customWidth="1"/>
    <col min="13325" max="13325" width="9" style="974" customWidth="1"/>
    <col min="13326" max="13326" width="6.7109375" style="974" customWidth="1"/>
    <col min="13327" max="13327" width="10.5703125" style="974" customWidth="1"/>
    <col min="13328" max="13328" width="6.7109375" style="974" customWidth="1"/>
    <col min="13329" max="13329" width="8.7109375" style="974" customWidth="1"/>
    <col min="13330" max="13330" width="6.7109375" style="974" customWidth="1"/>
    <col min="13331" max="13331" width="9.85546875" style="974" customWidth="1"/>
    <col min="13332" max="13332" width="6.7109375" style="974" customWidth="1"/>
    <col min="13333" max="13333" width="8" style="974" customWidth="1"/>
    <col min="13334" max="13334" width="6.5703125" style="974" customWidth="1"/>
    <col min="13335" max="13335" width="9.140625" style="974"/>
    <col min="13336" max="13336" width="7.28515625" style="974" customWidth="1"/>
    <col min="13337" max="13567" width="9.140625" style="974"/>
    <col min="13568" max="13568" width="4.5703125" style="974" customWidth="1"/>
    <col min="13569" max="13569" width="27.140625" style="974" customWidth="1"/>
    <col min="13570" max="13570" width="7.140625" style="974" customWidth="1"/>
    <col min="13571" max="13571" width="9.140625" style="974"/>
    <col min="13572" max="13572" width="7.140625" style="974" customWidth="1"/>
    <col min="13573" max="13573" width="9.140625" style="974" customWidth="1"/>
    <col min="13574" max="13574" width="7.7109375" style="974" customWidth="1"/>
    <col min="13575" max="13575" width="9" style="974" customWidth="1"/>
    <col min="13576" max="13576" width="6.7109375" style="974" customWidth="1"/>
    <col min="13577" max="13577" width="8.5703125" style="974" customWidth="1"/>
    <col min="13578" max="13578" width="6.7109375" style="974" customWidth="1"/>
    <col min="13579" max="13579" width="9.5703125" style="974" customWidth="1"/>
    <col min="13580" max="13580" width="6.7109375" style="974" customWidth="1"/>
    <col min="13581" max="13581" width="9" style="974" customWidth="1"/>
    <col min="13582" max="13582" width="6.7109375" style="974" customWidth="1"/>
    <col min="13583" max="13583" width="10.5703125" style="974" customWidth="1"/>
    <col min="13584" max="13584" width="6.7109375" style="974" customWidth="1"/>
    <col min="13585" max="13585" width="8.7109375" style="974" customWidth="1"/>
    <col min="13586" max="13586" width="6.7109375" style="974" customWidth="1"/>
    <col min="13587" max="13587" width="9.85546875" style="974" customWidth="1"/>
    <col min="13588" max="13588" width="6.7109375" style="974" customWidth="1"/>
    <col min="13589" max="13589" width="8" style="974" customWidth="1"/>
    <col min="13590" max="13590" width="6.5703125" style="974" customWidth="1"/>
    <col min="13591" max="13591" width="9.140625" style="974"/>
    <col min="13592" max="13592" width="7.28515625" style="974" customWidth="1"/>
    <col min="13593" max="13823" width="9.140625" style="974"/>
    <col min="13824" max="13824" width="4.5703125" style="974" customWidth="1"/>
    <col min="13825" max="13825" width="27.140625" style="974" customWidth="1"/>
    <col min="13826" max="13826" width="7.140625" style="974" customWidth="1"/>
    <col min="13827" max="13827" width="9.140625" style="974"/>
    <col min="13828" max="13828" width="7.140625" style="974" customWidth="1"/>
    <col min="13829" max="13829" width="9.140625" style="974" customWidth="1"/>
    <col min="13830" max="13830" width="7.7109375" style="974" customWidth="1"/>
    <col min="13831" max="13831" width="9" style="974" customWidth="1"/>
    <col min="13832" max="13832" width="6.7109375" style="974" customWidth="1"/>
    <col min="13833" max="13833" width="8.5703125" style="974" customWidth="1"/>
    <col min="13834" max="13834" width="6.7109375" style="974" customWidth="1"/>
    <col min="13835" max="13835" width="9.5703125" style="974" customWidth="1"/>
    <col min="13836" max="13836" width="6.7109375" style="974" customWidth="1"/>
    <col min="13837" max="13837" width="9" style="974" customWidth="1"/>
    <col min="13838" max="13838" width="6.7109375" style="974" customWidth="1"/>
    <col min="13839" max="13839" width="10.5703125" style="974" customWidth="1"/>
    <col min="13840" max="13840" width="6.7109375" style="974" customWidth="1"/>
    <col min="13841" max="13841" width="8.7109375" style="974" customWidth="1"/>
    <col min="13842" max="13842" width="6.7109375" style="974" customWidth="1"/>
    <col min="13843" max="13843" width="9.85546875" style="974" customWidth="1"/>
    <col min="13844" max="13844" width="6.7109375" style="974" customWidth="1"/>
    <col min="13845" max="13845" width="8" style="974" customWidth="1"/>
    <col min="13846" max="13846" width="6.5703125" style="974" customWidth="1"/>
    <col min="13847" max="13847" width="9.140625" style="974"/>
    <col min="13848" max="13848" width="7.28515625" style="974" customWidth="1"/>
    <col min="13849" max="14079" width="9.140625" style="974"/>
    <col min="14080" max="14080" width="4.5703125" style="974" customWidth="1"/>
    <col min="14081" max="14081" width="27.140625" style="974" customWidth="1"/>
    <col min="14082" max="14082" width="7.140625" style="974" customWidth="1"/>
    <col min="14083" max="14083" width="9.140625" style="974"/>
    <col min="14084" max="14084" width="7.140625" style="974" customWidth="1"/>
    <col min="14085" max="14085" width="9.140625" style="974" customWidth="1"/>
    <col min="14086" max="14086" width="7.7109375" style="974" customWidth="1"/>
    <col min="14087" max="14087" width="9" style="974" customWidth="1"/>
    <col min="14088" max="14088" width="6.7109375" style="974" customWidth="1"/>
    <col min="14089" max="14089" width="8.5703125" style="974" customWidth="1"/>
    <col min="14090" max="14090" width="6.7109375" style="974" customWidth="1"/>
    <col min="14091" max="14091" width="9.5703125" style="974" customWidth="1"/>
    <col min="14092" max="14092" width="6.7109375" style="974" customWidth="1"/>
    <col min="14093" max="14093" width="9" style="974" customWidth="1"/>
    <col min="14094" max="14094" width="6.7109375" style="974" customWidth="1"/>
    <col min="14095" max="14095" width="10.5703125" style="974" customWidth="1"/>
    <col min="14096" max="14096" width="6.7109375" style="974" customWidth="1"/>
    <col min="14097" max="14097" width="8.7109375" style="974" customWidth="1"/>
    <col min="14098" max="14098" width="6.7109375" style="974" customWidth="1"/>
    <col min="14099" max="14099" width="9.85546875" style="974" customWidth="1"/>
    <col min="14100" max="14100" width="6.7109375" style="974" customWidth="1"/>
    <col min="14101" max="14101" width="8" style="974" customWidth="1"/>
    <col min="14102" max="14102" width="6.5703125" style="974" customWidth="1"/>
    <col min="14103" max="14103" width="9.140625" style="974"/>
    <col min="14104" max="14104" width="7.28515625" style="974" customWidth="1"/>
    <col min="14105" max="14335" width="9.140625" style="974"/>
    <col min="14336" max="14336" width="4.5703125" style="974" customWidth="1"/>
    <col min="14337" max="14337" width="27.140625" style="974" customWidth="1"/>
    <col min="14338" max="14338" width="7.140625" style="974" customWidth="1"/>
    <col min="14339" max="14339" width="9.140625" style="974"/>
    <col min="14340" max="14340" width="7.140625" style="974" customWidth="1"/>
    <col min="14341" max="14341" width="9.140625" style="974" customWidth="1"/>
    <col min="14342" max="14342" width="7.7109375" style="974" customWidth="1"/>
    <col min="14343" max="14343" width="9" style="974" customWidth="1"/>
    <col min="14344" max="14344" width="6.7109375" style="974" customWidth="1"/>
    <col min="14345" max="14345" width="8.5703125" style="974" customWidth="1"/>
    <col min="14346" max="14346" width="6.7109375" style="974" customWidth="1"/>
    <col min="14347" max="14347" width="9.5703125" style="974" customWidth="1"/>
    <col min="14348" max="14348" width="6.7109375" style="974" customWidth="1"/>
    <col min="14349" max="14349" width="9" style="974" customWidth="1"/>
    <col min="14350" max="14350" width="6.7109375" style="974" customWidth="1"/>
    <col min="14351" max="14351" width="10.5703125" style="974" customWidth="1"/>
    <col min="14352" max="14352" width="6.7109375" style="974" customWidth="1"/>
    <col min="14353" max="14353" width="8.7109375" style="974" customWidth="1"/>
    <col min="14354" max="14354" width="6.7109375" style="974" customWidth="1"/>
    <col min="14355" max="14355" width="9.85546875" style="974" customWidth="1"/>
    <col min="14356" max="14356" width="6.7109375" style="974" customWidth="1"/>
    <col min="14357" max="14357" width="8" style="974" customWidth="1"/>
    <col min="14358" max="14358" width="6.5703125" style="974" customWidth="1"/>
    <col min="14359" max="14359" width="9.140625" style="974"/>
    <col min="14360" max="14360" width="7.28515625" style="974" customWidth="1"/>
    <col min="14361" max="14591" width="9.140625" style="974"/>
    <col min="14592" max="14592" width="4.5703125" style="974" customWidth="1"/>
    <col min="14593" max="14593" width="27.140625" style="974" customWidth="1"/>
    <col min="14594" max="14594" width="7.140625" style="974" customWidth="1"/>
    <col min="14595" max="14595" width="9.140625" style="974"/>
    <col min="14596" max="14596" width="7.140625" style="974" customWidth="1"/>
    <col min="14597" max="14597" width="9.140625" style="974" customWidth="1"/>
    <col min="14598" max="14598" width="7.7109375" style="974" customWidth="1"/>
    <col min="14599" max="14599" width="9" style="974" customWidth="1"/>
    <col min="14600" max="14600" width="6.7109375" style="974" customWidth="1"/>
    <col min="14601" max="14601" width="8.5703125" style="974" customWidth="1"/>
    <col min="14602" max="14602" width="6.7109375" style="974" customWidth="1"/>
    <col min="14603" max="14603" width="9.5703125" style="974" customWidth="1"/>
    <col min="14604" max="14604" width="6.7109375" style="974" customWidth="1"/>
    <col min="14605" max="14605" width="9" style="974" customWidth="1"/>
    <col min="14606" max="14606" width="6.7109375" style="974" customWidth="1"/>
    <col min="14607" max="14607" width="10.5703125" style="974" customWidth="1"/>
    <col min="14608" max="14608" width="6.7109375" style="974" customWidth="1"/>
    <col min="14609" max="14609" width="8.7109375" style="974" customWidth="1"/>
    <col min="14610" max="14610" width="6.7109375" style="974" customWidth="1"/>
    <col min="14611" max="14611" width="9.85546875" style="974" customWidth="1"/>
    <col min="14612" max="14612" width="6.7109375" style="974" customWidth="1"/>
    <col min="14613" max="14613" width="8" style="974" customWidth="1"/>
    <col min="14614" max="14614" width="6.5703125" style="974" customWidth="1"/>
    <col min="14615" max="14615" width="9.140625" style="974"/>
    <col min="14616" max="14616" width="7.28515625" style="974" customWidth="1"/>
    <col min="14617" max="14847" width="9.140625" style="974"/>
    <col min="14848" max="14848" width="4.5703125" style="974" customWidth="1"/>
    <col min="14849" max="14849" width="27.140625" style="974" customWidth="1"/>
    <col min="14850" max="14850" width="7.140625" style="974" customWidth="1"/>
    <col min="14851" max="14851" width="9.140625" style="974"/>
    <col min="14852" max="14852" width="7.140625" style="974" customWidth="1"/>
    <col min="14853" max="14853" width="9.140625" style="974" customWidth="1"/>
    <col min="14854" max="14854" width="7.7109375" style="974" customWidth="1"/>
    <col min="14855" max="14855" width="9" style="974" customWidth="1"/>
    <col min="14856" max="14856" width="6.7109375" style="974" customWidth="1"/>
    <col min="14857" max="14857" width="8.5703125" style="974" customWidth="1"/>
    <col min="14858" max="14858" width="6.7109375" style="974" customWidth="1"/>
    <col min="14859" max="14859" width="9.5703125" style="974" customWidth="1"/>
    <col min="14860" max="14860" width="6.7109375" style="974" customWidth="1"/>
    <col min="14861" max="14861" width="9" style="974" customWidth="1"/>
    <col min="14862" max="14862" width="6.7109375" style="974" customWidth="1"/>
    <col min="14863" max="14863" width="10.5703125" style="974" customWidth="1"/>
    <col min="14864" max="14864" width="6.7109375" style="974" customWidth="1"/>
    <col min="14865" max="14865" width="8.7109375" style="974" customWidth="1"/>
    <col min="14866" max="14866" width="6.7109375" style="974" customWidth="1"/>
    <col min="14867" max="14867" width="9.85546875" style="974" customWidth="1"/>
    <col min="14868" max="14868" width="6.7109375" style="974" customWidth="1"/>
    <col min="14869" max="14869" width="8" style="974" customWidth="1"/>
    <col min="14870" max="14870" width="6.5703125" style="974" customWidth="1"/>
    <col min="14871" max="14871" width="9.140625" style="974"/>
    <col min="14872" max="14872" width="7.28515625" style="974" customWidth="1"/>
    <col min="14873" max="15103" width="9.140625" style="974"/>
    <col min="15104" max="15104" width="4.5703125" style="974" customWidth="1"/>
    <col min="15105" max="15105" width="27.140625" style="974" customWidth="1"/>
    <col min="15106" max="15106" width="7.140625" style="974" customWidth="1"/>
    <col min="15107" max="15107" width="9.140625" style="974"/>
    <col min="15108" max="15108" width="7.140625" style="974" customWidth="1"/>
    <col min="15109" max="15109" width="9.140625" style="974" customWidth="1"/>
    <col min="15110" max="15110" width="7.7109375" style="974" customWidth="1"/>
    <col min="15111" max="15111" width="9" style="974" customWidth="1"/>
    <col min="15112" max="15112" width="6.7109375" style="974" customWidth="1"/>
    <col min="15113" max="15113" width="8.5703125" style="974" customWidth="1"/>
    <col min="15114" max="15114" width="6.7109375" style="974" customWidth="1"/>
    <col min="15115" max="15115" width="9.5703125" style="974" customWidth="1"/>
    <col min="15116" max="15116" width="6.7109375" style="974" customWidth="1"/>
    <col min="15117" max="15117" width="9" style="974" customWidth="1"/>
    <col min="15118" max="15118" width="6.7109375" style="974" customWidth="1"/>
    <col min="15119" max="15119" width="10.5703125" style="974" customWidth="1"/>
    <col min="15120" max="15120" width="6.7109375" style="974" customWidth="1"/>
    <col min="15121" max="15121" width="8.7109375" style="974" customWidth="1"/>
    <col min="15122" max="15122" width="6.7109375" style="974" customWidth="1"/>
    <col min="15123" max="15123" width="9.85546875" style="974" customWidth="1"/>
    <col min="15124" max="15124" width="6.7109375" style="974" customWidth="1"/>
    <col min="15125" max="15125" width="8" style="974" customWidth="1"/>
    <col min="15126" max="15126" width="6.5703125" style="974" customWidth="1"/>
    <col min="15127" max="15127" width="9.140625" style="974"/>
    <col min="15128" max="15128" width="7.28515625" style="974" customWidth="1"/>
    <col min="15129" max="15359" width="9.140625" style="974"/>
    <col min="15360" max="15360" width="4.5703125" style="974" customWidth="1"/>
    <col min="15361" max="15361" width="27.140625" style="974" customWidth="1"/>
    <col min="15362" max="15362" width="7.140625" style="974" customWidth="1"/>
    <col min="15363" max="15363" width="9.140625" style="974"/>
    <col min="15364" max="15364" width="7.140625" style="974" customWidth="1"/>
    <col min="15365" max="15365" width="9.140625" style="974" customWidth="1"/>
    <col min="15366" max="15366" width="7.7109375" style="974" customWidth="1"/>
    <col min="15367" max="15367" width="9" style="974" customWidth="1"/>
    <col min="15368" max="15368" width="6.7109375" style="974" customWidth="1"/>
    <col min="15369" max="15369" width="8.5703125" style="974" customWidth="1"/>
    <col min="15370" max="15370" width="6.7109375" style="974" customWidth="1"/>
    <col min="15371" max="15371" width="9.5703125" style="974" customWidth="1"/>
    <col min="15372" max="15372" width="6.7109375" style="974" customWidth="1"/>
    <col min="15373" max="15373" width="9" style="974" customWidth="1"/>
    <col min="15374" max="15374" width="6.7109375" style="974" customWidth="1"/>
    <col min="15375" max="15375" width="10.5703125" style="974" customWidth="1"/>
    <col min="15376" max="15376" width="6.7109375" style="974" customWidth="1"/>
    <col min="15377" max="15377" width="8.7109375" style="974" customWidth="1"/>
    <col min="15378" max="15378" width="6.7109375" style="974" customWidth="1"/>
    <col min="15379" max="15379" width="9.85546875" style="974" customWidth="1"/>
    <col min="15380" max="15380" width="6.7109375" style="974" customWidth="1"/>
    <col min="15381" max="15381" width="8" style="974" customWidth="1"/>
    <col min="15382" max="15382" width="6.5703125" style="974" customWidth="1"/>
    <col min="15383" max="15383" width="9.140625" style="974"/>
    <col min="15384" max="15384" width="7.28515625" style="974" customWidth="1"/>
    <col min="15385" max="15615" width="9.140625" style="974"/>
    <col min="15616" max="15616" width="4.5703125" style="974" customWidth="1"/>
    <col min="15617" max="15617" width="27.140625" style="974" customWidth="1"/>
    <col min="15618" max="15618" width="7.140625" style="974" customWidth="1"/>
    <col min="15619" max="15619" width="9.140625" style="974"/>
    <col min="15620" max="15620" width="7.140625" style="974" customWidth="1"/>
    <col min="15621" max="15621" width="9.140625" style="974" customWidth="1"/>
    <col min="15622" max="15622" width="7.7109375" style="974" customWidth="1"/>
    <col min="15623" max="15623" width="9" style="974" customWidth="1"/>
    <col min="15624" max="15624" width="6.7109375" style="974" customWidth="1"/>
    <col min="15625" max="15625" width="8.5703125" style="974" customWidth="1"/>
    <col min="15626" max="15626" width="6.7109375" style="974" customWidth="1"/>
    <col min="15627" max="15627" width="9.5703125" style="974" customWidth="1"/>
    <col min="15628" max="15628" width="6.7109375" style="974" customWidth="1"/>
    <col min="15629" max="15629" width="9" style="974" customWidth="1"/>
    <col min="15630" max="15630" width="6.7109375" style="974" customWidth="1"/>
    <col min="15631" max="15631" width="10.5703125" style="974" customWidth="1"/>
    <col min="15632" max="15632" width="6.7109375" style="974" customWidth="1"/>
    <col min="15633" max="15633" width="8.7109375" style="974" customWidth="1"/>
    <col min="15634" max="15634" width="6.7109375" style="974" customWidth="1"/>
    <col min="15635" max="15635" width="9.85546875" style="974" customWidth="1"/>
    <col min="15636" max="15636" width="6.7109375" style="974" customWidth="1"/>
    <col min="15637" max="15637" width="8" style="974" customWidth="1"/>
    <col min="15638" max="15638" width="6.5703125" style="974" customWidth="1"/>
    <col min="15639" max="15639" width="9.140625" style="974"/>
    <col min="15640" max="15640" width="7.28515625" style="974" customWidth="1"/>
    <col min="15641" max="15871" width="9.140625" style="974"/>
    <col min="15872" max="15872" width="4.5703125" style="974" customWidth="1"/>
    <col min="15873" max="15873" width="27.140625" style="974" customWidth="1"/>
    <col min="15874" max="15874" width="7.140625" style="974" customWidth="1"/>
    <col min="15875" max="15875" width="9.140625" style="974"/>
    <col min="15876" max="15876" width="7.140625" style="974" customWidth="1"/>
    <col min="15877" max="15877" width="9.140625" style="974" customWidth="1"/>
    <col min="15878" max="15878" width="7.7109375" style="974" customWidth="1"/>
    <col min="15879" max="15879" width="9" style="974" customWidth="1"/>
    <col min="15880" max="15880" width="6.7109375" style="974" customWidth="1"/>
    <col min="15881" max="15881" width="8.5703125" style="974" customWidth="1"/>
    <col min="15882" max="15882" width="6.7109375" style="974" customWidth="1"/>
    <col min="15883" max="15883" width="9.5703125" style="974" customWidth="1"/>
    <col min="15884" max="15884" width="6.7109375" style="974" customWidth="1"/>
    <col min="15885" max="15885" width="9" style="974" customWidth="1"/>
    <col min="15886" max="15886" width="6.7109375" style="974" customWidth="1"/>
    <col min="15887" max="15887" width="10.5703125" style="974" customWidth="1"/>
    <col min="15888" max="15888" width="6.7109375" style="974" customWidth="1"/>
    <col min="15889" max="15889" width="8.7109375" style="974" customWidth="1"/>
    <col min="15890" max="15890" width="6.7109375" style="974" customWidth="1"/>
    <col min="15891" max="15891" width="9.85546875" style="974" customWidth="1"/>
    <col min="15892" max="15892" width="6.7109375" style="974" customWidth="1"/>
    <col min="15893" max="15893" width="8" style="974" customWidth="1"/>
    <col min="15894" max="15894" width="6.5703125" style="974" customWidth="1"/>
    <col min="15895" max="15895" width="9.140625" style="974"/>
    <col min="15896" max="15896" width="7.28515625" style="974" customWidth="1"/>
    <col min="15897" max="16127" width="9.140625" style="974"/>
    <col min="16128" max="16128" width="4.5703125" style="974" customWidth="1"/>
    <col min="16129" max="16129" width="27.140625" style="974" customWidth="1"/>
    <col min="16130" max="16130" width="7.140625" style="974" customWidth="1"/>
    <col min="16131" max="16131" width="9.140625" style="974"/>
    <col min="16132" max="16132" width="7.140625" style="974" customWidth="1"/>
    <col min="16133" max="16133" width="9.140625" style="974" customWidth="1"/>
    <col min="16134" max="16134" width="7.7109375" style="974" customWidth="1"/>
    <col min="16135" max="16135" width="9" style="974" customWidth="1"/>
    <col min="16136" max="16136" width="6.7109375" style="974" customWidth="1"/>
    <col min="16137" max="16137" width="8.5703125" style="974" customWidth="1"/>
    <col min="16138" max="16138" width="6.7109375" style="974" customWidth="1"/>
    <col min="16139" max="16139" width="9.5703125" style="974" customWidth="1"/>
    <col min="16140" max="16140" width="6.7109375" style="974" customWidth="1"/>
    <col min="16141" max="16141" width="9" style="974" customWidth="1"/>
    <col min="16142" max="16142" width="6.7109375" style="974" customWidth="1"/>
    <col min="16143" max="16143" width="10.5703125" style="974" customWidth="1"/>
    <col min="16144" max="16144" width="6.7109375" style="974" customWidth="1"/>
    <col min="16145" max="16145" width="8.7109375" style="974" customWidth="1"/>
    <col min="16146" max="16146" width="6.7109375" style="974" customWidth="1"/>
    <col min="16147" max="16147" width="9.85546875" style="974" customWidth="1"/>
    <col min="16148" max="16148" width="6.7109375" style="974" customWidth="1"/>
    <col min="16149" max="16149" width="8" style="974" customWidth="1"/>
    <col min="16150" max="16150" width="6.5703125" style="974" customWidth="1"/>
    <col min="16151" max="16151" width="9.140625" style="974"/>
    <col min="16152" max="16152" width="7.28515625" style="974" customWidth="1"/>
    <col min="16153" max="16384" width="9.140625" style="974"/>
  </cols>
  <sheetData>
    <row r="1" spans="1:26">
      <c r="A1" s="1405" t="s">
        <v>1306</v>
      </c>
      <c r="B1" s="1405"/>
      <c r="C1" s="1405"/>
      <c r="D1" s="1405"/>
      <c r="E1" s="1405"/>
      <c r="F1" s="1405"/>
      <c r="G1" s="1405"/>
      <c r="H1" s="1405"/>
      <c r="I1" s="1405"/>
      <c r="J1" s="1405"/>
      <c r="K1" s="1405"/>
      <c r="L1" s="1405"/>
      <c r="M1" s="1405"/>
      <c r="N1" s="1405"/>
      <c r="O1" s="1405"/>
      <c r="P1" s="1405"/>
      <c r="Q1" s="1405"/>
      <c r="R1" s="1405"/>
      <c r="S1" s="1405"/>
      <c r="T1" s="1405"/>
      <c r="U1" s="1405"/>
      <c r="V1" s="1405"/>
      <c r="W1" s="1405"/>
    </row>
    <row r="2" spans="1:26">
      <c r="A2" s="1402" t="s">
        <v>1413</v>
      </c>
      <c r="B2" s="1402"/>
      <c r="C2" s="1402"/>
      <c r="D2" s="1402"/>
      <c r="E2" s="1402"/>
      <c r="F2" s="1402"/>
      <c r="G2" s="1402"/>
      <c r="H2" s="1402"/>
      <c r="I2" s="1402"/>
      <c r="J2" s="1402"/>
      <c r="K2" s="1402"/>
      <c r="L2" s="1402"/>
      <c r="M2" s="1402"/>
      <c r="N2" s="1402"/>
      <c r="O2" s="1402"/>
      <c r="P2" s="1402"/>
      <c r="Q2" s="1402"/>
      <c r="R2" s="1402"/>
      <c r="S2" s="1402"/>
      <c r="T2" s="1402"/>
      <c r="U2" s="1402"/>
      <c r="V2" s="1402"/>
      <c r="W2" s="1402"/>
      <c r="X2" s="1402"/>
      <c r="Y2" s="1402"/>
    </row>
    <row r="3" spans="1:26" ht="52.9" customHeight="1">
      <c r="A3" s="1406" t="s">
        <v>145</v>
      </c>
      <c r="B3" s="1406" t="s">
        <v>1307</v>
      </c>
      <c r="C3" s="1406" t="s">
        <v>143</v>
      </c>
      <c r="D3" s="1408" t="s">
        <v>1</v>
      </c>
      <c r="E3" s="1409"/>
      <c r="F3" s="1408" t="s">
        <v>1266</v>
      </c>
      <c r="G3" s="1409"/>
      <c r="H3" s="1408" t="s">
        <v>1268</v>
      </c>
      <c r="I3" s="1409"/>
      <c r="J3" s="1409" t="s">
        <v>1270</v>
      </c>
      <c r="K3" s="1409"/>
      <c r="L3" s="1408" t="s">
        <v>1308</v>
      </c>
      <c r="M3" s="1409"/>
      <c r="N3" s="1410" t="s">
        <v>1309</v>
      </c>
      <c r="O3" s="1410"/>
      <c r="P3" s="1411" t="s">
        <v>1310</v>
      </c>
      <c r="Q3" s="1412"/>
      <c r="R3" s="1408" t="s">
        <v>1311</v>
      </c>
      <c r="S3" s="1409"/>
      <c r="T3" s="1408" t="s">
        <v>1312</v>
      </c>
      <c r="U3" s="1409"/>
      <c r="V3" s="1408" t="s">
        <v>1282</v>
      </c>
      <c r="W3" s="1409"/>
      <c r="X3" s="1403" t="s">
        <v>1313</v>
      </c>
      <c r="Y3" s="1404"/>
    </row>
    <row r="4" spans="1:26" ht="25.5">
      <c r="A4" s="1407"/>
      <c r="B4" s="1407"/>
      <c r="C4" s="1407"/>
      <c r="D4" s="1014" t="s">
        <v>1314</v>
      </c>
      <c r="E4" s="1014" t="s">
        <v>1315</v>
      </c>
      <c r="F4" s="1014" t="s">
        <v>1314</v>
      </c>
      <c r="G4" s="1014" t="s">
        <v>1315</v>
      </c>
      <c r="H4" s="1014" t="s">
        <v>1314</v>
      </c>
      <c r="I4" s="1014" t="s">
        <v>1315</v>
      </c>
      <c r="J4" s="1014" t="s">
        <v>1314</v>
      </c>
      <c r="K4" s="1014" t="s">
        <v>1315</v>
      </c>
      <c r="L4" s="1014" t="s">
        <v>1314</v>
      </c>
      <c r="M4" s="1014" t="s">
        <v>1315</v>
      </c>
      <c r="N4" s="973" t="s">
        <v>1314</v>
      </c>
      <c r="O4" s="973" t="s">
        <v>1315</v>
      </c>
      <c r="P4" s="973" t="s">
        <v>1314</v>
      </c>
      <c r="Q4" s="973" t="s">
        <v>1315</v>
      </c>
      <c r="R4" s="973" t="s">
        <v>1314</v>
      </c>
      <c r="S4" s="1014" t="s">
        <v>1315</v>
      </c>
      <c r="T4" s="1014" t="s">
        <v>1314</v>
      </c>
      <c r="U4" s="1014" t="s">
        <v>1315</v>
      </c>
      <c r="V4" s="1014" t="s">
        <v>1314</v>
      </c>
      <c r="W4" s="1014" t="s">
        <v>1315</v>
      </c>
      <c r="X4" s="1014" t="s">
        <v>1314</v>
      </c>
      <c r="Y4" s="1014" t="s">
        <v>1315</v>
      </c>
    </row>
    <row r="5" spans="1:26" s="1003" customFormat="1" ht="21" customHeight="1">
      <c r="A5" s="1133"/>
      <c r="B5" s="1133" t="s">
        <v>129</v>
      </c>
      <c r="C5" s="1133"/>
      <c r="D5" s="1193">
        <v>10348.665268000001</v>
      </c>
      <c r="E5" s="1194">
        <v>100</v>
      </c>
      <c r="F5" s="1193">
        <v>10348.667538000002</v>
      </c>
      <c r="G5" s="1194">
        <v>100</v>
      </c>
      <c r="H5" s="1193">
        <v>10348.667538000002</v>
      </c>
      <c r="I5" s="1194">
        <v>100</v>
      </c>
      <c r="J5" s="1193">
        <v>10348.667538000002</v>
      </c>
      <c r="K5" s="1194">
        <v>100</v>
      </c>
      <c r="L5" s="1193">
        <v>10348.667538000002</v>
      </c>
      <c r="M5" s="1194">
        <v>100</v>
      </c>
      <c r="N5" s="1163">
        <v>10348.667538000002</v>
      </c>
      <c r="O5" s="1195">
        <v>100</v>
      </c>
      <c r="P5" s="1163">
        <v>10348.667538000002</v>
      </c>
      <c r="Q5" s="1195">
        <v>100</v>
      </c>
      <c r="R5" s="1163">
        <v>10348.667538000002</v>
      </c>
      <c r="S5" s="1194">
        <v>100</v>
      </c>
      <c r="T5" s="1193">
        <v>10348.667538000002</v>
      </c>
      <c r="U5" s="1194">
        <v>100</v>
      </c>
      <c r="V5" s="1193">
        <v>10348.667538000002</v>
      </c>
      <c r="W5" s="1194">
        <v>100</v>
      </c>
      <c r="X5" s="1193">
        <v>10348.667538000002</v>
      </c>
      <c r="Y5" s="1194">
        <v>100</v>
      </c>
    </row>
    <row r="6" spans="1:26" s="1003" customFormat="1" ht="21" customHeight="1">
      <c r="A6" s="1196">
        <v>1</v>
      </c>
      <c r="B6" s="1197" t="s">
        <v>128</v>
      </c>
      <c r="C6" s="1196" t="s">
        <v>127</v>
      </c>
      <c r="D6" s="1216">
        <v>29.181915000000004</v>
      </c>
      <c r="E6" s="1216">
        <v>0.28198723453000185</v>
      </c>
      <c r="F6" s="1216">
        <v>3065.4025880000004</v>
      </c>
      <c r="G6" s="1216">
        <v>29.621229754883249</v>
      </c>
      <c r="H6" s="1216">
        <v>2765.1297770000001</v>
      </c>
      <c r="I6" s="1216">
        <v>26.719669627481267</v>
      </c>
      <c r="J6" s="1216"/>
      <c r="K6" s="1216"/>
      <c r="L6" s="1216"/>
      <c r="M6" s="1216"/>
      <c r="N6" s="1217"/>
      <c r="O6" s="1217"/>
      <c r="P6" s="1217">
        <v>4020.60835</v>
      </c>
      <c r="Q6" s="1217">
        <v>38.85145923604604</v>
      </c>
      <c r="R6" s="1217"/>
      <c r="S6" s="1216"/>
      <c r="T6" s="1216"/>
      <c r="U6" s="1216"/>
      <c r="V6" s="1216">
        <v>236.33923300000001</v>
      </c>
      <c r="W6" s="1216">
        <v>2.2837648627919425</v>
      </c>
      <c r="X6" s="1218"/>
      <c r="Y6" s="1218"/>
    </row>
    <row r="7" spans="1:26" ht="21" customHeight="1">
      <c r="A7" s="972" t="s">
        <v>126</v>
      </c>
      <c r="B7" s="1017" t="s">
        <v>125</v>
      </c>
      <c r="C7" s="972" t="s">
        <v>124</v>
      </c>
      <c r="D7" s="1015">
        <v>17.391020000000001</v>
      </c>
      <c r="E7" s="1015">
        <v>0.1680508505166968</v>
      </c>
      <c r="F7" s="1015">
        <v>2841.62041</v>
      </c>
      <c r="G7" s="1015">
        <v>27.458804716313995</v>
      </c>
      <c r="H7" s="1015"/>
      <c r="I7" s="1015"/>
      <c r="J7" s="1015"/>
      <c r="K7" s="1015"/>
      <c r="L7" s="1015"/>
      <c r="M7" s="1015"/>
      <c r="N7" s="1219"/>
      <c r="O7" s="1219"/>
      <c r="P7" s="1219">
        <v>1042.5412166666667</v>
      </c>
      <c r="Q7" s="1219">
        <v>10.07415894692226</v>
      </c>
      <c r="R7" s="1219"/>
      <c r="S7" s="1015"/>
      <c r="T7" s="1015"/>
      <c r="U7" s="1015"/>
      <c r="V7" s="1015">
        <v>34.56006</v>
      </c>
      <c r="W7" s="1015">
        <v>0.33395661686005934</v>
      </c>
      <c r="X7" s="1016"/>
      <c r="Y7" s="1016"/>
      <c r="Z7" s="975"/>
    </row>
    <row r="8" spans="1:26" s="993" customFormat="1" ht="28.5" customHeight="1">
      <c r="A8" s="1198"/>
      <c r="B8" s="1199" t="s">
        <v>123</v>
      </c>
      <c r="C8" s="1198" t="s">
        <v>122</v>
      </c>
      <c r="D8" s="1222">
        <v>16.829720000000002</v>
      </c>
      <c r="E8" s="1222">
        <v>0.16262696264841639</v>
      </c>
      <c r="F8" s="1222">
        <v>2236.1684600000003</v>
      </c>
      <c r="G8" s="1222">
        <v>21.608274222636446</v>
      </c>
      <c r="H8" s="1222"/>
      <c r="I8" s="1222"/>
      <c r="J8" s="1222"/>
      <c r="K8" s="1222"/>
      <c r="L8" s="1222"/>
      <c r="M8" s="1222"/>
      <c r="N8" s="1223"/>
      <c r="O8" s="1223"/>
      <c r="P8" s="1223">
        <v>671.5679899999999</v>
      </c>
      <c r="Q8" s="1223">
        <v>6.4894150627027303</v>
      </c>
      <c r="R8" s="1223"/>
      <c r="S8" s="1222"/>
      <c r="T8" s="1222"/>
      <c r="U8" s="1222"/>
      <c r="V8" s="1222">
        <v>34.56006</v>
      </c>
      <c r="W8" s="1222">
        <v>0.33395661686005934</v>
      </c>
      <c r="X8" s="1224"/>
      <c r="Y8" s="1224"/>
    </row>
    <row r="9" spans="1:26" ht="15.6" customHeight="1">
      <c r="A9" s="972" t="s">
        <v>121</v>
      </c>
      <c r="B9" s="1017" t="s">
        <v>120</v>
      </c>
      <c r="C9" s="972" t="s">
        <v>119</v>
      </c>
      <c r="D9" s="1015">
        <v>0.86350000000000005</v>
      </c>
      <c r="E9" s="1015">
        <v>0.01</v>
      </c>
      <c r="F9" s="1015">
        <v>35.659895000000006</v>
      </c>
      <c r="G9" s="1015">
        <v>0.3445844102060282</v>
      </c>
      <c r="H9" s="1015"/>
      <c r="I9" s="1015"/>
      <c r="J9" s="1015"/>
      <c r="K9" s="1015"/>
      <c r="L9" s="1015"/>
      <c r="M9" s="1015"/>
      <c r="N9" s="1219"/>
      <c r="O9" s="1219"/>
      <c r="P9" s="1219">
        <v>0.74158999999999997</v>
      </c>
      <c r="Q9" s="1219">
        <v>7.1660433314424624E-3</v>
      </c>
      <c r="R9" s="1219"/>
      <c r="S9" s="1015"/>
      <c r="T9" s="1015"/>
      <c r="U9" s="1015"/>
      <c r="V9" s="1015"/>
      <c r="W9" s="1015"/>
      <c r="X9" s="1016"/>
      <c r="Y9" s="1016"/>
    </row>
    <row r="10" spans="1:26" ht="15.6" customHeight="1">
      <c r="A10" s="972" t="s">
        <v>118</v>
      </c>
      <c r="B10" s="1017" t="s">
        <v>117</v>
      </c>
      <c r="C10" s="972" t="s">
        <v>116</v>
      </c>
      <c r="D10" s="1015">
        <v>4.6524899999999993</v>
      </c>
      <c r="E10" s="1015">
        <v>4.4957391890781941E-2</v>
      </c>
      <c r="F10" s="1015">
        <v>188.12228300000001</v>
      </c>
      <c r="G10" s="1015">
        <v>1.817840628363222</v>
      </c>
      <c r="H10" s="1015"/>
      <c r="I10" s="1015"/>
      <c r="J10" s="1015"/>
      <c r="K10" s="1015"/>
      <c r="L10" s="1015"/>
      <c r="M10" s="1015"/>
      <c r="N10" s="1219"/>
      <c r="O10" s="1219"/>
      <c r="P10" s="1219">
        <v>79.296173333333343</v>
      </c>
      <c r="Q10" s="1219">
        <v>0.76624524888987045</v>
      </c>
      <c r="R10" s="1219"/>
      <c r="S10" s="1015"/>
      <c r="T10" s="1015"/>
      <c r="U10" s="1015"/>
      <c r="V10" s="1015">
        <v>119.94799300000003</v>
      </c>
      <c r="W10" s="1015">
        <v>1.159067025388095</v>
      </c>
      <c r="X10" s="1016"/>
      <c r="Y10" s="1016"/>
    </row>
    <row r="11" spans="1:26" ht="15.6" customHeight="1">
      <c r="A11" s="972" t="s">
        <v>115</v>
      </c>
      <c r="B11" s="1017" t="s">
        <v>114</v>
      </c>
      <c r="C11" s="972" t="s">
        <v>113</v>
      </c>
      <c r="D11" s="1015">
        <v>1.3500449999999999</v>
      </c>
      <c r="E11" s="1015">
        <v>1.3045595398419063E-2</v>
      </c>
      <c r="F11" s="1015"/>
      <c r="G11" s="1015"/>
      <c r="H11" s="1015">
        <v>1.3500449999999999</v>
      </c>
      <c r="I11" s="1015">
        <v>1.3045592536842782E-2</v>
      </c>
      <c r="J11" s="1015"/>
      <c r="K11" s="1015"/>
      <c r="L11" s="1015"/>
      <c r="M11" s="1015"/>
      <c r="N11" s="1219"/>
      <c r="O11" s="1219"/>
      <c r="P11" s="1219"/>
      <c r="Q11" s="1219"/>
      <c r="R11" s="1219"/>
      <c r="S11" s="1015"/>
      <c r="T11" s="1015"/>
      <c r="U11" s="1015"/>
      <c r="V11" s="1015"/>
      <c r="W11" s="1015"/>
      <c r="X11" s="1016"/>
      <c r="Y11" s="1016"/>
      <c r="Z11" s="975"/>
    </row>
    <row r="12" spans="1:26" ht="15.6" customHeight="1">
      <c r="A12" s="972" t="s">
        <v>112</v>
      </c>
      <c r="B12" s="1017" t="s">
        <v>111</v>
      </c>
      <c r="C12" s="972" t="s">
        <v>110</v>
      </c>
      <c r="D12" s="1015"/>
      <c r="E12" s="1015"/>
      <c r="F12" s="1015"/>
      <c r="G12" s="1015"/>
      <c r="H12" s="1015">
        <v>2763.779732</v>
      </c>
      <c r="I12" s="1015">
        <v>26.706624034944426</v>
      </c>
      <c r="J12" s="1015"/>
      <c r="K12" s="1015"/>
      <c r="L12" s="1015"/>
      <c r="M12" s="1015"/>
      <c r="N12" s="1219"/>
      <c r="O12" s="1219"/>
      <c r="P12" s="1219">
        <v>2763.7797099999998</v>
      </c>
      <c r="Q12" s="1219">
        <v>26.706623822356669</v>
      </c>
      <c r="R12" s="1219"/>
      <c r="S12" s="1015"/>
      <c r="T12" s="1015"/>
      <c r="U12" s="1015"/>
      <c r="V12" s="1015"/>
      <c r="W12" s="1015"/>
      <c r="X12" s="1016"/>
      <c r="Y12" s="1016"/>
    </row>
    <row r="13" spans="1:26" ht="15.6" customHeight="1">
      <c r="A13" s="972" t="s">
        <v>115</v>
      </c>
      <c r="B13" s="1017" t="s">
        <v>108</v>
      </c>
      <c r="C13" s="972" t="s">
        <v>107</v>
      </c>
      <c r="D13" s="1015">
        <v>4.9248600000000007</v>
      </c>
      <c r="E13" s="1015">
        <v>4.7589325506822454E-2</v>
      </c>
      <c r="F13" s="1015"/>
      <c r="G13" s="1015"/>
      <c r="H13" s="1015"/>
      <c r="I13" s="1015"/>
      <c r="J13" s="1015"/>
      <c r="K13" s="1015"/>
      <c r="L13" s="1015"/>
      <c r="M13" s="1015"/>
      <c r="N13" s="1219"/>
      <c r="O13" s="1219"/>
      <c r="P13" s="1075">
        <v>91.337399999999988</v>
      </c>
      <c r="Q13" s="1219">
        <v>0.88260058277659181</v>
      </c>
      <c r="R13" s="1219"/>
      <c r="S13" s="1015"/>
      <c r="T13" s="1015"/>
      <c r="U13" s="1015"/>
      <c r="V13" s="1015">
        <v>81.488680000000002</v>
      </c>
      <c r="W13" s="1015">
        <v>0.78743161572034248</v>
      </c>
      <c r="X13" s="1016"/>
      <c r="Y13" s="1016"/>
    </row>
    <row r="14" spans="1:26" ht="24.75" customHeight="1">
      <c r="A14" s="972" t="s">
        <v>112</v>
      </c>
      <c r="B14" s="1017" t="s">
        <v>105</v>
      </c>
      <c r="C14" s="972" t="s">
        <v>104</v>
      </c>
      <c r="D14" s="1216"/>
      <c r="E14" s="1015"/>
      <c r="F14" s="1216"/>
      <c r="G14" s="1216"/>
      <c r="H14" s="1216"/>
      <c r="I14" s="1216"/>
      <c r="J14" s="1216"/>
      <c r="K14" s="1216"/>
      <c r="L14" s="1216"/>
      <c r="M14" s="1216"/>
      <c r="N14" s="1217"/>
      <c r="O14" s="1217"/>
      <c r="P14" s="1219">
        <v>42.912259999999996</v>
      </c>
      <c r="Q14" s="1219">
        <v>0.4146645917692055</v>
      </c>
      <c r="R14" s="1217"/>
      <c r="S14" s="1216"/>
      <c r="T14" s="1216"/>
      <c r="U14" s="1216"/>
      <c r="V14" s="1015">
        <v>0.34249999999999997</v>
      </c>
      <c r="W14" s="1015">
        <v>3.3096048234456279E-3</v>
      </c>
      <c r="X14" s="1016"/>
      <c r="Y14" s="1016"/>
    </row>
    <row r="15" spans="1:26" s="1003" customFormat="1" ht="22.9" customHeight="1">
      <c r="A15" s="1196">
        <v>2</v>
      </c>
      <c r="B15" s="1197" t="s">
        <v>103</v>
      </c>
      <c r="C15" s="1196" t="s">
        <v>102</v>
      </c>
      <c r="D15" s="1216">
        <v>183.44376399999999</v>
      </c>
      <c r="E15" s="1216">
        <v>1.7726321148606696</v>
      </c>
      <c r="F15" s="1216"/>
      <c r="G15" s="1216"/>
      <c r="H15" s="1216"/>
      <c r="I15" s="1216"/>
      <c r="J15" s="1216">
        <v>452.21998000000002</v>
      </c>
      <c r="K15" s="1216">
        <v>4.3698377432598123</v>
      </c>
      <c r="L15" s="1216">
        <v>16.830300000000001</v>
      </c>
      <c r="M15" s="1216">
        <v>0.16263253156215171</v>
      </c>
      <c r="N15" s="1217">
        <v>165.34144000000001</v>
      </c>
      <c r="O15" s="1217">
        <v>1.5977075250786743</v>
      </c>
      <c r="P15" s="1217">
        <v>2365.3163526666667</v>
      </c>
      <c r="Q15" s="1217">
        <v>22.856240612439187</v>
      </c>
      <c r="R15" s="1217">
        <v>165.34144000000001</v>
      </c>
      <c r="S15" s="1216">
        <v>1.5977075250786743</v>
      </c>
      <c r="T15" s="1216">
        <v>434.43396000000001</v>
      </c>
      <c r="U15" s="1216">
        <v>0.10617380411201686</v>
      </c>
      <c r="V15" s="1216">
        <v>1106.0517649999999</v>
      </c>
      <c r="W15" s="1216">
        <v>10.687866442115475</v>
      </c>
      <c r="X15" s="1218">
        <v>951.77544499999999</v>
      </c>
      <c r="Y15" s="1218">
        <v>9.1970820543331655</v>
      </c>
    </row>
    <row r="16" spans="1:26" ht="22.9" customHeight="1">
      <c r="A16" s="972" t="s">
        <v>101</v>
      </c>
      <c r="B16" s="1017" t="s">
        <v>100</v>
      </c>
      <c r="C16" s="972" t="s">
        <v>99</v>
      </c>
      <c r="D16" s="1015">
        <v>15.562099999999999</v>
      </c>
      <c r="E16" s="1015">
        <v>0.15037784677528326</v>
      </c>
      <c r="F16" s="1015"/>
      <c r="G16" s="1015"/>
      <c r="H16" s="1015"/>
      <c r="I16" s="1015"/>
      <c r="J16" s="1015"/>
      <c r="K16" s="1015"/>
      <c r="L16" s="1015"/>
      <c r="M16" s="1015"/>
      <c r="N16" s="1219">
        <v>15.562099999999999</v>
      </c>
      <c r="O16" s="1219">
        <v>0.15037781378961521</v>
      </c>
      <c r="P16" s="1219">
        <v>1.36036</v>
      </c>
      <c r="Q16" s="1219">
        <v>1.3145267204737212E-2</v>
      </c>
      <c r="R16" s="1219">
        <v>15.562099999999999</v>
      </c>
      <c r="S16" s="1015">
        <v>0.15037781378961521</v>
      </c>
      <c r="T16" s="1015"/>
      <c r="U16" s="1015"/>
      <c r="V16" s="1015"/>
      <c r="W16" s="1015"/>
      <c r="X16" s="1016"/>
      <c r="Y16" s="1016"/>
    </row>
    <row r="17" spans="1:25" ht="22.9" customHeight="1">
      <c r="A17" s="972" t="s">
        <v>98</v>
      </c>
      <c r="B17" s="1017" t="s">
        <v>97</v>
      </c>
      <c r="C17" s="972" t="s">
        <v>96</v>
      </c>
      <c r="D17" s="1015">
        <v>1.82944</v>
      </c>
      <c r="E17" s="1015">
        <v>1.7678028543999476E-2</v>
      </c>
      <c r="F17" s="1015"/>
      <c r="G17" s="1015"/>
      <c r="H17" s="1015"/>
      <c r="I17" s="1015"/>
      <c r="J17" s="1015"/>
      <c r="K17" s="1015"/>
      <c r="L17" s="1015"/>
      <c r="M17" s="1015"/>
      <c r="N17" s="1219">
        <v>1.82944</v>
      </c>
      <c r="O17" s="1219">
        <v>1.7678024666290131E-2</v>
      </c>
      <c r="P17" s="1219">
        <v>241.99471</v>
      </c>
      <c r="Q17" s="1219">
        <v>2.3384141882170102</v>
      </c>
      <c r="R17" s="1219">
        <v>1.82944</v>
      </c>
      <c r="S17" s="1015">
        <v>1.7678024666290131E-2</v>
      </c>
      <c r="T17" s="1015"/>
      <c r="U17" s="1015"/>
      <c r="V17" s="1015">
        <v>0.04</v>
      </c>
      <c r="W17" s="1015">
        <v>0.01</v>
      </c>
      <c r="X17" s="1016"/>
      <c r="Y17" s="1016"/>
    </row>
    <row r="18" spans="1:25" ht="22.9" customHeight="1">
      <c r="A18" s="972" t="s">
        <v>94</v>
      </c>
      <c r="B18" s="1017" t="s">
        <v>1249</v>
      </c>
      <c r="C18" s="972" t="s">
        <v>95</v>
      </c>
      <c r="D18" s="1015"/>
      <c r="E18" s="1015"/>
      <c r="F18" s="1015"/>
      <c r="G18" s="1015"/>
      <c r="H18" s="1015"/>
      <c r="I18" s="1015"/>
      <c r="J18" s="1015"/>
      <c r="K18" s="1015"/>
      <c r="L18" s="1015"/>
      <c r="M18" s="1015"/>
      <c r="N18" s="1219"/>
      <c r="O18" s="1219"/>
      <c r="P18" s="1219"/>
      <c r="Q18" s="1219"/>
      <c r="R18" s="1219"/>
      <c r="S18" s="1015"/>
      <c r="T18" s="1015"/>
      <c r="U18" s="1015"/>
      <c r="V18" s="1015"/>
      <c r="W18" s="1015"/>
      <c r="X18" s="1016"/>
      <c r="Y18" s="1016"/>
    </row>
    <row r="19" spans="1:25" ht="22.9" customHeight="1">
      <c r="A19" s="972" t="s">
        <v>88</v>
      </c>
      <c r="B19" s="1017" t="s">
        <v>93</v>
      </c>
      <c r="C19" s="972" t="s">
        <v>92</v>
      </c>
      <c r="D19" s="1015"/>
      <c r="E19" s="1015"/>
      <c r="F19" s="1015"/>
      <c r="G19" s="1015"/>
      <c r="H19" s="1015"/>
      <c r="I19" s="1015"/>
      <c r="J19" s="1015"/>
      <c r="K19" s="1015"/>
      <c r="L19" s="1015">
        <v>16.830300000000001</v>
      </c>
      <c r="M19" s="1015">
        <v>0.16263253156215171</v>
      </c>
      <c r="N19" s="1219"/>
      <c r="O19" s="1219"/>
      <c r="P19" s="1219"/>
      <c r="Q19" s="1219"/>
      <c r="R19" s="1219"/>
      <c r="S19" s="1015"/>
      <c r="T19" s="1015"/>
      <c r="U19" s="1015"/>
      <c r="V19" s="1015"/>
      <c r="W19" s="1015"/>
      <c r="X19" s="1016"/>
      <c r="Y19" s="1016"/>
    </row>
    <row r="20" spans="1:25" ht="24.75" customHeight="1">
      <c r="A20" s="972" t="s">
        <v>85</v>
      </c>
      <c r="B20" s="1017" t="s">
        <v>90</v>
      </c>
      <c r="C20" s="972" t="s">
        <v>89</v>
      </c>
      <c r="D20" s="1015">
        <v>10.987574</v>
      </c>
      <c r="E20" s="1015">
        <v>0.1061738274014488</v>
      </c>
      <c r="F20" s="1016"/>
      <c r="G20" s="1016"/>
      <c r="H20" s="1016"/>
      <c r="I20" s="1016"/>
      <c r="J20" s="1016">
        <v>242.5</v>
      </c>
      <c r="K20" s="1016">
        <v>2.3432968457972696</v>
      </c>
      <c r="L20" s="1016"/>
      <c r="M20" s="1016"/>
      <c r="N20" s="1220">
        <v>10.987574</v>
      </c>
      <c r="O20" s="1219">
        <v>0.10617380411201686</v>
      </c>
      <c r="P20" s="1220">
        <v>504.62407600000006</v>
      </c>
      <c r="Q20" s="1219">
        <v>4.8762227035223171</v>
      </c>
      <c r="R20" s="1219">
        <v>10.987574</v>
      </c>
      <c r="S20" s="1015">
        <v>0.10617380411201686</v>
      </c>
      <c r="T20" s="1016">
        <v>434.43396000000001</v>
      </c>
      <c r="U20" s="1016">
        <v>0.10617380411201686</v>
      </c>
      <c r="V20" s="1016">
        <v>32.31</v>
      </c>
      <c r="W20" s="1015">
        <v>0.31221410757818469</v>
      </c>
      <c r="X20" s="1016"/>
      <c r="Y20" s="1016"/>
    </row>
    <row r="21" spans="1:25" ht="24.75" customHeight="1">
      <c r="A21" s="972" t="s">
        <v>82</v>
      </c>
      <c r="B21" s="1017" t="s">
        <v>87</v>
      </c>
      <c r="C21" s="972" t="s">
        <v>86</v>
      </c>
      <c r="D21" s="1015">
        <v>8.3503500000000006</v>
      </c>
      <c r="E21" s="1015">
        <v>8.0690115911090848E-2</v>
      </c>
      <c r="F21" s="1016"/>
      <c r="G21" s="1016"/>
      <c r="H21" s="1016"/>
      <c r="I21" s="1016"/>
      <c r="J21" s="1016"/>
      <c r="K21" s="1016"/>
      <c r="L21" s="1016"/>
      <c r="M21" s="1016"/>
      <c r="N21" s="1220">
        <v>8.3503500000000006</v>
      </c>
      <c r="O21" s="1219">
        <v>8.0690098211559716E-2</v>
      </c>
      <c r="P21" s="1220"/>
      <c r="Q21" s="1219"/>
      <c r="R21" s="1219">
        <v>8.3503500000000006</v>
      </c>
      <c r="S21" s="1015">
        <v>8.0690098211559716E-2</v>
      </c>
      <c r="T21" s="1016"/>
      <c r="U21" s="1016"/>
      <c r="V21" s="1016"/>
      <c r="W21" s="1015"/>
      <c r="X21" s="1016">
        <v>165.71450999999999</v>
      </c>
      <c r="Y21" s="1016">
        <v>1.6013125302508868</v>
      </c>
    </row>
    <row r="22" spans="1:25" ht="22.9" customHeight="1">
      <c r="A22" s="972" t="s">
        <v>56</v>
      </c>
      <c r="B22" s="1017" t="s">
        <v>27</v>
      </c>
      <c r="C22" s="972" t="s">
        <v>26</v>
      </c>
      <c r="D22" s="1015"/>
      <c r="E22" s="1015"/>
      <c r="F22" s="1016"/>
      <c r="G22" s="1016"/>
      <c r="H22" s="1016"/>
      <c r="I22" s="1016"/>
      <c r="J22" s="1016"/>
      <c r="K22" s="1016"/>
      <c r="L22" s="1016"/>
      <c r="M22" s="1016"/>
      <c r="N22" s="1220"/>
      <c r="O22" s="1219"/>
      <c r="P22" s="1075"/>
      <c r="Q22" s="1219"/>
      <c r="R22" s="1219"/>
      <c r="S22" s="1015"/>
      <c r="T22" s="1016"/>
      <c r="U22" s="1016"/>
      <c r="V22" s="1016"/>
      <c r="W22" s="1015"/>
      <c r="X22" s="1016">
        <v>194.09559999999999</v>
      </c>
      <c r="Y22" s="1016">
        <v>1.8755612670644475</v>
      </c>
    </row>
    <row r="23" spans="1:25" ht="20.45" customHeight="1">
      <c r="A23" s="999" t="s">
        <v>53</v>
      </c>
      <c r="B23" s="1017" t="s">
        <v>81</v>
      </c>
      <c r="C23" s="972" t="s">
        <v>80</v>
      </c>
      <c r="D23" s="1016">
        <v>82.496620000000021</v>
      </c>
      <c r="E23" s="1015">
        <v>0.79717159521136438</v>
      </c>
      <c r="F23" s="1016"/>
      <c r="G23" s="1016"/>
      <c r="H23" s="1016"/>
      <c r="I23" s="1016"/>
      <c r="J23" s="1016">
        <v>36.419980000000002</v>
      </c>
      <c r="K23" s="1016">
        <v>0.35192917219793673</v>
      </c>
      <c r="L23" s="1016"/>
      <c r="M23" s="1016"/>
      <c r="N23" s="1220">
        <v>65.99729600000002</v>
      </c>
      <c r="O23" s="1219">
        <v>0.63773713628020134</v>
      </c>
      <c r="P23" s="1220">
        <v>814.79300333333333</v>
      </c>
      <c r="Q23" s="1219">
        <v>7.8734097925306568</v>
      </c>
      <c r="R23" s="1219">
        <v>65.99729600000002</v>
      </c>
      <c r="S23" s="1015">
        <v>0.63773713628020134</v>
      </c>
      <c r="T23" s="1016"/>
      <c r="U23" s="1016"/>
      <c r="V23" s="1016">
        <v>447.07</v>
      </c>
      <c r="W23" s="1015">
        <v>4.320073075672517</v>
      </c>
      <c r="X23" s="1016"/>
      <c r="Y23" s="1016"/>
    </row>
    <row r="24" spans="1:25" ht="26.45" customHeight="1">
      <c r="A24" s="972" t="s">
        <v>47</v>
      </c>
      <c r="B24" s="1018" t="s">
        <v>21</v>
      </c>
      <c r="C24" s="972" t="s">
        <v>20</v>
      </c>
      <c r="D24" s="1016">
        <v>4.0527700000000006</v>
      </c>
      <c r="E24" s="1015">
        <v>3.9162248416053418E-2</v>
      </c>
      <c r="F24" s="1016"/>
      <c r="G24" s="1016"/>
      <c r="H24" s="1016"/>
      <c r="I24" s="1016"/>
      <c r="J24" s="1016"/>
      <c r="K24" s="1016"/>
      <c r="L24" s="1016"/>
      <c r="M24" s="1016"/>
      <c r="N24" s="1220">
        <v>4.0527700000000006</v>
      </c>
      <c r="O24" s="1219">
        <v>3.9162239825739388E-2</v>
      </c>
      <c r="P24" s="1220">
        <v>10.94985</v>
      </c>
      <c r="Q24" s="1219">
        <v>0.10580927409052879</v>
      </c>
      <c r="R24" s="1219">
        <v>4.0527700000000006</v>
      </c>
      <c r="S24" s="1015">
        <v>3.9162239825739388E-2</v>
      </c>
      <c r="T24" s="1016"/>
      <c r="U24" s="1016"/>
      <c r="V24" s="1016">
        <v>20.08399</v>
      </c>
      <c r="W24" s="1015">
        <v>0.19407319760009858</v>
      </c>
      <c r="X24" s="1016"/>
      <c r="Y24" s="1016"/>
    </row>
    <row r="25" spans="1:25" ht="26.45" customHeight="1">
      <c r="A25" s="972" t="s">
        <v>44</v>
      </c>
      <c r="B25" s="1018" t="s">
        <v>46</v>
      </c>
      <c r="C25" s="972" t="s">
        <v>45</v>
      </c>
      <c r="D25" s="1016"/>
      <c r="E25" s="1015"/>
      <c r="F25" s="1016"/>
      <c r="G25" s="1016"/>
      <c r="H25" s="1016"/>
      <c r="I25" s="1016"/>
      <c r="J25" s="1016"/>
      <c r="K25" s="1016"/>
      <c r="L25" s="1016"/>
      <c r="M25" s="1016"/>
      <c r="N25" s="1220"/>
      <c r="O25" s="1219"/>
      <c r="P25" s="1220">
        <v>287.86986666666667</v>
      </c>
      <c r="Q25" s="1219">
        <v>2.7817094868456933</v>
      </c>
      <c r="R25" s="1219"/>
      <c r="S25" s="1015"/>
      <c r="T25" s="1016"/>
      <c r="U25" s="1016"/>
      <c r="V25" s="1016">
        <v>591.96533499999998</v>
      </c>
      <c r="W25" s="1015">
        <v>5.7202082570178305</v>
      </c>
      <c r="X25" s="1016">
        <v>591.96533499999998</v>
      </c>
      <c r="Y25" s="1016"/>
    </row>
    <row r="26" spans="1:25" ht="26.45" customHeight="1">
      <c r="A26" s="999" t="s">
        <v>41</v>
      </c>
      <c r="B26" s="1018" t="s">
        <v>43</v>
      </c>
      <c r="C26" s="972" t="s">
        <v>42</v>
      </c>
      <c r="D26" s="1016">
        <v>53.807239999999993</v>
      </c>
      <c r="E26" s="1015">
        <v>0.51994376672305753</v>
      </c>
      <c r="F26" s="1016"/>
      <c r="G26" s="1016"/>
      <c r="H26" s="1016"/>
      <c r="I26" s="1016"/>
      <c r="J26" s="1016"/>
      <c r="K26" s="1016"/>
      <c r="L26" s="1016"/>
      <c r="M26" s="1016"/>
      <c r="N26" s="1220">
        <v>53.807239999999993</v>
      </c>
      <c r="O26" s="1219">
        <v>0.51994365267239862</v>
      </c>
      <c r="P26" s="1220"/>
      <c r="Q26" s="1219"/>
      <c r="R26" s="1219">
        <v>53.807239999999993</v>
      </c>
      <c r="S26" s="1015">
        <v>0.51994365267239862</v>
      </c>
      <c r="T26" s="1016"/>
      <c r="U26" s="1016"/>
      <c r="V26" s="1016"/>
      <c r="W26" s="1015"/>
      <c r="X26" s="1016"/>
      <c r="Y26" s="1016"/>
    </row>
    <row r="27" spans="1:25" ht="26.45" customHeight="1">
      <c r="A27" s="999" t="s">
        <v>34</v>
      </c>
      <c r="B27" s="1017" t="s">
        <v>40</v>
      </c>
      <c r="C27" s="972" t="s">
        <v>39</v>
      </c>
      <c r="D27" s="1016">
        <v>3.5802199999999997</v>
      </c>
      <c r="E27" s="1015">
        <v>3.4595959066051798E-2</v>
      </c>
      <c r="F27" s="1016"/>
      <c r="G27" s="1016"/>
      <c r="H27" s="1016"/>
      <c r="I27" s="1016"/>
      <c r="J27" s="1016"/>
      <c r="K27" s="1016"/>
      <c r="L27" s="1016"/>
      <c r="M27" s="1016"/>
      <c r="N27" s="1220">
        <v>3.5802199999999997</v>
      </c>
      <c r="O27" s="1219">
        <v>3.4595951477362059E-2</v>
      </c>
      <c r="P27" s="1220">
        <v>1.4197299999999999</v>
      </c>
      <c r="Q27" s="1219">
        <v>1.3718964251067042E-2</v>
      </c>
      <c r="R27" s="1219">
        <v>3.5802199999999997</v>
      </c>
      <c r="S27" s="1015">
        <v>3.4595951477362059E-2</v>
      </c>
      <c r="T27" s="1016"/>
      <c r="U27" s="1016"/>
      <c r="V27" s="1221">
        <v>5.7342499999999994</v>
      </c>
      <c r="W27" s="1015">
        <v>5.5410515208300995E-2</v>
      </c>
      <c r="X27" s="1016"/>
      <c r="Y27" s="1016"/>
    </row>
    <row r="28" spans="1:25" ht="26.45" customHeight="1">
      <c r="A28" s="972" t="s">
        <v>31</v>
      </c>
      <c r="B28" s="1017" t="s">
        <v>18</v>
      </c>
      <c r="C28" s="972" t="s">
        <v>17</v>
      </c>
      <c r="D28" s="1016">
        <v>1.17445</v>
      </c>
      <c r="E28" s="1015">
        <v>1.1348806532873549E-2</v>
      </c>
      <c r="F28" s="1016"/>
      <c r="G28" s="1016"/>
      <c r="H28" s="1016"/>
      <c r="I28" s="1016"/>
      <c r="J28" s="1016"/>
      <c r="K28" s="1016"/>
      <c r="L28" s="1016"/>
      <c r="M28" s="1016"/>
      <c r="N28" s="1220">
        <v>1.17445</v>
      </c>
      <c r="O28" s="1219">
        <v>1.1348804043491147E-2</v>
      </c>
      <c r="P28" s="1220">
        <v>6.9347400000000006</v>
      </c>
      <c r="Q28" s="1219">
        <v>6.7010945849171791E-2</v>
      </c>
      <c r="R28" s="1219">
        <v>1.17445</v>
      </c>
      <c r="S28" s="1015">
        <v>1.1348804043491147E-2</v>
      </c>
      <c r="T28" s="1016"/>
      <c r="U28" s="1016"/>
      <c r="V28" s="1221">
        <v>8.8481900000000007</v>
      </c>
      <c r="W28" s="1015">
        <v>8.5500765847484311E-2</v>
      </c>
      <c r="X28" s="1016"/>
      <c r="Y28" s="1016"/>
    </row>
    <row r="29" spans="1:25" ht="26.45" customHeight="1">
      <c r="A29" s="999" t="s">
        <v>28</v>
      </c>
      <c r="B29" s="1017" t="s">
        <v>15</v>
      </c>
      <c r="C29" s="972" t="s">
        <v>14</v>
      </c>
      <c r="D29" s="1016"/>
      <c r="E29" s="1015"/>
      <c r="F29" s="1016"/>
      <c r="G29" s="1016"/>
      <c r="H29" s="1016"/>
      <c r="I29" s="1016"/>
      <c r="J29" s="1016">
        <v>173.3</v>
      </c>
      <c r="K29" s="1016">
        <v>1.6746117252646056</v>
      </c>
      <c r="L29" s="1016"/>
      <c r="M29" s="1016"/>
      <c r="N29" s="1220"/>
      <c r="O29" s="1220"/>
      <c r="P29" s="1220">
        <v>404.23690666666664</v>
      </c>
      <c r="Q29" s="1219">
        <v>3.9061734777189496</v>
      </c>
      <c r="R29" s="1220"/>
      <c r="S29" s="1016"/>
      <c r="T29" s="1016"/>
      <c r="U29" s="1016"/>
      <c r="V29" s="1016"/>
      <c r="W29" s="1015"/>
      <c r="X29" s="1016"/>
      <c r="Y29" s="1016"/>
    </row>
    <row r="30" spans="1:25" ht="26.45" customHeight="1">
      <c r="A30" s="999" t="s">
        <v>25</v>
      </c>
      <c r="B30" s="1017" t="s">
        <v>12</v>
      </c>
      <c r="C30" s="972" t="s">
        <v>11</v>
      </c>
      <c r="D30" s="1016">
        <v>1.603</v>
      </c>
      <c r="E30" s="1015">
        <v>1.5489920279446802E-2</v>
      </c>
      <c r="F30" s="1016"/>
      <c r="G30" s="1016"/>
      <c r="H30" s="1016"/>
      <c r="I30" s="1016"/>
      <c r="J30" s="1016"/>
      <c r="K30" s="1016"/>
      <c r="L30" s="1016"/>
      <c r="M30" s="1016"/>
      <c r="N30" s="1220"/>
      <c r="O30" s="1220"/>
      <c r="P30" s="1220">
        <v>16.758410000000001</v>
      </c>
      <c r="Q30" s="1219">
        <v>0.1619378527570203</v>
      </c>
      <c r="R30" s="1220"/>
      <c r="S30" s="1016"/>
      <c r="T30" s="1016"/>
      <c r="U30" s="1016"/>
      <c r="V30" s="1016"/>
      <c r="W30" s="1015"/>
      <c r="X30" s="1016"/>
      <c r="Y30" s="1016"/>
    </row>
    <row r="31" spans="1:25" s="1003" customFormat="1" ht="26.45" customHeight="1">
      <c r="A31" s="1200">
        <v>3</v>
      </c>
      <c r="B31" s="1201" t="s">
        <v>7</v>
      </c>
      <c r="C31" s="1196" t="s">
        <v>6</v>
      </c>
      <c r="D31" s="1218">
        <v>6.0335000000000001</v>
      </c>
      <c r="E31" s="1216">
        <v>5.8302204620113721E-2</v>
      </c>
      <c r="F31" s="1218"/>
      <c r="G31" s="1218"/>
      <c r="H31" s="1218"/>
      <c r="I31" s="1218"/>
      <c r="J31" s="1218"/>
      <c r="K31" s="1218"/>
      <c r="L31" s="1218"/>
      <c r="M31" s="1218"/>
      <c r="N31" s="1229"/>
      <c r="O31" s="1229"/>
      <c r="P31" s="1229">
        <v>292.72588666666661</v>
      </c>
      <c r="Q31" s="1217">
        <v>2.8286335955018926</v>
      </c>
      <c r="R31" s="1229"/>
      <c r="S31" s="1218"/>
      <c r="T31" s="1218"/>
      <c r="U31" s="1218"/>
      <c r="V31" s="1218">
        <v>36.299999999999997</v>
      </c>
      <c r="W31" s="1216">
        <v>0.35076979588635415</v>
      </c>
      <c r="X31" s="1218"/>
      <c r="Y31" s="1218"/>
    </row>
  </sheetData>
  <mergeCells count="16">
    <mergeCell ref="A2:Y2"/>
    <mergeCell ref="X3:Y3"/>
    <mergeCell ref="A1:W1"/>
    <mergeCell ref="A3:A4"/>
    <mergeCell ref="B3:B4"/>
    <mergeCell ref="C3:C4"/>
    <mergeCell ref="D3:E3"/>
    <mergeCell ref="F3:G3"/>
    <mergeCell ref="H3:I3"/>
    <mergeCell ref="J3:K3"/>
    <mergeCell ref="L3:M3"/>
    <mergeCell ref="N3:O3"/>
    <mergeCell ref="P3:Q3"/>
    <mergeCell ref="R3:S3"/>
    <mergeCell ref="T3:U3"/>
    <mergeCell ref="V3:W3"/>
  </mergeCells>
  <pageMargins left="0" right="0" top="0.75" bottom="0.75" header="0.3" footer="0.3"/>
  <pageSetup paperSize="9" scale="65" orientation="landscape"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53"/>
  <sheetViews>
    <sheetView topLeftCell="G1" zoomScaleNormal="100" workbookViewId="0">
      <pane ySplit="5" topLeftCell="A27" activePane="bottomLeft" state="frozen"/>
      <selection pane="bottomLeft" activeCell="L14" sqref="L14"/>
    </sheetView>
  </sheetViews>
  <sheetFormatPr defaultRowHeight="12.75"/>
  <cols>
    <col min="1" max="1" width="4.5703125" style="974" bestFit="1" customWidth="1"/>
    <col min="2" max="2" width="32" style="974" customWidth="1"/>
    <col min="3" max="3" width="5.7109375" style="1239" customWidth="1"/>
    <col min="4" max="4" width="10" style="974" customWidth="1"/>
    <col min="5" max="5" width="8.28515625" style="974" customWidth="1"/>
    <col min="6" max="6" width="7.85546875" style="974" customWidth="1"/>
    <col min="7" max="7" width="8.5703125" style="974" bestFit="1" customWidth="1"/>
    <col min="8" max="8" width="5.5703125" style="974" bestFit="1" customWidth="1"/>
    <col min="9" max="9" width="6.5703125" style="974" bestFit="1" customWidth="1"/>
    <col min="10" max="10" width="4.7109375" style="974" bestFit="1" customWidth="1"/>
    <col min="11" max="11" width="8.28515625" style="974" bestFit="1" customWidth="1"/>
    <col min="12" max="12" width="6.42578125" style="974" bestFit="1" customWidth="1"/>
    <col min="13" max="13" width="6.5703125" style="974" customWidth="1"/>
    <col min="14" max="14" width="8.85546875" style="974" customWidth="1"/>
    <col min="15" max="15" width="5.42578125" style="974" bestFit="1" customWidth="1"/>
    <col min="16" max="16" width="6.42578125" style="974" bestFit="1" customWidth="1"/>
    <col min="17" max="17" width="6.28515625" style="974" bestFit="1" customWidth="1"/>
    <col min="18" max="18" width="6.7109375" style="974" customWidth="1"/>
    <col min="19" max="19" width="6.42578125" style="974" customWidth="1"/>
    <col min="20" max="20" width="6.42578125" style="974" bestFit="1" customWidth="1"/>
    <col min="21" max="22" width="7.85546875" style="974" bestFit="1" customWidth="1"/>
    <col min="23" max="23" width="8.7109375" style="974" bestFit="1" customWidth="1"/>
    <col min="24" max="24" width="6.28515625" style="974" bestFit="1" customWidth="1"/>
    <col min="25" max="25" width="5.140625" style="974" bestFit="1" customWidth="1"/>
    <col min="26" max="26" width="6.140625" style="974" bestFit="1" customWidth="1"/>
    <col min="27" max="27" width="5.42578125" style="974" bestFit="1" customWidth="1"/>
    <col min="28" max="28" width="5.5703125" style="974" bestFit="1" customWidth="1"/>
    <col min="29" max="29" width="5.42578125" style="974" bestFit="1" customWidth="1"/>
    <col min="30" max="30" width="5.85546875" style="974" bestFit="1" customWidth="1"/>
    <col min="31" max="32" width="5.28515625" style="974" bestFit="1" customWidth="1"/>
    <col min="33" max="33" width="6.42578125" style="974" bestFit="1" customWidth="1"/>
    <col min="34" max="34" width="5.42578125" style="974" bestFit="1" customWidth="1"/>
    <col min="35" max="35" width="5.5703125" style="974" bestFit="1" customWidth="1"/>
    <col min="36" max="36" width="6.140625" style="974" bestFit="1" customWidth="1"/>
    <col min="37" max="37" width="8" style="974" bestFit="1" customWidth="1"/>
    <col min="38" max="38" width="6.5703125" style="974" bestFit="1" customWidth="1"/>
    <col min="39" max="40" width="5.5703125" style="974" bestFit="1" customWidth="1"/>
    <col min="41" max="41" width="6.5703125" style="974" bestFit="1" customWidth="1"/>
    <col min="42" max="42" width="6.42578125" style="974" bestFit="1" customWidth="1"/>
    <col min="43" max="43" width="6.140625" style="974" customWidth="1"/>
    <col min="44" max="44" width="8.140625" style="976" customWidth="1"/>
    <col min="45" max="45" width="10.42578125" style="974" bestFit="1" customWidth="1"/>
    <col min="46" max="244" width="8.85546875" style="974"/>
    <col min="245" max="245" width="4.5703125" style="974" bestFit="1" customWidth="1"/>
    <col min="246" max="246" width="32" style="974" customWidth="1"/>
    <col min="247" max="247" width="5.7109375" style="974" customWidth="1"/>
    <col min="248" max="248" width="10" style="974" customWidth="1"/>
    <col min="249" max="250" width="7.85546875" style="974" customWidth="1"/>
    <col min="251" max="251" width="8.5703125" style="974" bestFit="1" customWidth="1"/>
    <col min="252" max="252" width="5.5703125" style="974" bestFit="1" customWidth="1"/>
    <col min="253" max="253" width="6.5703125" style="974" bestFit="1" customWidth="1"/>
    <col min="254" max="254" width="4.7109375" style="974" bestFit="1" customWidth="1"/>
    <col min="255" max="255" width="7.85546875" style="974" bestFit="1" customWidth="1"/>
    <col min="256" max="256" width="6.42578125" style="974" bestFit="1" customWidth="1"/>
    <col min="257" max="257" width="6.5703125" style="974" customWidth="1"/>
    <col min="258" max="258" width="8.85546875" style="974" customWidth="1"/>
    <col min="259" max="259" width="5.42578125" style="974" bestFit="1" customWidth="1"/>
    <col min="260" max="260" width="6.42578125" style="974" bestFit="1" customWidth="1"/>
    <col min="261" max="261" width="5.140625" style="974" bestFit="1" customWidth="1"/>
    <col min="262" max="262" width="0" style="974" hidden="1" customWidth="1"/>
    <col min="263" max="263" width="6.28515625" style="974" bestFit="1" customWidth="1"/>
    <col min="264" max="264" width="6.7109375" style="974" customWidth="1"/>
    <col min="265" max="265" width="6.42578125" style="974" customWidth="1"/>
    <col min="266" max="266" width="4.42578125" style="974" customWidth="1"/>
    <col min="267" max="267" width="6.42578125" style="974" bestFit="1" customWidth="1"/>
    <col min="268" max="269" width="7.85546875" style="974" bestFit="1" customWidth="1"/>
    <col min="270" max="270" width="8.7109375" style="974" bestFit="1" customWidth="1"/>
    <col min="271" max="271" width="6.28515625" style="974" bestFit="1" customWidth="1"/>
    <col min="272" max="272" width="5.140625" style="974" bestFit="1" customWidth="1"/>
    <col min="273" max="273" width="6.140625" style="974" bestFit="1" customWidth="1"/>
    <col min="274" max="274" width="5.42578125" style="974" bestFit="1" customWidth="1"/>
    <col min="275" max="275" width="5.5703125" style="974" bestFit="1" customWidth="1"/>
    <col min="276" max="276" width="5.42578125" style="974" bestFit="1" customWidth="1"/>
    <col min="277" max="277" width="5.85546875" style="974" bestFit="1" customWidth="1"/>
    <col min="278" max="279" width="5.28515625" style="974" bestFit="1" customWidth="1"/>
    <col min="280" max="280" width="6.42578125" style="974" bestFit="1" customWidth="1"/>
    <col min="281" max="281" width="5.42578125" style="974" bestFit="1" customWidth="1"/>
    <col min="282" max="282" width="5.5703125" style="974" bestFit="1" customWidth="1"/>
    <col min="283" max="283" width="4.5703125" style="974" customWidth="1"/>
    <col min="284" max="284" width="6.140625" style="974" bestFit="1" customWidth="1"/>
    <col min="285" max="285" width="8" style="974" bestFit="1" customWidth="1"/>
    <col min="286" max="286" width="6.5703125" style="974" bestFit="1" customWidth="1"/>
    <col min="287" max="289" width="5.5703125" style="974" bestFit="1" customWidth="1"/>
    <col min="290" max="290" width="6.5703125" style="974" bestFit="1" customWidth="1"/>
    <col min="291" max="291" width="6.42578125" style="974" bestFit="1" customWidth="1"/>
    <col min="292" max="292" width="4.7109375" style="974" bestFit="1" customWidth="1"/>
    <col min="293" max="293" width="6.140625" style="974" customWidth="1"/>
    <col min="294" max="294" width="8.140625" style="974" customWidth="1"/>
    <col min="295" max="295" width="10.42578125" style="974" bestFit="1" customWidth="1"/>
    <col min="296" max="296" width="9" style="974" bestFit="1" customWidth="1"/>
    <col min="297" max="300" width="0" style="974" hidden="1" customWidth="1"/>
    <col min="301" max="500" width="8.85546875" style="974"/>
    <col min="501" max="501" width="4.5703125" style="974" bestFit="1" customWidth="1"/>
    <col min="502" max="502" width="32" style="974" customWidth="1"/>
    <col min="503" max="503" width="5.7109375" style="974" customWidth="1"/>
    <col min="504" max="504" width="10" style="974" customWidth="1"/>
    <col min="505" max="506" width="7.85546875" style="974" customWidth="1"/>
    <col min="507" max="507" width="8.5703125" style="974" bestFit="1" customWidth="1"/>
    <col min="508" max="508" width="5.5703125" style="974" bestFit="1" customWidth="1"/>
    <col min="509" max="509" width="6.5703125" style="974" bestFit="1" customWidth="1"/>
    <col min="510" max="510" width="4.7109375" style="974" bestFit="1" customWidth="1"/>
    <col min="511" max="511" width="7.85546875" style="974" bestFit="1" customWidth="1"/>
    <col min="512" max="512" width="6.42578125" style="974" bestFit="1" customWidth="1"/>
    <col min="513" max="513" width="6.5703125" style="974" customWidth="1"/>
    <col min="514" max="514" width="8.85546875" style="974" customWidth="1"/>
    <col min="515" max="515" width="5.42578125" style="974" bestFit="1" customWidth="1"/>
    <col min="516" max="516" width="6.42578125" style="974" bestFit="1" customWidth="1"/>
    <col min="517" max="517" width="5.140625" style="974" bestFit="1" customWidth="1"/>
    <col min="518" max="518" width="0" style="974" hidden="1" customWidth="1"/>
    <col min="519" max="519" width="6.28515625" style="974" bestFit="1" customWidth="1"/>
    <col min="520" max="520" width="6.7109375" style="974" customWidth="1"/>
    <col min="521" max="521" width="6.42578125" style="974" customWidth="1"/>
    <col min="522" max="522" width="4.42578125" style="974" customWidth="1"/>
    <col min="523" max="523" width="6.42578125" style="974" bestFit="1" customWidth="1"/>
    <col min="524" max="525" width="7.85546875" style="974" bestFit="1" customWidth="1"/>
    <col min="526" max="526" width="8.7109375" style="974" bestFit="1" customWidth="1"/>
    <col min="527" max="527" width="6.28515625" style="974" bestFit="1" customWidth="1"/>
    <col min="528" max="528" width="5.140625" style="974" bestFit="1" customWidth="1"/>
    <col min="529" max="529" width="6.140625" style="974" bestFit="1" customWidth="1"/>
    <col min="530" max="530" width="5.42578125" style="974" bestFit="1" customWidth="1"/>
    <col min="531" max="531" width="5.5703125" style="974" bestFit="1" customWidth="1"/>
    <col min="532" max="532" width="5.42578125" style="974" bestFit="1" customWidth="1"/>
    <col min="533" max="533" width="5.85546875" style="974" bestFit="1" customWidth="1"/>
    <col min="534" max="535" width="5.28515625" style="974" bestFit="1" customWidth="1"/>
    <col min="536" max="536" width="6.42578125" style="974" bestFit="1" customWidth="1"/>
    <col min="537" max="537" width="5.42578125" style="974" bestFit="1" customWidth="1"/>
    <col min="538" max="538" width="5.5703125" style="974" bestFit="1" customWidth="1"/>
    <col min="539" max="539" width="4.5703125" style="974" customWidth="1"/>
    <col min="540" max="540" width="6.140625" style="974" bestFit="1" customWidth="1"/>
    <col min="541" max="541" width="8" style="974" bestFit="1" customWidth="1"/>
    <col min="542" max="542" width="6.5703125" style="974" bestFit="1" customWidth="1"/>
    <col min="543" max="545" width="5.5703125" style="974" bestFit="1" customWidth="1"/>
    <col min="546" max="546" width="6.5703125" style="974" bestFit="1" customWidth="1"/>
    <col min="547" max="547" width="6.42578125" style="974" bestFit="1" customWidth="1"/>
    <col min="548" max="548" width="4.7109375" style="974" bestFit="1" customWidth="1"/>
    <col min="549" max="549" width="6.140625" style="974" customWidth="1"/>
    <col min="550" max="550" width="8.140625" style="974" customWidth="1"/>
    <col min="551" max="551" width="10.42578125" style="974" bestFit="1" customWidth="1"/>
    <col min="552" max="552" width="9" style="974" bestFit="1" customWidth="1"/>
    <col min="553" max="556" width="0" style="974" hidden="1" customWidth="1"/>
    <col min="557" max="756" width="8.85546875" style="974"/>
    <col min="757" max="757" width="4.5703125" style="974" bestFit="1" customWidth="1"/>
    <col min="758" max="758" width="32" style="974" customWidth="1"/>
    <col min="759" max="759" width="5.7109375" style="974" customWidth="1"/>
    <col min="760" max="760" width="10" style="974" customWidth="1"/>
    <col min="761" max="762" width="7.85546875" style="974" customWidth="1"/>
    <col min="763" max="763" width="8.5703125" style="974" bestFit="1" customWidth="1"/>
    <col min="764" max="764" width="5.5703125" style="974" bestFit="1" customWidth="1"/>
    <col min="765" max="765" width="6.5703125" style="974" bestFit="1" customWidth="1"/>
    <col min="766" max="766" width="4.7109375" style="974" bestFit="1" customWidth="1"/>
    <col min="767" max="767" width="7.85546875" style="974" bestFit="1" customWidth="1"/>
    <col min="768" max="768" width="6.42578125" style="974" bestFit="1" customWidth="1"/>
    <col min="769" max="769" width="6.5703125" style="974" customWidth="1"/>
    <col min="770" max="770" width="8.85546875" style="974" customWidth="1"/>
    <col min="771" max="771" width="5.42578125" style="974" bestFit="1" customWidth="1"/>
    <col min="772" max="772" width="6.42578125" style="974" bestFit="1" customWidth="1"/>
    <col min="773" max="773" width="5.140625" style="974" bestFit="1" customWidth="1"/>
    <col min="774" max="774" width="0" style="974" hidden="1" customWidth="1"/>
    <col min="775" max="775" width="6.28515625" style="974" bestFit="1" customWidth="1"/>
    <col min="776" max="776" width="6.7109375" style="974" customWidth="1"/>
    <col min="777" max="777" width="6.42578125" style="974" customWidth="1"/>
    <col min="778" max="778" width="4.42578125" style="974" customWidth="1"/>
    <col min="779" max="779" width="6.42578125" style="974" bestFit="1" customWidth="1"/>
    <col min="780" max="781" width="7.85546875" style="974" bestFit="1" customWidth="1"/>
    <col min="782" max="782" width="8.7109375" style="974" bestFit="1" customWidth="1"/>
    <col min="783" max="783" width="6.28515625" style="974" bestFit="1" customWidth="1"/>
    <col min="784" max="784" width="5.140625" style="974" bestFit="1" customWidth="1"/>
    <col min="785" max="785" width="6.140625" style="974" bestFit="1" customWidth="1"/>
    <col min="786" max="786" width="5.42578125" style="974" bestFit="1" customWidth="1"/>
    <col min="787" max="787" width="5.5703125" style="974" bestFit="1" customWidth="1"/>
    <col min="788" max="788" width="5.42578125" style="974" bestFit="1" customWidth="1"/>
    <col min="789" max="789" width="5.85546875" style="974" bestFit="1" customWidth="1"/>
    <col min="790" max="791" width="5.28515625" style="974" bestFit="1" customWidth="1"/>
    <col min="792" max="792" width="6.42578125" style="974" bestFit="1" customWidth="1"/>
    <col min="793" max="793" width="5.42578125" style="974" bestFit="1" customWidth="1"/>
    <col min="794" max="794" width="5.5703125" style="974" bestFit="1" customWidth="1"/>
    <col min="795" max="795" width="4.5703125" style="974" customWidth="1"/>
    <col min="796" max="796" width="6.140625" style="974" bestFit="1" customWidth="1"/>
    <col min="797" max="797" width="8" style="974" bestFit="1" customWidth="1"/>
    <col min="798" max="798" width="6.5703125" style="974" bestFit="1" customWidth="1"/>
    <col min="799" max="801" width="5.5703125" style="974" bestFit="1" customWidth="1"/>
    <col min="802" max="802" width="6.5703125" style="974" bestFit="1" customWidth="1"/>
    <col min="803" max="803" width="6.42578125" style="974" bestFit="1" customWidth="1"/>
    <col min="804" max="804" width="4.7109375" style="974" bestFit="1" customWidth="1"/>
    <col min="805" max="805" width="6.140625" style="974" customWidth="1"/>
    <col min="806" max="806" width="8.140625" style="974" customWidth="1"/>
    <col min="807" max="807" width="10.42578125" style="974" bestFit="1" customWidth="1"/>
    <col min="808" max="808" width="9" style="974" bestFit="1" customWidth="1"/>
    <col min="809" max="812" width="0" style="974" hidden="1" customWidth="1"/>
    <col min="813" max="1012" width="8.85546875" style="974"/>
    <col min="1013" max="1013" width="4.5703125" style="974" bestFit="1" customWidth="1"/>
    <col min="1014" max="1014" width="32" style="974" customWidth="1"/>
    <col min="1015" max="1015" width="5.7109375" style="974" customWidth="1"/>
    <col min="1016" max="1016" width="10" style="974" customWidth="1"/>
    <col min="1017" max="1018" width="7.85546875" style="974" customWidth="1"/>
    <col min="1019" max="1019" width="8.5703125" style="974" bestFit="1" customWidth="1"/>
    <col min="1020" max="1020" width="5.5703125" style="974" bestFit="1" customWidth="1"/>
    <col min="1021" max="1021" width="6.5703125" style="974" bestFit="1" customWidth="1"/>
    <col min="1022" max="1022" width="4.7109375" style="974" bestFit="1" customWidth="1"/>
    <col min="1023" max="1023" width="7.85546875" style="974" bestFit="1" customWidth="1"/>
    <col min="1024" max="1024" width="6.42578125" style="974" bestFit="1" customWidth="1"/>
    <col min="1025" max="1025" width="6.5703125" style="974" customWidth="1"/>
    <col min="1026" max="1026" width="8.85546875" style="974" customWidth="1"/>
    <col min="1027" max="1027" width="5.42578125" style="974" bestFit="1" customWidth="1"/>
    <col min="1028" max="1028" width="6.42578125" style="974" bestFit="1" customWidth="1"/>
    <col min="1029" max="1029" width="5.140625" style="974" bestFit="1" customWidth="1"/>
    <col min="1030" max="1030" width="0" style="974" hidden="1" customWidth="1"/>
    <col min="1031" max="1031" width="6.28515625" style="974" bestFit="1" customWidth="1"/>
    <col min="1032" max="1032" width="6.7109375" style="974" customWidth="1"/>
    <col min="1033" max="1033" width="6.42578125" style="974" customWidth="1"/>
    <col min="1034" max="1034" width="4.42578125" style="974" customWidth="1"/>
    <col min="1035" max="1035" width="6.42578125" style="974" bestFit="1" customWidth="1"/>
    <col min="1036" max="1037" width="7.85546875" style="974" bestFit="1" customWidth="1"/>
    <col min="1038" max="1038" width="8.7109375" style="974" bestFit="1" customWidth="1"/>
    <col min="1039" max="1039" width="6.28515625" style="974" bestFit="1" customWidth="1"/>
    <col min="1040" max="1040" width="5.140625" style="974" bestFit="1" customWidth="1"/>
    <col min="1041" max="1041" width="6.140625" style="974" bestFit="1" customWidth="1"/>
    <col min="1042" max="1042" width="5.42578125" style="974" bestFit="1" customWidth="1"/>
    <col min="1043" max="1043" width="5.5703125" style="974" bestFit="1" customWidth="1"/>
    <col min="1044" max="1044" width="5.42578125" style="974" bestFit="1" customWidth="1"/>
    <col min="1045" max="1045" width="5.85546875" style="974" bestFit="1" customWidth="1"/>
    <col min="1046" max="1047" width="5.28515625" style="974" bestFit="1" customWidth="1"/>
    <col min="1048" max="1048" width="6.42578125" style="974" bestFit="1" customWidth="1"/>
    <col min="1049" max="1049" width="5.42578125" style="974" bestFit="1" customWidth="1"/>
    <col min="1050" max="1050" width="5.5703125" style="974" bestFit="1" customWidth="1"/>
    <col min="1051" max="1051" width="4.5703125" style="974" customWidth="1"/>
    <col min="1052" max="1052" width="6.140625" style="974" bestFit="1" customWidth="1"/>
    <col min="1053" max="1053" width="8" style="974" bestFit="1" customWidth="1"/>
    <col min="1054" max="1054" width="6.5703125" style="974" bestFit="1" customWidth="1"/>
    <col min="1055" max="1057" width="5.5703125" style="974" bestFit="1" customWidth="1"/>
    <col min="1058" max="1058" width="6.5703125" style="974" bestFit="1" customWidth="1"/>
    <col min="1059" max="1059" width="6.42578125" style="974" bestFit="1" customWidth="1"/>
    <col min="1060" max="1060" width="4.7109375" style="974" bestFit="1" customWidth="1"/>
    <col min="1061" max="1061" width="6.140625" style="974" customWidth="1"/>
    <col min="1062" max="1062" width="8.140625" style="974" customWidth="1"/>
    <col min="1063" max="1063" width="10.42578125" style="974" bestFit="1" customWidth="1"/>
    <col min="1064" max="1064" width="9" style="974" bestFit="1" customWidth="1"/>
    <col min="1065" max="1068" width="0" style="974" hidden="1" customWidth="1"/>
    <col min="1069" max="1268" width="8.85546875" style="974"/>
    <col min="1269" max="1269" width="4.5703125" style="974" bestFit="1" customWidth="1"/>
    <col min="1270" max="1270" width="32" style="974" customWidth="1"/>
    <col min="1271" max="1271" width="5.7109375" style="974" customWidth="1"/>
    <col min="1272" max="1272" width="10" style="974" customWidth="1"/>
    <col min="1273" max="1274" width="7.85546875" style="974" customWidth="1"/>
    <col min="1275" max="1275" width="8.5703125" style="974" bestFit="1" customWidth="1"/>
    <col min="1276" max="1276" width="5.5703125" style="974" bestFit="1" customWidth="1"/>
    <col min="1277" max="1277" width="6.5703125" style="974" bestFit="1" customWidth="1"/>
    <col min="1278" max="1278" width="4.7109375" style="974" bestFit="1" customWidth="1"/>
    <col min="1279" max="1279" width="7.85546875" style="974" bestFit="1" customWidth="1"/>
    <col min="1280" max="1280" width="6.42578125" style="974" bestFit="1" customWidth="1"/>
    <col min="1281" max="1281" width="6.5703125" style="974" customWidth="1"/>
    <col min="1282" max="1282" width="8.85546875" style="974" customWidth="1"/>
    <col min="1283" max="1283" width="5.42578125" style="974" bestFit="1" customWidth="1"/>
    <col min="1284" max="1284" width="6.42578125" style="974" bestFit="1" customWidth="1"/>
    <col min="1285" max="1285" width="5.140625" style="974" bestFit="1" customWidth="1"/>
    <col min="1286" max="1286" width="0" style="974" hidden="1" customWidth="1"/>
    <col min="1287" max="1287" width="6.28515625" style="974" bestFit="1" customWidth="1"/>
    <col min="1288" max="1288" width="6.7109375" style="974" customWidth="1"/>
    <col min="1289" max="1289" width="6.42578125" style="974" customWidth="1"/>
    <col min="1290" max="1290" width="4.42578125" style="974" customWidth="1"/>
    <col min="1291" max="1291" width="6.42578125" style="974" bestFit="1" customWidth="1"/>
    <col min="1292" max="1293" width="7.85546875" style="974" bestFit="1" customWidth="1"/>
    <col min="1294" max="1294" width="8.7109375" style="974" bestFit="1" customWidth="1"/>
    <col min="1295" max="1295" width="6.28515625" style="974" bestFit="1" customWidth="1"/>
    <col min="1296" max="1296" width="5.140625" style="974" bestFit="1" customWidth="1"/>
    <col min="1297" max="1297" width="6.140625" style="974" bestFit="1" customWidth="1"/>
    <col min="1298" max="1298" width="5.42578125" style="974" bestFit="1" customWidth="1"/>
    <col min="1299" max="1299" width="5.5703125" style="974" bestFit="1" customWidth="1"/>
    <col min="1300" max="1300" width="5.42578125" style="974" bestFit="1" customWidth="1"/>
    <col min="1301" max="1301" width="5.85546875" style="974" bestFit="1" customWidth="1"/>
    <col min="1302" max="1303" width="5.28515625" style="974" bestFit="1" customWidth="1"/>
    <col min="1304" max="1304" width="6.42578125" style="974" bestFit="1" customWidth="1"/>
    <col min="1305" max="1305" width="5.42578125" style="974" bestFit="1" customWidth="1"/>
    <col min="1306" max="1306" width="5.5703125" style="974" bestFit="1" customWidth="1"/>
    <col min="1307" max="1307" width="4.5703125" style="974" customWidth="1"/>
    <col min="1308" max="1308" width="6.140625" style="974" bestFit="1" customWidth="1"/>
    <col min="1309" max="1309" width="8" style="974" bestFit="1" customWidth="1"/>
    <col min="1310" max="1310" width="6.5703125" style="974" bestFit="1" customWidth="1"/>
    <col min="1311" max="1313" width="5.5703125" style="974" bestFit="1" customWidth="1"/>
    <col min="1314" max="1314" width="6.5703125" style="974" bestFit="1" customWidth="1"/>
    <col min="1315" max="1315" width="6.42578125" style="974" bestFit="1" customWidth="1"/>
    <col min="1316" max="1316" width="4.7109375" style="974" bestFit="1" customWidth="1"/>
    <col min="1317" max="1317" width="6.140625" style="974" customWidth="1"/>
    <col min="1318" max="1318" width="8.140625" style="974" customWidth="1"/>
    <col min="1319" max="1319" width="10.42578125" style="974" bestFit="1" customWidth="1"/>
    <col min="1320" max="1320" width="9" style="974" bestFit="1" customWidth="1"/>
    <col min="1321" max="1324" width="0" style="974" hidden="1" customWidth="1"/>
    <col min="1325" max="1524" width="8.85546875" style="974"/>
    <col min="1525" max="1525" width="4.5703125" style="974" bestFit="1" customWidth="1"/>
    <col min="1526" max="1526" width="32" style="974" customWidth="1"/>
    <col min="1527" max="1527" width="5.7109375" style="974" customWidth="1"/>
    <col min="1528" max="1528" width="10" style="974" customWidth="1"/>
    <col min="1529" max="1530" width="7.85546875" style="974" customWidth="1"/>
    <col min="1531" max="1531" width="8.5703125" style="974" bestFit="1" customWidth="1"/>
    <col min="1532" max="1532" width="5.5703125" style="974" bestFit="1" customWidth="1"/>
    <col min="1533" max="1533" width="6.5703125" style="974" bestFit="1" customWidth="1"/>
    <col min="1534" max="1534" width="4.7109375" style="974" bestFit="1" customWidth="1"/>
    <col min="1535" max="1535" width="7.85546875" style="974" bestFit="1" customWidth="1"/>
    <col min="1536" max="1536" width="6.42578125" style="974" bestFit="1" customWidth="1"/>
    <col min="1537" max="1537" width="6.5703125" style="974" customWidth="1"/>
    <col min="1538" max="1538" width="8.85546875" style="974" customWidth="1"/>
    <col min="1539" max="1539" width="5.42578125" style="974" bestFit="1" customWidth="1"/>
    <col min="1540" max="1540" width="6.42578125" style="974" bestFit="1" customWidth="1"/>
    <col min="1541" max="1541" width="5.140625" style="974" bestFit="1" customWidth="1"/>
    <col min="1542" max="1542" width="0" style="974" hidden="1" customWidth="1"/>
    <col min="1543" max="1543" width="6.28515625" style="974" bestFit="1" customWidth="1"/>
    <col min="1544" max="1544" width="6.7109375" style="974" customWidth="1"/>
    <col min="1545" max="1545" width="6.42578125" style="974" customWidth="1"/>
    <col min="1546" max="1546" width="4.42578125" style="974" customWidth="1"/>
    <col min="1547" max="1547" width="6.42578125" style="974" bestFit="1" customWidth="1"/>
    <col min="1548" max="1549" width="7.85546875" style="974" bestFit="1" customWidth="1"/>
    <col min="1550" max="1550" width="8.7109375" style="974" bestFit="1" customWidth="1"/>
    <col min="1551" max="1551" width="6.28515625" style="974" bestFit="1" customWidth="1"/>
    <col min="1552" max="1552" width="5.140625" style="974" bestFit="1" customWidth="1"/>
    <col min="1553" max="1553" width="6.140625" style="974" bestFit="1" customWidth="1"/>
    <col min="1554" max="1554" width="5.42578125" style="974" bestFit="1" customWidth="1"/>
    <col min="1555" max="1555" width="5.5703125" style="974" bestFit="1" customWidth="1"/>
    <col min="1556" max="1556" width="5.42578125" style="974" bestFit="1" customWidth="1"/>
    <col min="1557" max="1557" width="5.85546875" style="974" bestFit="1" customWidth="1"/>
    <col min="1558" max="1559" width="5.28515625" style="974" bestFit="1" customWidth="1"/>
    <col min="1560" max="1560" width="6.42578125" style="974" bestFit="1" customWidth="1"/>
    <col min="1561" max="1561" width="5.42578125" style="974" bestFit="1" customWidth="1"/>
    <col min="1562" max="1562" width="5.5703125" style="974" bestFit="1" customWidth="1"/>
    <col min="1563" max="1563" width="4.5703125" style="974" customWidth="1"/>
    <col min="1564" max="1564" width="6.140625" style="974" bestFit="1" customWidth="1"/>
    <col min="1565" max="1565" width="8" style="974" bestFit="1" customWidth="1"/>
    <col min="1566" max="1566" width="6.5703125" style="974" bestFit="1" customWidth="1"/>
    <col min="1567" max="1569" width="5.5703125" style="974" bestFit="1" customWidth="1"/>
    <col min="1570" max="1570" width="6.5703125" style="974" bestFit="1" customWidth="1"/>
    <col min="1571" max="1571" width="6.42578125" style="974" bestFit="1" customWidth="1"/>
    <col min="1572" max="1572" width="4.7109375" style="974" bestFit="1" customWidth="1"/>
    <col min="1573" max="1573" width="6.140625" style="974" customWidth="1"/>
    <col min="1574" max="1574" width="8.140625" style="974" customWidth="1"/>
    <col min="1575" max="1575" width="10.42578125" style="974" bestFit="1" customWidth="1"/>
    <col min="1576" max="1576" width="9" style="974" bestFit="1" customWidth="1"/>
    <col min="1577" max="1580" width="0" style="974" hidden="1" customWidth="1"/>
    <col min="1581" max="1780" width="8.85546875" style="974"/>
    <col min="1781" max="1781" width="4.5703125" style="974" bestFit="1" customWidth="1"/>
    <col min="1782" max="1782" width="32" style="974" customWidth="1"/>
    <col min="1783" max="1783" width="5.7109375" style="974" customWidth="1"/>
    <col min="1784" max="1784" width="10" style="974" customWidth="1"/>
    <col min="1785" max="1786" width="7.85546875" style="974" customWidth="1"/>
    <col min="1787" max="1787" width="8.5703125" style="974" bestFit="1" customWidth="1"/>
    <col min="1788" max="1788" width="5.5703125" style="974" bestFit="1" customWidth="1"/>
    <col min="1789" max="1789" width="6.5703125" style="974" bestFit="1" customWidth="1"/>
    <col min="1790" max="1790" width="4.7109375" style="974" bestFit="1" customWidth="1"/>
    <col min="1791" max="1791" width="7.85546875" style="974" bestFit="1" customWidth="1"/>
    <col min="1792" max="1792" width="6.42578125" style="974" bestFit="1" customWidth="1"/>
    <col min="1793" max="1793" width="6.5703125" style="974" customWidth="1"/>
    <col min="1794" max="1794" width="8.85546875" style="974" customWidth="1"/>
    <col min="1795" max="1795" width="5.42578125" style="974" bestFit="1" customWidth="1"/>
    <col min="1796" max="1796" width="6.42578125" style="974" bestFit="1" customWidth="1"/>
    <col min="1797" max="1797" width="5.140625" style="974" bestFit="1" customWidth="1"/>
    <col min="1798" max="1798" width="0" style="974" hidden="1" customWidth="1"/>
    <col min="1799" max="1799" width="6.28515625" style="974" bestFit="1" customWidth="1"/>
    <col min="1800" max="1800" width="6.7109375" style="974" customWidth="1"/>
    <col min="1801" max="1801" width="6.42578125" style="974" customWidth="1"/>
    <col min="1802" max="1802" width="4.42578125" style="974" customWidth="1"/>
    <col min="1803" max="1803" width="6.42578125" style="974" bestFit="1" customWidth="1"/>
    <col min="1804" max="1805" width="7.85546875" style="974" bestFit="1" customWidth="1"/>
    <col min="1806" max="1806" width="8.7109375" style="974" bestFit="1" customWidth="1"/>
    <col min="1807" max="1807" width="6.28515625" style="974" bestFit="1" customWidth="1"/>
    <col min="1808" max="1808" width="5.140625" style="974" bestFit="1" customWidth="1"/>
    <col min="1809" max="1809" width="6.140625" style="974" bestFit="1" customWidth="1"/>
    <col min="1810" max="1810" width="5.42578125" style="974" bestFit="1" customWidth="1"/>
    <col min="1811" max="1811" width="5.5703125" style="974" bestFit="1" customWidth="1"/>
    <col min="1812" max="1812" width="5.42578125" style="974" bestFit="1" customWidth="1"/>
    <col min="1813" max="1813" width="5.85546875" style="974" bestFit="1" customWidth="1"/>
    <col min="1814" max="1815" width="5.28515625" style="974" bestFit="1" customWidth="1"/>
    <col min="1816" max="1816" width="6.42578125" style="974" bestFit="1" customWidth="1"/>
    <col min="1817" max="1817" width="5.42578125" style="974" bestFit="1" customWidth="1"/>
    <col min="1818" max="1818" width="5.5703125" style="974" bestFit="1" customWidth="1"/>
    <col min="1819" max="1819" width="4.5703125" style="974" customWidth="1"/>
    <col min="1820" max="1820" width="6.140625" style="974" bestFit="1" customWidth="1"/>
    <col min="1821" max="1821" width="8" style="974" bestFit="1" customWidth="1"/>
    <col min="1822" max="1822" width="6.5703125" style="974" bestFit="1" customWidth="1"/>
    <col min="1823" max="1825" width="5.5703125" style="974" bestFit="1" customWidth="1"/>
    <col min="1826" max="1826" width="6.5703125" style="974" bestFit="1" customWidth="1"/>
    <col min="1827" max="1827" width="6.42578125" style="974" bestFit="1" customWidth="1"/>
    <col min="1828" max="1828" width="4.7109375" style="974" bestFit="1" customWidth="1"/>
    <col min="1829" max="1829" width="6.140625" style="974" customWidth="1"/>
    <col min="1830" max="1830" width="8.140625" style="974" customWidth="1"/>
    <col min="1831" max="1831" width="10.42578125" style="974" bestFit="1" customWidth="1"/>
    <col min="1832" max="1832" width="9" style="974" bestFit="1" customWidth="1"/>
    <col min="1833" max="1836" width="0" style="974" hidden="1" customWidth="1"/>
    <col min="1837" max="2036" width="8.85546875" style="974"/>
    <col min="2037" max="2037" width="4.5703125" style="974" bestFit="1" customWidth="1"/>
    <col min="2038" max="2038" width="32" style="974" customWidth="1"/>
    <col min="2039" max="2039" width="5.7109375" style="974" customWidth="1"/>
    <col min="2040" max="2040" width="10" style="974" customWidth="1"/>
    <col min="2041" max="2042" width="7.85546875" style="974" customWidth="1"/>
    <col min="2043" max="2043" width="8.5703125" style="974" bestFit="1" customWidth="1"/>
    <col min="2044" max="2044" width="5.5703125" style="974" bestFit="1" customWidth="1"/>
    <col min="2045" max="2045" width="6.5703125" style="974" bestFit="1" customWidth="1"/>
    <col min="2046" max="2046" width="4.7109375" style="974" bestFit="1" customWidth="1"/>
    <col min="2047" max="2047" width="7.85546875" style="974" bestFit="1" customWidth="1"/>
    <col min="2048" max="2048" width="6.42578125" style="974" bestFit="1" customWidth="1"/>
    <col min="2049" max="2049" width="6.5703125" style="974" customWidth="1"/>
    <col min="2050" max="2050" width="8.85546875" style="974" customWidth="1"/>
    <col min="2051" max="2051" width="5.42578125" style="974" bestFit="1" customWidth="1"/>
    <col min="2052" max="2052" width="6.42578125" style="974" bestFit="1" customWidth="1"/>
    <col min="2053" max="2053" width="5.140625" style="974" bestFit="1" customWidth="1"/>
    <col min="2054" max="2054" width="0" style="974" hidden="1" customWidth="1"/>
    <col min="2055" max="2055" width="6.28515625" style="974" bestFit="1" customWidth="1"/>
    <col min="2056" max="2056" width="6.7109375" style="974" customWidth="1"/>
    <col min="2057" max="2057" width="6.42578125" style="974" customWidth="1"/>
    <col min="2058" max="2058" width="4.42578125" style="974" customWidth="1"/>
    <col min="2059" max="2059" width="6.42578125" style="974" bestFit="1" customWidth="1"/>
    <col min="2060" max="2061" width="7.85546875" style="974" bestFit="1" customWidth="1"/>
    <col min="2062" max="2062" width="8.7109375" style="974" bestFit="1" customWidth="1"/>
    <col min="2063" max="2063" width="6.28515625" style="974" bestFit="1" customWidth="1"/>
    <col min="2064" max="2064" width="5.140625" style="974" bestFit="1" customWidth="1"/>
    <col min="2065" max="2065" width="6.140625" style="974" bestFit="1" customWidth="1"/>
    <col min="2066" max="2066" width="5.42578125" style="974" bestFit="1" customWidth="1"/>
    <col min="2067" max="2067" width="5.5703125" style="974" bestFit="1" customWidth="1"/>
    <col min="2068" max="2068" width="5.42578125" style="974" bestFit="1" customWidth="1"/>
    <col min="2069" max="2069" width="5.85546875" style="974" bestFit="1" customWidth="1"/>
    <col min="2070" max="2071" width="5.28515625" style="974" bestFit="1" customWidth="1"/>
    <col min="2072" max="2072" width="6.42578125" style="974" bestFit="1" customWidth="1"/>
    <col min="2073" max="2073" width="5.42578125" style="974" bestFit="1" customWidth="1"/>
    <col min="2074" max="2074" width="5.5703125" style="974" bestFit="1" customWidth="1"/>
    <col min="2075" max="2075" width="4.5703125" style="974" customWidth="1"/>
    <col min="2076" max="2076" width="6.140625" style="974" bestFit="1" customWidth="1"/>
    <col min="2077" max="2077" width="8" style="974" bestFit="1" customWidth="1"/>
    <col min="2078" max="2078" width="6.5703125" style="974" bestFit="1" customWidth="1"/>
    <col min="2079" max="2081" width="5.5703125" style="974" bestFit="1" customWidth="1"/>
    <col min="2082" max="2082" width="6.5703125" style="974" bestFit="1" customWidth="1"/>
    <col min="2083" max="2083" width="6.42578125" style="974" bestFit="1" customWidth="1"/>
    <col min="2084" max="2084" width="4.7109375" style="974" bestFit="1" customWidth="1"/>
    <col min="2085" max="2085" width="6.140625" style="974" customWidth="1"/>
    <col min="2086" max="2086" width="8.140625" style="974" customWidth="1"/>
    <col min="2087" max="2087" width="10.42578125" style="974" bestFit="1" customWidth="1"/>
    <col min="2088" max="2088" width="9" style="974" bestFit="1" customWidth="1"/>
    <col min="2089" max="2092" width="0" style="974" hidden="1" customWidth="1"/>
    <col min="2093" max="2292" width="8.85546875" style="974"/>
    <col min="2293" max="2293" width="4.5703125" style="974" bestFit="1" customWidth="1"/>
    <col min="2294" max="2294" width="32" style="974" customWidth="1"/>
    <col min="2295" max="2295" width="5.7109375" style="974" customWidth="1"/>
    <col min="2296" max="2296" width="10" style="974" customWidth="1"/>
    <col min="2297" max="2298" width="7.85546875" style="974" customWidth="1"/>
    <col min="2299" max="2299" width="8.5703125" style="974" bestFit="1" customWidth="1"/>
    <col min="2300" max="2300" width="5.5703125" style="974" bestFit="1" customWidth="1"/>
    <col min="2301" max="2301" width="6.5703125" style="974" bestFit="1" customWidth="1"/>
    <col min="2302" max="2302" width="4.7109375" style="974" bestFit="1" customWidth="1"/>
    <col min="2303" max="2303" width="7.85546875" style="974" bestFit="1" customWidth="1"/>
    <col min="2304" max="2304" width="6.42578125" style="974" bestFit="1" customWidth="1"/>
    <col min="2305" max="2305" width="6.5703125" style="974" customWidth="1"/>
    <col min="2306" max="2306" width="8.85546875" style="974" customWidth="1"/>
    <col min="2307" max="2307" width="5.42578125" style="974" bestFit="1" customWidth="1"/>
    <col min="2308" max="2308" width="6.42578125" style="974" bestFit="1" customWidth="1"/>
    <col min="2309" max="2309" width="5.140625" style="974" bestFit="1" customWidth="1"/>
    <col min="2310" max="2310" width="0" style="974" hidden="1" customWidth="1"/>
    <col min="2311" max="2311" width="6.28515625" style="974" bestFit="1" customWidth="1"/>
    <col min="2312" max="2312" width="6.7109375" style="974" customWidth="1"/>
    <col min="2313" max="2313" width="6.42578125" style="974" customWidth="1"/>
    <col min="2314" max="2314" width="4.42578125" style="974" customWidth="1"/>
    <col min="2315" max="2315" width="6.42578125" style="974" bestFit="1" customWidth="1"/>
    <col min="2316" max="2317" width="7.85546875" style="974" bestFit="1" customWidth="1"/>
    <col min="2318" max="2318" width="8.7109375" style="974" bestFit="1" customWidth="1"/>
    <col min="2319" max="2319" width="6.28515625" style="974" bestFit="1" customWidth="1"/>
    <col min="2320" max="2320" width="5.140625" style="974" bestFit="1" customWidth="1"/>
    <col min="2321" max="2321" width="6.140625" style="974" bestFit="1" customWidth="1"/>
    <col min="2322" max="2322" width="5.42578125" style="974" bestFit="1" customWidth="1"/>
    <col min="2323" max="2323" width="5.5703125" style="974" bestFit="1" customWidth="1"/>
    <col min="2324" max="2324" width="5.42578125" style="974" bestFit="1" customWidth="1"/>
    <col min="2325" max="2325" width="5.85546875" style="974" bestFit="1" customWidth="1"/>
    <col min="2326" max="2327" width="5.28515625" style="974" bestFit="1" customWidth="1"/>
    <col min="2328" max="2328" width="6.42578125" style="974" bestFit="1" customWidth="1"/>
    <col min="2329" max="2329" width="5.42578125" style="974" bestFit="1" customWidth="1"/>
    <col min="2330" max="2330" width="5.5703125" style="974" bestFit="1" customWidth="1"/>
    <col min="2331" max="2331" width="4.5703125" style="974" customWidth="1"/>
    <col min="2332" max="2332" width="6.140625" style="974" bestFit="1" customWidth="1"/>
    <col min="2333" max="2333" width="8" style="974" bestFit="1" customWidth="1"/>
    <col min="2334" max="2334" width="6.5703125" style="974" bestFit="1" customWidth="1"/>
    <col min="2335" max="2337" width="5.5703125" style="974" bestFit="1" customWidth="1"/>
    <col min="2338" max="2338" width="6.5703125" style="974" bestFit="1" customWidth="1"/>
    <col min="2339" max="2339" width="6.42578125" style="974" bestFit="1" customWidth="1"/>
    <col min="2340" max="2340" width="4.7109375" style="974" bestFit="1" customWidth="1"/>
    <col min="2341" max="2341" width="6.140625" style="974" customWidth="1"/>
    <col min="2342" max="2342" width="8.140625" style="974" customWidth="1"/>
    <col min="2343" max="2343" width="10.42578125" style="974" bestFit="1" customWidth="1"/>
    <col min="2344" max="2344" width="9" style="974" bestFit="1" customWidth="1"/>
    <col min="2345" max="2348" width="0" style="974" hidden="1" customWidth="1"/>
    <col min="2349" max="2548" width="8.85546875" style="974"/>
    <col min="2549" max="2549" width="4.5703125" style="974" bestFit="1" customWidth="1"/>
    <col min="2550" max="2550" width="32" style="974" customWidth="1"/>
    <col min="2551" max="2551" width="5.7109375" style="974" customWidth="1"/>
    <col min="2552" max="2552" width="10" style="974" customWidth="1"/>
    <col min="2553" max="2554" width="7.85546875" style="974" customWidth="1"/>
    <col min="2555" max="2555" width="8.5703125" style="974" bestFit="1" customWidth="1"/>
    <col min="2556" max="2556" width="5.5703125" style="974" bestFit="1" customWidth="1"/>
    <col min="2557" max="2557" width="6.5703125" style="974" bestFit="1" customWidth="1"/>
    <col min="2558" max="2558" width="4.7109375" style="974" bestFit="1" customWidth="1"/>
    <col min="2559" max="2559" width="7.85546875" style="974" bestFit="1" customWidth="1"/>
    <col min="2560" max="2560" width="6.42578125" style="974" bestFit="1" customWidth="1"/>
    <col min="2561" max="2561" width="6.5703125" style="974" customWidth="1"/>
    <col min="2562" max="2562" width="8.85546875" style="974" customWidth="1"/>
    <col min="2563" max="2563" width="5.42578125" style="974" bestFit="1" customWidth="1"/>
    <col min="2564" max="2564" width="6.42578125" style="974" bestFit="1" customWidth="1"/>
    <col min="2565" max="2565" width="5.140625" style="974" bestFit="1" customWidth="1"/>
    <col min="2566" max="2566" width="0" style="974" hidden="1" customWidth="1"/>
    <col min="2567" max="2567" width="6.28515625" style="974" bestFit="1" customWidth="1"/>
    <col min="2568" max="2568" width="6.7109375" style="974" customWidth="1"/>
    <col min="2569" max="2569" width="6.42578125" style="974" customWidth="1"/>
    <col min="2570" max="2570" width="4.42578125" style="974" customWidth="1"/>
    <col min="2571" max="2571" width="6.42578125" style="974" bestFit="1" customWidth="1"/>
    <col min="2572" max="2573" width="7.85546875" style="974" bestFit="1" customWidth="1"/>
    <col min="2574" max="2574" width="8.7109375" style="974" bestFit="1" customWidth="1"/>
    <col min="2575" max="2575" width="6.28515625" style="974" bestFit="1" customWidth="1"/>
    <col min="2576" max="2576" width="5.140625" style="974" bestFit="1" customWidth="1"/>
    <col min="2577" max="2577" width="6.140625" style="974" bestFit="1" customWidth="1"/>
    <col min="2578" max="2578" width="5.42578125" style="974" bestFit="1" customWidth="1"/>
    <col min="2579" max="2579" width="5.5703125" style="974" bestFit="1" customWidth="1"/>
    <col min="2580" max="2580" width="5.42578125" style="974" bestFit="1" customWidth="1"/>
    <col min="2581" max="2581" width="5.85546875" style="974" bestFit="1" customWidth="1"/>
    <col min="2582" max="2583" width="5.28515625" style="974" bestFit="1" customWidth="1"/>
    <col min="2584" max="2584" width="6.42578125" style="974" bestFit="1" customWidth="1"/>
    <col min="2585" max="2585" width="5.42578125" style="974" bestFit="1" customWidth="1"/>
    <col min="2586" max="2586" width="5.5703125" style="974" bestFit="1" customWidth="1"/>
    <col min="2587" max="2587" width="4.5703125" style="974" customWidth="1"/>
    <col min="2588" max="2588" width="6.140625" style="974" bestFit="1" customWidth="1"/>
    <col min="2589" max="2589" width="8" style="974" bestFit="1" customWidth="1"/>
    <col min="2590" max="2590" width="6.5703125" style="974" bestFit="1" customWidth="1"/>
    <col min="2591" max="2593" width="5.5703125" style="974" bestFit="1" customWidth="1"/>
    <col min="2594" max="2594" width="6.5703125" style="974" bestFit="1" customWidth="1"/>
    <col min="2595" max="2595" width="6.42578125" style="974" bestFit="1" customWidth="1"/>
    <col min="2596" max="2596" width="4.7109375" style="974" bestFit="1" customWidth="1"/>
    <col min="2597" max="2597" width="6.140625" style="974" customWidth="1"/>
    <col min="2598" max="2598" width="8.140625" style="974" customWidth="1"/>
    <col min="2599" max="2599" width="10.42578125" style="974" bestFit="1" customWidth="1"/>
    <col min="2600" max="2600" width="9" style="974" bestFit="1" customWidth="1"/>
    <col min="2601" max="2604" width="0" style="974" hidden="1" customWidth="1"/>
    <col min="2605" max="2804" width="8.85546875" style="974"/>
    <col min="2805" max="2805" width="4.5703125" style="974" bestFit="1" customWidth="1"/>
    <col min="2806" max="2806" width="32" style="974" customWidth="1"/>
    <col min="2807" max="2807" width="5.7109375" style="974" customWidth="1"/>
    <col min="2808" max="2808" width="10" style="974" customWidth="1"/>
    <col min="2809" max="2810" width="7.85546875" style="974" customWidth="1"/>
    <col min="2811" max="2811" width="8.5703125" style="974" bestFit="1" customWidth="1"/>
    <col min="2812" max="2812" width="5.5703125" style="974" bestFit="1" customWidth="1"/>
    <col min="2813" max="2813" width="6.5703125" style="974" bestFit="1" customWidth="1"/>
    <col min="2814" max="2814" width="4.7109375" style="974" bestFit="1" customWidth="1"/>
    <col min="2815" max="2815" width="7.85546875" style="974" bestFit="1" customWidth="1"/>
    <col min="2816" max="2816" width="6.42578125" style="974" bestFit="1" customWidth="1"/>
    <col min="2817" max="2817" width="6.5703125" style="974" customWidth="1"/>
    <col min="2818" max="2818" width="8.85546875" style="974" customWidth="1"/>
    <col min="2819" max="2819" width="5.42578125" style="974" bestFit="1" customWidth="1"/>
    <col min="2820" max="2820" width="6.42578125" style="974" bestFit="1" customWidth="1"/>
    <col min="2821" max="2821" width="5.140625" style="974" bestFit="1" customWidth="1"/>
    <col min="2822" max="2822" width="0" style="974" hidden="1" customWidth="1"/>
    <col min="2823" max="2823" width="6.28515625" style="974" bestFit="1" customWidth="1"/>
    <col min="2824" max="2824" width="6.7109375" style="974" customWidth="1"/>
    <col min="2825" max="2825" width="6.42578125" style="974" customWidth="1"/>
    <col min="2826" max="2826" width="4.42578125" style="974" customWidth="1"/>
    <col min="2827" max="2827" width="6.42578125" style="974" bestFit="1" customWidth="1"/>
    <col min="2828" max="2829" width="7.85546875" style="974" bestFit="1" customWidth="1"/>
    <col min="2830" max="2830" width="8.7109375" style="974" bestFit="1" customWidth="1"/>
    <col min="2831" max="2831" width="6.28515625" style="974" bestFit="1" customWidth="1"/>
    <col min="2832" max="2832" width="5.140625" style="974" bestFit="1" customWidth="1"/>
    <col min="2833" max="2833" width="6.140625" style="974" bestFit="1" customWidth="1"/>
    <col min="2834" max="2834" width="5.42578125" style="974" bestFit="1" customWidth="1"/>
    <col min="2835" max="2835" width="5.5703125" style="974" bestFit="1" customWidth="1"/>
    <col min="2836" max="2836" width="5.42578125" style="974" bestFit="1" customWidth="1"/>
    <col min="2837" max="2837" width="5.85546875" style="974" bestFit="1" customWidth="1"/>
    <col min="2838" max="2839" width="5.28515625" style="974" bestFit="1" customWidth="1"/>
    <col min="2840" max="2840" width="6.42578125" style="974" bestFit="1" customWidth="1"/>
    <col min="2841" max="2841" width="5.42578125" style="974" bestFit="1" customWidth="1"/>
    <col min="2842" max="2842" width="5.5703125" style="974" bestFit="1" customWidth="1"/>
    <col min="2843" max="2843" width="4.5703125" style="974" customWidth="1"/>
    <col min="2844" max="2844" width="6.140625" style="974" bestFit="1" customWidth="1"/>
    <col min="2845" max="2845" width="8" style="974" bestFit="1" customWidth="1"/>
    <col min="2846" max="2846" width="6.5703125" style="974" bestFit="1" customWidth="1"/>
    <col min="2847" max="2849" width="5.5703125" style="974" bestFit="1" customWidth="1"/>
    <col min="2850" max="2850" width="6.5703125" style="974" bestFit="1" customWidth="1"/>
    <col min="2851" max="2851" width="6.42578125" style="974" bestFit="1" customWidth="1"/>
    <col min="2852" max="2852" width="4.7109375" style="974" bestFit="1" customWidth="1"/>
    <col min="2853" max="2853" width="6.140625" style="974" customWidth="1"/>
    <col min="2854" max="2854" width="8.140625" style="974" customWidth="1"/>
    <col min="2855" max="2855" width="10.42578125" style="974" bestFit="1" customWidth="1"/>
    <col min="2856" max="2856" width="9" style="974" bestFit="1" customWidth="1"/>
    <col min="2857" max="2860" width="0" style="974" hidden="1" customWidth="1"/>
    <col min="2861" max="3060" width="8.85546875" style="974"/>
    <col min="3061" max="3061" width="4.5703125" style="974" bestFit="1" customWidth="1"/>
    <col min="3062" max="3062" width="32" style="974" customWidth="1"/>
    <col min="3063" max="3063" width="5.7109375" style="974" customWidth="1"/>
    <col min="3064" max="3064" width="10" style="974" customWidth="1"/>
    <col min="3065" max="3066" width="7.85546875" style="974" customWidth="1"/>
    <col min="3067" max="3067" width="8.5703125" style="974" bestFit="1" customWidth="1"/>
    <col min="3068" max="3068" width="5.5703125" style="974" bestFit="1" customWidth="1"/>
    <col min="3069" max="3069" width="6.5703125" style="974" bestFit="1" customWidth="1"/>
    <col min="3070" max="3070" width="4.7109375" style="974" bestFit="1" customWidth="1"/>
    <col min="3071" max="3071" width="7.85546875" style="974" bestFit="1" customWidth="1"/>
    <col min="3072" max="3072" width="6.42578125" style="974" bestFit="1" customWidth="1"/>
    <col min="3073" max="3073" width="6.5703125" style="974" customWidth="1"/>
    <col min="3074" max="3074" width="8.85546875" style="974" customWidth="1"/>
    <col min="3075" max="3075" width="5.42578125" style="974" bestFit="1" customWidth="1"/>
    <col min="3076" max="3076" width="6.42578125" style="974" bestFit="1" customWidth="1"/>
    <col min="3077" max="3077" width="5.140625" style="974" bestFit="1" customWidth="1"/>
    <col min="3078" max="3078" width="0" style="974" hidden="1" customWidth="1"/>
    <col min="3079" max="3079" width="6.28515625" style="974" bestFit="1" customWidth="1"/>
    <col min="3080" max="3080" width="6.7109375" style="974" customWidth="1"/>
    <col min="3081" max="3081" width="6.42578125" style="974" customWidth="1"/>
    <col min="3082" max="3082" width="4.42578125" style="974" customWidth="1"/>
    <col min="3083" max="3083" width="6.42578125" style="974" bestFit="1" customWidth="1"/>
    <col min="3084" max="3085" width="7.85546875" style="974" bestFit="1" customWidth="1"/>
    <col min="3086" max="3086" width="8.7109375" style="974" bestFit="1" customWidth="1"/>
    <col min="3087" max="3087" width="6.28515625" style="974" bestFit="1" customWidth="1"/>
    <col min="3088" max="3088" width="5.140625" style="974" bestFit="1" customWidth="1"/>
    <col min="3089" max="3089" width="6.140625" style="974" bestFit="1" customWidth="1"/>
    <col min="3090" max="3090" width="5.42578125" style="974" bestFit="1" customWidth="1"/>
    <col min="3091" max="3091" width="5.5703125" style="974" bestFit="1" customWidth="1"/>
    <col min="3092" max="3092" width="5.42578125" style="974" bestFit="1" customWidth="1"/>
    <col min="3093" max="3093" width="5.85546875" style="974" bestFit="1" customWidth="1"/>
    <col min="3094" max="3095" width="5.28515625" style="974" bestFit="1" customWidth="1"/>
    <col min="3096" max="3096" width="6.42578125" style="974" bestFit="1" customWidth="1"/>
    <col min="3097" max="3097" width="5.42578125" style="974" bestFit="1" customWidth="1"/>
    <col min="3098" max="3098" width="5.5703125" style="974" bestFit="1" customWidth="1"/>
    <col min="3099" max="3099" width="4.5703125" style="974" customWidth="1"/>
    <col min="3100" max="3100" width="6.140625" style="974" bestFit="1" customWidth="1"/>
    <col min="3101" max="3101" width="8" style="974" bestFit="1" customWidth="1"/>
    <col min="3102" max="3102" width="6.5703125" style="974" bestFit="1" customWidth="1"/>
    <col min="3103" max="3105" width="5.5703125" style="974" bestFit="1" customWidth="1"/>
    <col min="3106" max="3106" width="6.5703125" style="974" bestFit="1" customWidth="1"/>
    <col min="3107" max="3107" width="6.42578125" style="974" bestFit="1" customWidth="1"/>
    <col min="3108" max="3108" width="4.7109375" style="974" bestFit="1" customWidth="1"/>
    <col min="3109" max="3109" width="6.140625" style="974" customWidth="1"/>
    <col min="3110" max="3110" width="8.140625" style="974" customWidth="1"/>
    <col min="3111" max="3111" width="10.42578125" style="974" bestFit="1" customWidth="1"/>
    <col min="3112" max="3112" width="9" style="974" bestFit="1" customWidth="1"/>
    <col min="3113" max="3116" width="0" style="974" hidden="1" customWidth="1"/>
    <col min="3117" max="3316" width="8.85546875" style="974"/>
    <col min="3317" max="3317" width="4.5703125" style="974" bestFit="1" customWidth="1"/>
    <col min="3318" max="3318" width="32" style="974" customWidth="1"/>
    <col min="3319" max="3319" width="5.7109375" style="974" customWidth="1"/>
    <col min="3320" max="3320" width="10" style="974" customWidth="1"/>
    <col min="3321" max="3322" width="7.85546875" style="974" customWidth="1"/>
    <col min="3323" max="3323" width="8.5703125" style="974" bestFit="1" customWidth="1"/>
    <col min="3324" max="3324" width="5.5703125" style="974" bestFit="1" customWidth="1"/>
    <col min="3325" max="3325" width="6.5703125" style="974" bestFit="1" customWidth="1"/>
    <col min="3326" max="3326" width="4.7109375" style="974" bestFit="1" customWidth="1"/>
    <col min="3327" max="3327" width="7.85546875" style="974" bestFit="1" customWidth="1"/>
    <col min="3328" max="3328" width="6.42578125" style="974" bestFit="1" customWidth="1"/>
    <col min="3329" max="3329" width="6.5703125" style="974" customWidth="1"/>
    <col min="3330" max="3330" width="8.85546875" style="974" customWidth="1"/>
    <col min="3331" max="3331" width="5.42578125" style="974" bestFit="1" customWidth="1"/>
    <col min="3332" max="3332" width="6.42578125" style="974" bestFit="1" customWidth="1"/>
    <col min="3333" max="3333" width="5.140625" style="974" bestFit="1" customWidth="1"/>
    <col min="3334" max="3334" width="0" style="974" hidden="1" customWidth="1"/>
    <col min="3335" max="3335" width="6.28515625" style="974" bestFit="1" customWidth="1"/>
    <col min="3336" max="3336" width="6.7109375" style="974" customWidth="1"/>
    <col min="3337" max="3337" width="6.42578125" style="974" customWidth="1"/>
    <col min="3338" max="3338" width="4.42578125" style="974" customWidth="1"/>
    <col min="3339" max="3339" width="6.42578125" style="974" bestFit="1" customWidth="1"/>
    <col min="3340" max="3341" width="7.85546875" style="974" bestFit="1" customWidth="1"/>
    <col min="3342" max="3342" width="8.7109375" style="974" bestFit="1" customWidth="1"/>
    <col min="3343" max="3343" width="6.28515625" style="974" bestFit="1" customWidth="1"/>
    <col min="3344" max="3344" width="5.140625" style="974" bestFit="1" customWidth="1"/>
    <col min="3345" max="3345" width="6.140625" style="974" bestFit="1" customWidth="1"/>
    <col min="3346" max="3346" width="5.42578125" style="974" bestFit="1" customWidth="1"/>
    <col min="3347" max="3347" width="5.5703125" style="974" bestFit="1" customWidth="1"/>
    <col min="3348" max="3348" width="5.42578125" style="974" bestFit="1" customWidth="1"/>
    <col min="3349" max="3349" width="5.85546875" style="974" bestFit="1" customWidth="1"/>
    <col min="3350" max="3351" width="5.28515625" style="974" bestFit="1" customWidth="1"/>
    <col min="3352" max="3352" width="6.42578125" style="974" bestFit="1" customWidth="1"/>
    <col min="3353" max="3353" width="5.42578125" style="974" bestFit="1" customWidth="1"/>
    <col min="3354" max="3354" width="5.5703125" style="974" bestFit="1" customWidth="1"/>
    <col min="3355" max="3355" width="4.5703125" style="974" customWidth="1"/>
    <col min="3356" max="3356" width="6.140625" style="974" bestFit="1" customWidth="1"/>
    <col min="3357" max="3357" width="8" style="974" bestFit="1" customWidth="1"/>
    <col min="3358" max="3358" width="6.5703125" style="974" bestFit="1" customWidth="1"/>
    <col min="3359" max="3361" width="5.5703125" style="974" bestFit="1" customWidth="1"/>
    <col min="3362" max="3362" width="6.5703125" style="974" bestFit="1" customWidth="1"/>
    <col min="3363" max="3363" width="6.42578125" style="974" bestFit="1" customWidth="1"/>
    <col min="3364" max="3364" width="4.7109375" style="974" bestFit="1" customWidth="1"/>
    <col min="3365" max="3365" width="6.140625" style="974" customWidth="1"/>
    <col min="3366" max="3366" width="8.140625" style="974" customWidth="1"/>
    <col min="3367" max="3367" width="10.42578125" style="974" bestFit="1" customWidth="1"/>
    <col min="3368" max="3368" width="9" style="974" bestFit="1" customWidth="1"/>
    <col min="3369" max="3372" width="0" style="974" hidden="1" customWidth="1"/>
    <col min="3373" max="3572" width="8.85546875" style="974"/>
    <col min="3573" max="3573" width="4.5703125" style="974" bestFit="1" customWidth="1"/>
    <col min="3574" max="3574" width="32" style="974" customWidth="1"/>
    <col min="3575" max="3575" width="5.7109375" style="974" customWidth="1"/>
    <col min="3576" max="3576" width="10" style="974" customWidth="1"/>
    <col min="3577" max="3578" width="7.85546875" style="974" customWidth="1"/>
    <col min="3579" max="3579" width="8.5703125" style="974" bestFit="1" customWidth="1"/>
    <col min="3580" max="3580" width="5.5703125" style="974" bestFit="1" customWidth="1"/>
    <col min="3581" max="3581" width="6.5703125" style="974" bestFit="1" customWidth="1"/>
    <col min="3582" max="3582" width="4.7109375" style="974" bestFit="1" customWidth="1"/>
    <col min="3583" max="3583" width="7.85546875" style="974" bestFit="1" customWidth="1"/>
    <col min="3584" max="3584" width="6.42578125" style="974" bestFit="1" customWidth="1"/>
    <col min="3585" max="3585" width="6.5703125" style="974" customWidth="1"/>
    <col min="3586" max="3586" width="8.85546875" style="974" customWidth="1"/>
    <col min="3587" max="3587" width="5.42578125" style="974" bestFit="1" customWidth="1"/>
    <col min="3588" max="3588" width="6.42578125" style="974" bestFit="1" customWidth="1"/>
    <col min="3589" max="3589" width="5.140625" style="974" bestFit="1" customWidth="1"/>
    <col min="3590" max="3590" width="0" style="974" hidden="1" customWidth="1"/>
    <col min="3591" max="3591" width="6.28515625" style="974" bestFit="1" customWidth="1"/>
    <col min="3592" max="3592" width="6.7109375" style="974" customWidth="1"/>
    <col min="3593" max="3593" width="6.42578125" style="974" customWidth="1"/>
    <col min="3594" max="3594" width="4.42578125" style="974" customWidth="1"/>
    <col min="3595" max="3595" width="6.42578125" style="974" bestFit="1" customWidth="1"/>
    <col min="3596" max="3597" width="7.85546875" style="974" bestFit="1" customWidth="1"/>
    <col min="3598" max="3598" width="8.7109375" style="974" bestFit="1" customWidth="1"/>
    <col min="3599" max="3599" width="6.28515625" style="974" bestFit="1" customWidth="1"/>
    <col min="3600" max="3600" width="5.140625" style="974" bestFit="1" customWidth="1"/>
    <col min="3601" max="3601" width="6.140625" style="974" bestFit="1" customWidth="1"/>
    <col min="3602" max="3602" width="5.42578125" style="974" bestFit="1" customWidth="1"/>
    <col min="3603" max="3603" width="5.5703125" style="974" bestFit="1" customWidth="1"/>
    <col min="3604" max="3604" width="5.42578125" style="974" bestFit="1" customWidth="1"/>
    <col min="3605" max="3605" width="5.85546875" style="974" bestFit="1" customWidth="1"/>
    <col min="3606" max="3607" width="5.28515625" style="974" bestFit="1" customWidth="1"/>
    <col min="3608" max="3608" width="6.42578125" style="974" bestFit="1" customWidth="1"/>
    <col min="3609" max="3609" width="5.42578125" style="974" bestFit="1" customWidth="1"/>
    <col min="3610" max="3610" width="5.5703125" style="974" bestFit="1" customWidth="1"/>
    <col min="3611" max="3611" width="4.5703125" style="974" customWidth="1"/>
    <col min="3612" max="3612" width="6.140625" style="974" bestFit="1" customWidth="1"/>
    <col min="3613" max="3613" width="8" style="974" bestFit="1" customWidth="1"/>
    <col min="3614" max="3614" width="6.5703125" style="974" bestFit="1" customWidth="1"/>
    <col min="3615" max="3617" width="5.5703125" style="974" bestFit="1" customWidth="1"/>
    <col min="3618" max="3618" width="6.5703125" style="974" bestFit="1" customWidth="1"/>
    <col min="3619" max="3619" width="6.42578125" style="974" bestFit="1" customWidth="1"/>
    <col min="3620" max="3620" width="4.7109375" style="974" bestFit="1" customWidth="1"/>
    <col min="3621" max="3621" width="6.140625" style="974" customWidth="1"/>
    <col min="3622" max="3622" width="8.140625" style="974" customWidth="1"/>
    <col min="3623" max="3623" width="10.42578125" style="974" bestFit="1" customWidth="1"/>
    <col min="3624" max="3624" width="9" style="974" bestFit="1" customWidth="1"/>
    <col min="3625" max="3628" width="0" style="974" hidden="1" customWidth="1"/>
    <col min="3629" max="3828" width="8.85546875" style="974"/>
    <col min="3829" max="3829" width="4.5703125" style="974" bestFit="1" customWidth="1"/>
    <col min="3830" max="3830" width="32" style="974" customWidth="1"/>
    <col min="3831" max="3831" width="5.7109375" style="974" customWidth="1"/>
    <col min="3832" max="3832" width="10" style="974" customWidth="1"/>
    <col min="3833" max="3834" width="7.85546875" style="974" customWidth="1"/>
    <col min="3835" max="3835" width="8.5703125" style="974" bestFit="1" customWidth="1"/>
    <col min="3836" max="3836" width="5.5703125" style="974" bestFit="1" customWidth="1"/>
    <col min="3837" max="3837" width="6.5703125" style="974" bestFit="1" customWidth="1"/>
    <col min="3838" max="3838" width="4.7109375" style="974" bestFit="1" customWidth="1"/>
    <col min="3839" max="3839" width="7.85546875" style="974" bestFit="1" customWidth="1"/>
    <col min="3840" max="3840" width="6.42578125" style="974" bestFit="1" customWidth="1"/>
    <col min="3841" max="3841" width="6.5703125" style="974" customWidth="1"/>
    <col min="3842" max="3842" width="8.85546875" style="974" customWidth="1"/>
    <col min="3843" max="3843" width="5.42578125" style="974" bestFit="1" customWidth="1"/>
    <col min="3844" max="3844" width="6.42578125" style="974" bestFit="1" customWidth="1"/>
    <col min="3845" max="3845" width="5.140625" style="974" bestFit="1" customWidth="1"/>
    <col min="3846" max="3846" width="0" style="974" hidden="1" customWidth="1"/>
    <col min="3847" max="3847" width="6.28515625" style="974" bestFit="1" customWidth="1"/>
    <col min="3848" max="3848" width="6.7109375" style="974" customWidth="1"/>
    <col min="3849" max="3849" width="6.42578125" style="974" customWidth="1"/>
    <col min="3850" max="3850" width="4.42578125" style="974" customWidth="1"/>
    <col min="3851" max="3851" width="6.42578125" style="974" bestFit="1" customWidth="1"/>
    <col min="3852" max="3853" width="7.85546875" style="974" bestFit="1" customWidth="1"/>
    <col min="3854" max="3854" width="8.7109375" style="974" bestFit="1" customWidth="1"/>
    <col min="3855" max="3855" width="6.28515625" style="974" bestFit="1" customWidth="1"/>
    <col min="3856" max="3856" width="5.140625" style="974" bestFit="1" customWidth="1"/>
    <col min="3857" max="3857" width="6.140625" style="974" bestFit="1" customWidth="1"/>
    <col min="3858" max="3858" width="5.42578125" style="974" bestFit="1" customWidth="1"/>
    <col min="3859" max="3859" width="5.5703125" style="974" bestFit="1" customWidth="1"/>
    <col min="3860" max="3860" width="5.42578125" style="974" bestFit="1" customWidth="1"/>
    <col min="3861" max="3861" width="5.85546875" style="974" bestFit="1" customWidth="1"/>
    <col min="3862" max="3863" width="5.28515625" style="974" bestFit="1" customWidth="1"/>
    <col min="3864" max="3864" width="6.42578125" style="974" bestFit="1" customWidth="1"/>
    <col min="3865" max="3865" width="5.42578125" style="974" bestFit="1" customWidth="1"/>
    <col min="3866" max="3866" width="5.5703125" style="974" bestFit="1" customWidth="1"/>
    <col min="3867" max="3867" width="4.5703125" style="974" customWidth="1"/>
    <col min="3868" max="3868" width="6.140625" style="974" bestFit="1" customWidth="1"/>
    <col min="3869" max="3869" width="8" style="974" bestFit="1" customWidth="1"/>
    <col min="3870" max="3870" width="6.5703125" style="974" bestFit="1" customWidth="1"/>
    <col min="3871" max="3873" width="5.5703125" style="974" bestFit="1" customWidth="1"/>
    <col min="3874" max="3874" width="6.5703125" style="974" bestFit="1" customWidth="1"/>
    <col min="3875" max="3875" width="6.42578125" style="974" bestFit="1" customWidth="1"/>
    <col min="3876" max="3876" width="4.7109375" style="974" bestFit="1" customWidth="1"/>
    <col min="3877" max="3877" width="6.140625" style="974" customWidth="1"/>
    <col min="3878" max="3878" width="8.140625" style="974" customWidth="1"/>
    <col min="3879" max="3879" width="10.42578125" style="974" bestFit="1" customWidth="1"/>
    <col min="3880" max="3880" width="9" style="974" bestFit="1" customWidth="1"/>
    <col min="3881" max="3884" width="0" style="974" hidden="1" customWidth="1"/>
    <col min="3885" max="4084" width="8.85546875" style="974"/>
    <col min="4085" max="4085" width="4.5703125" style="974" bestFit="1" customWidth="1"/>
    <col min="4086" max="4086" width="32" style="974" customWidth="1"/>
    <col min="4087" max="4087" width="5.7109375" style="974" customWidth="1"/>
    <col min="4088" max="4088" width="10" style="974" customWidth="1"/>
    <col min="4089" max="4090" width="7.85546875" style="974" customWidth="1"/>
    <col min="4091" max="4091" width="8.5703125" style="974" bestFit="1" customWidth="1"/>
    <col min="4092" max="4092" width="5.5703125" style="974" bestFit="1" customWidth="1"/>
    <col min="4093" max="4093" width="6.5703125" style="974" bestFit="1" customWidth="1"/>
    <col min="4094" max="4094" width="4.7109375" style="974" bestFit="1" customWidth="1"/>
    <col min="4095" max="4095" width="7.85546875" style="974" bestFit="1" customWidth="1"/>
    <col min="4096" max="4096" width="6.42578125" style="974" bestFit="1" customWidth="1"/>
    <col min="4097" max="4097" width="6.5703125" style="974" customWidth="1"/>
    <col min="4098" max="4098" width="8.85546875" style="974" customWidth="1"/>
    <col min="4099" max="4099" width="5.42578125" style="974" bestFit="1" customWidth="1"/>
    <col min="4100" max="4100" width="6.42578125" style="974" bestFit="1" customWidth="1"/>
    <col min="4101" max="4101" width="5.140625" style="974" bestFit="1" customWidth="1"/>
    <col min="4102" max="4102" width="0" style="974" hidden="1" customWidth="1"/>
    <col min="4103" max="4103" width="6.28515625" style="974" bestFit="1" customWidth="1"/>
    <col min="4104" max="4104" width="6.7109375" style="974" customWidth="1"/>
    <col min="4105" max="4105" width="6.42578125" style="974" customWidth="1"/>
    <col min="4106" max="4106" width="4.42578125" style="974" customWidth="1"/>
    <col min="4107" max="4107" width="6.42578125" style="974" bestFit="1" customWidth="1"/>
    <col min="4108" max="4109" width="7.85546875" style="974" bestFit="1" customWidth="1"/>
    <col min="4110" max="4110" width="8.7109375" style="974" bestFit="1" customWidth="1"/>
    <col min="4111" max="4111" width="6.28515625" style="974" bestFit="1" customWidth="1"/>
    <col min="4112" max="4112" width="5.140625" style="974" bestFit="1" customWidth="1"/>
    <col min="4113" max="4113" width="6.140625" style="974" bestFit="1" customWidth="1"/>
    <col min="4114" max="4114" width="5.42578125" style="974" bestFit="1" customWidth="1"/>
    <col min="4115" max="4115" width="5.5703125" style="974" bestFit="1" customWidth="1"/>
    <col min="4116" max="4116" width="5.42578125" style="974" bestFit="1" customWidth="1"/>
    <col min="4117" max="4117" width="5.85546875" style="974" bestFit="1" customWidth="1"/>
    <col min="4118" max="4119" width="5.28515625" style="974" bestFit="1" customWidth="1"/>
    <col min="4120" max="4120" width="6.42578125" style="974" bestFit="1" customWidth="1"/>
    <col min="4121" max="4121" width="5.42578125" style="974" bestFit="1" customWidth="1"/>
    <col min="4122" max="4122" width="5.5703125" style="974" bestFit="1" customWidth="1"/>
    <col min="4123" max="4123" width="4.5703125" style="974" customWidth="1"/>
    <col min="4124" max="4124" width="6.140625" style="974" bestFit="1" customWidth="1"/>
    <col min="4125" max="4125" width="8" style="974" bestFit="1" customWidth="1"/>
    <col min="4126" max="4126" width="6.5703125" style="974" bestFit="1" customWidth="1"/>
    <col min="4127" max="4129" width="5.5703125" style="974" bestFit="1" customWidth="1"/>
    <col min="4130" max="4130" width="6.5703125" style="974" bestFit="1" customWidth="1"/>
    <col min="4131" max="4131" width="6.42578125" style="974" bestFit="1" customWidth="1"/>
    <col min="4132" max="4132" width="4.7109375" style="974" bestFit="1" customWidth="1"/>
    <col min="4133" max="4133" width="6.140625" style="974" customWidth="1"/>
    <col min="4134" max="4134" width="8.140625" style="974" customWidth="1"/>
    <col min="4135" max="4135" width="10.42578125" style="974" bestFit="1" customWidth="1"/>
    <col min="4136" max="4136" width="9" style="974" bestFit="1" customWidth="1"/>
    <col min="4137" max="4140" width="0" style="974" hidden="1" customWidth="1"/>
    <col min="4141" max="4340" width="8.85546875" style="974"/>
    <col min="4341" max="4341" width="4.5703125" style="974" bestFit="1" customWidth="1"/>
    <col min="4342" max="4342" width="32" style="974" customWidth="1"/>
    <col min="4343" max="4343" width="5.7109375" style="974" customWidth="1"/>
    <col min="4344" max="4344" width="10" style="974" customWidth="1"/>
    <col min="4345" max="4346" width="7.85546875" style="974" customWidth="1"/>
    <col min="4347" max="4347" width="8.5703125" style="974" bestFit="1" customWidth="1"/>
    <col min="4348" max="4348" width="5.5703125" style="974" bestFit="1" customWidth="1"/>
    <col min="4349" max="4349" width="6.5703125" style="974" bestFit="1" customWidth="1"/>
    <col min="4350" max="4350" width="4.7109375" style="974" bestFit="1" customWidth="1"/>
    <col min="4351" max="4351" width="7.85546875" style="974" bestFit="1" customWidth="1"/>
    <col min="4352" max="4352" width="6.42578125" style="974" bestFit="1" customWidth="1"/>
    <col min="4353" max="4353" width="6.5703125" style="974" customWidth="1"/>
    <col min="4354" max="4354" width="8.85546875" style="974" customWidth="1"/>
    <col min="4355" max="4355" width="5.42578125" style="974" bestFit="1" customWidth="1"/>
    <col min="4356" max="4356" width="6.42578125" style="974" bestFit="1" customWidth="1"/>
    <col min="4357" max="4357" width="5.140625" style="974" bestFit="1" customWidth="1"/>
    <col min="4358" max="4358" width="0" style="974" hidden="1" customWidth="1"/>
    <col min="4359" max="4359" width="6.28515625" style="974" bestFit="1" customWidth="1"/>
    <col min="4360" max="4360" width="6.7109375" style="974" customWidth="1"/>
    <col min="4361" max="4361" width="6.42578125" style="974" customWidth="1"/>
    <col min="4362" max="4362" width="4.42578125" style="974" customWidth="1"/>
    <col min="4363" max="4363" width="6.42578125" style="974" bestFit="1" customWidth="1"/>
    <col min="4364" max="4365" width="7.85546875" style="974" bestFit="1" customWidth="1"/>
    <col min="4366" max="4366" width="8.7109375" style="974" bestFit="1" customWidth="1"/>
    <col min="4367" max="4367" width="6.28515625" style="974" bestFit="1" customWidth="1"/>
    <col min="4368" max="4368" width="5.140625" style="974" bestFit="1" customWidth="1"/>
    <col min="4369" max="4369" width="6.140625" style="974" bestFit="1" customWidth="1"/>
    <col min="4370" max="4370" width="5.42578125" style="974" bestFit="1" customWidth="1"/>
    <col min="4371" max="4371" width="5.5703125" style="974" bestFit="1" customWidth="1"/>
    <col min="4372" max="4372" width="5.42578125" style="974" bestFit="1" customWidth="1"/>
    <col min="4373" max="4373" width="5.85546875" style="974" bestFit="1" customWidth="1"/>
    <col min="4374" max="4375" width="5.28515625" style="974" bestFit="1" customWidth="1"/>
    <col min="4376" max="4376" width="6.42578125" style="974" bestFit="1" customWidth="1"/>
    <col min="4377" max="4377" width="5.42578125" style="974" bestFit="1" customWidth="1"/>
    <col min="4378" max="4378" width="5.5703125" style="974" bestFit="1" customWidth="1"/>
    <col min="4379" max="4379" width="4.5703125" style="974" customWidth="1"/>
    <col min="4380" max="4380" width="6.140625" style="974" bestFit="1" customWidth="1"/>
    <col min="4381" max="4381" width="8" style="974" bestFit="1" customWidth="1"/>
    <col min="4382" max="4382" width="6.5703125" style="974" bestFit="1" customWidth="1"/>
    <col min="4383" max="4385" width="5.5703125" style="974" bestFit="1" customWidth="1"/>
    <col min="4386" max="4386" width="6.5703125" style="974" bestFit="1" customWidth="1"/>
    <col min="4387" max="4387" width="6.42578125" style="974" bestFit="1" customWidth="1"/>
    <col min="4388" max="4388" width="4.7109375" style="974" bestFit="1" customWidth="1"/>
    <col min="4389" max="4389" width="6.140625" style="974" customWidth="1"/>
    <col min="4390" max="4390" width="8.140625" style="974" customWidth="1"/>
    <col min="4391" max="4391" width="10.42578125" style="974" bestFit="1" customWidth="1"/>
    <col min="4392" max="4392" width="9" style="974" bestFit="1" customWidth="1"/>
    <col min="4393" max="4396" width="0" style="974" hidden="1" customWidth="1"/>
    <col min="4397" max="4596" width="8.85546875" style="974"/>
    <col min="4597" max="4597" width="4.5703125" style="974" bestFit="1" customWidth="1"/>
    <col min="4598" max="4598" width="32" style="974" customWidth="1"/>
    <col min="4599" max="4599" width="5.7109375" style="974" customWidth="1"/>
    <col min="4600" max="4600" width="10" style="974" customWidth="1"/>
    <col min="4601" max="4602" width="7.85546875" style="974" customWidth="1"/>
    <col min="4603" max="4603" width="8.5703125" style="974" bestFit="1" customWidth="1"/>
    <col min="4604" max="4604" width="5.5703125" style="974" bestFit="1" customWidth="1"/>
    <col min="4605" max="4605" width="6.5703125" style="974" bestFit="1" customWidth="1"/>
    <col min="4606" max="4606" width="4.7109375" style="974" bestFit="1" customWidth="1"/>
    <col min="4607" max="4607" width="7.85546875" style="974" bestFit="1" customWidth="1"/>
    <col min="4608" max="4608" width="6.42578125" style="974" bestFit="1" customWidth="1"/>
    <col min="4609" max="4609" width="6.5703125" style="974" customWidth="1"/>
    <col min="4610" max="4610" width="8.85546875" style="974" customWidth="1"/>
    <col min="4611" max="4611" width="5.42578125" style="974" bestFit="1" customWidth="1"/>
    <col min="4612" max="4612" width="6.42578125" style="974" bestFit="1" customWidth="1"/>
    <col min="4613" max="4613" width="5.140625" style="974" bestFit="1" customWidth="1"/>
    <col min="4614" max="4614" width="0" style="974" hidden="1" customWidth="1"/>
    <col min="4615" max="4615" width="6.28515625" style="974" bestFit="1" customWidth="1"/>
    <col min="4616" max="4616" width="6.7109375" style="974" customWidth="1"/>
    <col min="4617" max="4617" width="6.42578125" style="974" customWidth="1"/>
    <col min="4618" max="4618" width="4.42578125" style="974" customWidth="1"/>
    <col min="4619" max="4619" width="6.42578125" style="974" bestFit="1" customWidth="1"/>
    <col min="4620" max="4621" width="7.85546875" style="974" bestFit="1" customWidth="1"/>
    <col min="4622" max="4622" width="8.7109375" style="974" bestFit="1" customWidth="1"/>
    <col min="4623" max="4623" width="6.28515625" style="974" bestFit="1" customWidth="1"/>
    <col min="4624" max="4624" width="5.140625" style="974" bestFit="1" customWidth="1"/>
    <col min="4625" max="4625" width="6.140625" style="974" bestFit="1" customWidth="1"/>
    <col min="4626" max="4626" width="5.42578125" style="974" bestFit="1" customWidth="1"/>
    <col min="4627" max="4627" width="5.5703125" style="974" bestFit="1" customWidth="1"/>
    <col min="4628" max="4628" width="5.42578125" style="974" bestFit="1" customWidth="1"/>
    <col min="4629" max="4629" width="5.85546875" style="974" bestFit="1" customWidth="1"/>
    <col min="4630" max="4631" width="5.28515625" style="974" bestFit="1" customWidth="1"/>
    <col min="4632" max="4632" width="6.42578125" style="974" bestFit="1" customWidth="1"/>
    <col min="4633" max="4633" width="5.42578125" style="974" bestFit="1" customWidth="1"/>
    <col min="4634" max="4634" width="5.5703125" style="974" bestFit="1" customWidth="1"/>
    <col min="4635" max="4635" width="4.5703125" style="974" customWidth="1"/>
    <col min="4636" max="4636" width="6.140625" style="974" bestFit="1" customWidth="1"/>
    <col min="4637" max="4637" width="8" style="974" bestFit="1" customWidth="1"/>
    <col min="4638" max="4638" width="6.5703125" style="974" bestFit="1" customWidth="1"/>
    <col min="4639" max="4641" width="5.5703125" style="974" bestFit="1" customWidth="1"/>
    <col min="4642" max="4642" width="6.5703125" style="974" bestFit="1" customWidth="1"/>
    <col min="4643" max="4643" width="6.42578125" style="974" bestFit="1" customWidth="1"/>
    <col min="4644" max="4644" width="4.7109375" style="974" bestFit="1" customWidth="1"/>
    <col min="4645" max="4645" width="6.140625" style="974" customWidth="1"/>
    <col min="4646" max="4646" width="8.140625" style="974" customWidth="1"/>
    <col min="4647" max="4647" width="10.42578125" style="974" bestFit="1" customWidth="1"/>
    <col min="4648" max="4648" width="9" style="974" bestFit="1" customWidth="1"/>
    <col min="4649" max="4652" width="0" style="974" hidden="1" customWidth="1"/>
    <col min="4653" max="4852" width="8.85546875" style="974"/>
    <col min="4853" max="4853" width="4.5703125" style="974" bestFit="1" customWidth="1"/>
    <col min="4854" max="4854" width="32" style="974" customWidth="1"/>
    <col min="4855" max="4855" width="5.7109375" style="974" customWidth="1"/>
    <col min="4856" max="4856" width="10" style="974" customWidth="1"/>
    <col min="4857" max="4858" width="7.85546875" style="974" customWidth="1"/>
    <col min="4859" max="4859" width="8.5703125" style="974" bestFit="1" customWidth="1"/>
    <col min="4860" max="4860" width="5.5703125" style="974" bestFit="1" customWidth="1"/>
    <col min="4861" max="4861" width="6.5703125" style="974" bestFit="1" customWidth="1"/>
    <col min="4862" max="4862" width="4.7109375" style="974" bestFit="1" customWidth="1"/>
    <col min="4863" max="4863" width="7.85546875" style="974" bestFit="1" customWidth="1"/>
    <col min="4864" max="4864" width="6.42578125" style="974" bestFit="1" customWidth="1"/>
    <col min="4865" max="4865" width="6.5703125" style="974" customWidth="1"/>
    <col min="4866" max="4866" width="8.85546875" style="974" customWidth="1"/>
    <col min="4867" max="4867" width="5.42578125" style="974" bestFit="1" customWidth="1"/>
    <col min="4868" max="4868" width="6.42578125" style="974" bestFit="1" customWidth="1"/>
    <col min="4869" max="4869" width="5.140625" style="974" bestFit="1" customWidth="1"/>
    <col min="4870" max="4870" width="0" style="974" hidden="1" customWidth="1"/>
    <col min="4871" max="4871" width="6.28515625" style="974" bestFit="1" customWidth="1"/>
    <col min="4872" max="4872" width="6.7109375" style="974" customWidth="1"/>
    <col min="4873" max="4873" width="6.42578125" style="974" customWidth="1"/>
    <col min="4874" max="4874" width="4.42578125" style="974" customWidth="1"/>
    <col min="4875" max="4875" width="6.42578125" style="974" bestFit="1" customWidth="1"/>
    <col min="4876" max="4877" width="7.85546875" style="974" bestFit="1" customWidth="1"/>
    <col min="4878" max="4878" width="8.7109375" style="974" bestFit="1" customWidth="1"/>
    <col min="4879" max="4879" width="6.28515625" style="974" bestFit="1" customWidth="1"/>
    <col min="4880" max="4880" width="5.140625" style="974" bestFit="1" customWidth="1"/>
    <col min="4881" max="4881" width="6.140625" style="974" bestFit="1" customWidth="1"/>
    <col min="4882" max="4882" width="5.42578125" style="974" bestFit="1" customWidth="1"/>
    <col min="4883" max="4883" width="5.5703125" style="974" bestFit="1" customWidth="1"/>
    <col min="4884" max="4884" width="5.42578125" style="974" bestFit="1" customWidth="1"/>
    <col min="4885" max="4885" width="5.85546875" style="974" bestFit="1" customWidth="1"/>
    <col min="4886" max="4887" width="5.28515625" style="974" bestFit="1" customWidth="1"/>
    <col min="4888" max="4888" width="6.42578125" style="974" bestFit="1" customWidth="1"/>
    <col min="4889" max="4889" width="5.42578125" style="974" bestFit="1" customWidth="1"/>
    <col min="4890" max="4890" width="5.5703125" style="974" bestFit="1" customWidth="1"/>
    <col min="4891" max="4891" width="4.5703125" style="974" customWidth="1"/>
    <col min="4892" max="4892" width="6.140625" style="974" bestFit="1" customWidth="1"/>
    <col min="4893" max="4893" width="8" style="974" bestFit="1" customWidth="1"/>
    <col min="4894" max="4894" width="6.5703125" style="974" bestFit="1" customWidth="1"/>
    <col min="4895" max="4897" width="5.5703125" style="974" bestFit="1" customWidth="1"/>
    <col min="4898" max="4898" width="6.5703125" style="974" bestFit="1" customWidth="1"/>
    <col min="4899" max="4899" width="6.42578125" style="974" bestFit="1" customWidth="1"/>
    <col min="4900" max="4900" width="4.7109375" style="974" bestFit="1" customWidth="1"/>
    <col min="4901" max="4901" width="6.140625" style="974" customWidth="1"/>
    <col min="4902" max="4902" width="8.140625" style="974" customWidth="1"/>
    <col min="4903" max="4903" width="10.42578125" style="974" bestFit="1" customWidth="1"/>
    <col min="4904" max="4904" width="9" style="974" bestFit="1" customWidth="1"/>
    <col min="4905" max="4908" width="0" style="974" hidden="1" customWidth="1"/>
    <col min="4909" max="5108" width="8.85546875" style="974"/>
    <col min="5109" max="5109" width="4.5703125" style="974" bestFit="1" customWidth="1"/>
    <col min="5110" max="5110" width="32" style="974" customWidth="1"/>
    <col min="5111" max="5111" width="5.7109375" style="974" customWidth="1"/>
    <col min="5112" max="5112" width="10" style="974" customWidth="1"/>
    <col min="5113" max="5114" width="7.85546875" style="974" customWidth="1"/>
    <col min="5115" max="5115" width="8.5703125" style="974" bestFit="1" customWidth="1"/>
    <col min="5116" max="5116" width="5.5703125" style="974" bestFit="1" customWidth="1"/>
    <col min="5117" max="5117" width="6.5703125" style="974" bestFit="1" customWidth="1"/>
    <col min="5118" max="5118" width="4.7109375" style="974" bestFit="1" customWidth="1"/>
    <col min="5119" max="5119" width="7.85546875" style="974" bestFit="1" customWidth="1"/>
    <col min="5120" max="5120" width="6.42578125" style="974" bestFit="1" customWidth="1"/>
    <col min="5121" max="5121" width="6.5703125" style="974" customWidth="1"/>
    <col min="5122" max="5122" width="8.85546875" style="974" customWidth="1"/>
    <col min="5123" max="5123" width="5.42578125" style="974" bestFit="1" customWidth="1"/>
    <col min="5124" max="5124" width="6.42578125" style="974" bestFit="1" customWidth="1"/>
    <col min="5125" max="5125" width="5.140625" style="974" bestFit="1" customWidth="1"/>
    <col min="5126" max="5126" width="0" style="974" hidden="1" customWidth="1"/>
    <col min="5127" max="5127" width="6.28515625" style="974" bestFit="1" customWidth="1"/>
    <col min="5128" max="5128" width="6.7109375" style="974" customWidth="1"/>
    <col min="5129" max="5129" width="6.42578125" style="974" customWidth="1"/>
    <col min="5130" max="5130" width="4.42578125" style="974" customWidth="1"/>
    <col min="5131" max="5131" width="6.42578125" style="974" bestFit="1" customWidth="1"/>
    <col min="5132" max="5133" width="7.85546875" style="974" bestFit="1" customWidth="1"/>
    <col min="5134" max="5134" width="8.7109375" style="974" bestFit="1" customWidth="1"/>
    <col min="5135" max="5135" width="6.28515625" style="974" bestFit="1" customWidth="1"/>
    <col min="5136" max="5136" width="5.140625" style="974" bestFit="1" customWidth="1"/>
    <col min="5137" max="5137" width="6.140625" style="974" bestFit="1" customWidth="1"/>
    <col min="5138" max="5138" width="5.42578125" style="974" bestFit="1" customWidth="1"/>
    <col min="5139" max="5139" width="5.5703125" style="974" bestFit="1" customWidth="1"/>
    <col min="5140" max="5140" width="5.42578125" style="974" bestFit="1" customWidth="1"/>
    <col min="5141" max="5141" width="5.85546875" style="974" bestFit="1" customWidth="1"/>
    <col min="5142" max="5143" width="5.28515625" style="974" bestFit="1" customWidth="1"/>
    <col min="5144" max="5144" width="6.42578125" style="974" bestFit="1" customWidth="1"/>
    <col min="5145" max="5145" width="5.42578125" style="974" bestFit="1" customWidth="1"/>
    <col min="5146" max="5146" width="5.5703125" style="974" bestFit="1" customWidth="1"/>
    <col min="5147" max="5147" width="4.5703125" style="974" customWidth="1"/>
    <col min="5148" max="5148" width="6.140625" style="974" bestFit="1" customWidth="1"/>
    <col min="5149" max="5149" width="8" style="974" bestFit="1" customWidth="1"/>
    <col min="5150" max="5150" width="6.5703125" style="974" bestFit="1" customWidth="1"/>
    <col min="5151" max="5153" width="5.5703125" style="974" bestFit="1" customWidth="1"/>
    <col min="5154" max="5154" width="6.5703125" style="974" bestFit="1" customWidth="1"/>
    <col min="5155" max="5155" width="6.42578125" style="974" bestFit="1" customWidth="1"/>
    <col min="5156" max="5156" width="4.7109375" style="974" bestFit="1" customWidth="1"/>
    <col min="5157" max="5157" width="6.140625" style="974" customWidth="1"/>
    <col min="5158" max="5158" width="8.140625" style="974" customWidth="1"/>
    <col min="5159" max="5159" width="10.42578125" style="974" bestFit="1" customWidth="1"/>
    <col min="5160" max="5160" width="9" style="974" bestFit="1" customWidth="1"/>
    <col min="5161" max="5164" width="0" style="974" hidden="1" customWidth="1"/>
    <col min="5165" max="5364" width="8.85546875" style="974"/>
    <col min="5365" max="5365" width="4.5703125" style="974" bestFit="1" customWidth="1"/>
    <col min="5366" max="5366" width="32" style="974" customWidth="1"/>
    <col min="5367" max="5367" width="5.7109375" style="974" customWidth="1"/>
    <col min="5368" max="5368" width="10" style="974" customWidth="1"/>
    <col min="5369" max="5370" width="7.85546875" style="974" customWidth="1"/>
    <col min="5371" max="5371" width="8.5703125" style="974" bestFit="1" customWidth="1"/>
    <col min="5372" max="5372" width="5.5703125" style="974" bestFit="1" customWidth="1"/>
    <col min="5373" max="5373" width="6.5703125" style="974" bestFit="1" customWidth="1"/>
    <col min="5374" max="5374" width="4.7109375" style="974" bestFit="1" customWidth="1"/>
    <col min="5375" max="5375" width="7.85546875" style="974" bestFit="1" customWidth="1"/>
    <col min="5376" max="5376" width="6.42578125" style="974" bestFit="1" customWidth="1"/>
    <col min="5377" max="5377" width="6.5703125" style="974" customWidth="1"/>
    <col min="5378" max="5378" width="8.85546875" style="974" customWidth="1"/>
    <col min="5379" max="5379" width="5.42578125" style="974" bestFit="1" customWidth="1"/>
    <col min="5380" max="5380" width="6.42578125" style="974" bestFit="1" customWidth="1"/>
    <col min="5381" max="5381" width="5.140625" style="974" bestFit="1" customWidth="1"/>
    <col min="5382" max="5382" width="0" style="974" hidden="1" customWidth="1"/>
    <col min="5383" max="5383" width="6.28515625" style="974" bestFit="1" customWidth="1"/>
    <col min="5384" max="5384" width="6.7109375" style="974" customWidth="1"/>
    <col min="5385" max="5385" width="6.42578125" style="974" customWidth="1"/>
    <col min="5386" max="5386" width="4.42578125" style="974" customWidth="1"/>
    <col min="5387" max="5387" width="6.42578125" style="974" bestFit="1" customWidth="1"/>
    <col min="5388" max="5389" width="7.85546875" style="974" bestFit="1" customWidth="1"/>
    <col min="5390" max="5390" width="8.7109375" style="974" bestFit="1" customWidth="1"/>
    <col min="5391" max="5391" width="6.28515625" style="974" bestFit="1" customWidth="1"/>
    <col min="5392" max="5392" width="5.140625" style="974" bestFit="1" customWidth="1"/>
    <col min="5393" max="5393" width="6.140625" style="974" bestFit="1" customWidth="1"/>
    <col min="5394" max="5394" width="5.42578125" style="974" bestFit="1" customWidth="1"/>
    <col min="5395" max="5395" width="5.5703125" style="974" bestFit="1" customWidth="1"/>
    <col min="5396" max="5396" width="5.42578125" style="974" bestFit="1" customWidth="1"/>
    <col min="5397" max="5397" width="5.85546875" style="974" bestFit="1" customWidth="1"/>
    <col min="5398" max="5399" width="5.28515625" style="974" bestFit="1" customWidth="1"/>
    <col min="5400" max="5400" width="6.42578125" style="974" bestFit="1" customWidth="1"/>
    <col min="5401" max="5401" width="5.42578125" style="974" bestFit="1" customWidth="1"/>
    <col min="5402" max="5402" width="5.5703125" style="974" bestFit="1" customWidth="1"/>
    <col min="5403" max="5403" width="4.5703125" style="974" customWidth="1"/>
    <col min="5404" max="5404" width="6.140625" style="974" bestFit="1" customWidth="1"/>
    <col min="5405" max="5405" width="8" style="974" bestFit="1" customWidth="1"/>
    <col min="5406" max="5406" width="6.5703125" style="974" bestFit="1" customWidth="1"/>
    <col min="5407" max="5409" width="5.5703125" style="974" bestFit="1" customWidth="1"/>
    <col min="5410" max="5410" width="6.5703125" style="974" bestFit="1" customWidth="1"/>
    <col min="5411" max="5411" width="6.42578125" style="974" bestFit="1" customWidth="1"/>
    <col min="5412" max="5412" width="4.7109375" style="974" bestFit="1" customWidth="1"/>
    <col min="5413" max="5413" width="6.140625" style="974" customWidth="1"/>
    <col min="5414" max="5414" width="8.140625" style="974" customWidth="1"/>
    <col min="5415" max="5415" width="10.42578125" style="974" bestFit="1" customWidth="1"/>
    <col min="5416" max="5416" width="9" style="974" bestFit="1" customWidth="1"/>
    <col min="5417" max="5420" width="0" style="974" hidden="1" customWidth="1"/>
    <col min="5421" max="5620" width="8.85546875" style="974"/>
    <col min="5621" max="5621" width="4.5703125" style="974" bestFit="1" customWidth="1"/>
    <col min="5622" max="5622" width="32" style="974" customWidth="1"/>
    <col min="5623" max="5623" width="5.7109375" style="974" customWidth="1"/>
    <col min="5624" max="5624" width="10" style="974" customWidth="1"/>
    <col min="5625" max="5626" width="7.85546875" style="974" customWidth="1"/>
    <col min="5627" max="5627" width="8.5703125" style="974" bestFit="1" customWidth="1"/>
    <col min="5628" max="5628" width="5.5703125" style="974" bestFit="1" customWidth="1"/>
    <col min="5629" max="5629" width="6.5703125" style="974" bestFit="1" customWidth="1"/>
    <col min="5630" max="5630" width="4.7109375" style="974" bestFit="1" customWidth="1"/>
    <col min="5631" max="5631" width="7.85546875" style="974" bestFit="1" customWidth="1"/>
    <col min="5632" max="5632" width="6.42578125" style="974" bestFit="1" customWidth="1"/>
    <col min="5633" max="5633" width="6.5703125" style="974" customWidth="1"/>
    <col min="5634" max="5634" width="8.85546875" style="974" customWidth="1"/>
    <col min="5635" max="5635" width="5.42578125" style="974" bestFit="1" customWidth="1"/>
    <col min="5636" max="5636" width="6.42578125" style="974" bestFit="1" customWidth="1"/>
    <col min="5637" max="5637" width="5.140625" style="974" bestFit="1" customWidth="1"/>
    <col min="5638" max="5638" width="0" style="974" hidden="1" customWidth="1"/>
    <col min="5639" max="5639" width="6.28515625" style="974" bestFit="1" customWidth="1"/>
    <col min="5640" max="5640" width="6.7109375" style="974" customWidth="1"/>
    <col min="5641" max="5641" width="6.42578125" style="974" customWidth="1"/>
    <col min="5642" max="5642" width="4.42578125" style="974" customWidth="1"/>
    <col min="5643" max="5643" width="6.42578125" style="974" bestFit="1" customWidth="1"/>
    <col min="5644" max="5645" width="7.85546875" style="974" bestFit="1" customWidth="1"/>
    <col min="5646" max="5646" width="8.7109375" style="974" bestFit="1" customWidth="1"/>
    <col min="5647" max="5647" width="6.28515625" style="974" bestFit="1" customWidth="1"/>
    <col min="5648" max="5648" width="5.140625" style="974" bestFit="1" customWidth="1"/>
    <col min="5649" max="5649" width="6.140625" style="974" bestFit="1" customWidth="1"/>
    <col min="5650" max="5650" width="5.42578125" style="974" bestFit="1" customWidth="1"/>
    <col min="5651" max="5651" width="5.5703125" style="974" bestFit="1" customWidth="1"/>
    <col min="5652" max="5652" width="5.42578125" style="974" bestFit="1" customWidth="1"/>
    <col min="5653" max="5653" width="5.85546875" style="974" bestFit="1" customWidth="1"/>
    <col min="5654" max="5655" width="5.28515625" style="974" bestFit="1" customWidth="1"/>
    <col min="5656" max="5656" width="6.42578125" style="974" bestFit="1" customWidth="1"/>
    <col min="5657" max="5657" width="5.42578125" style="974" bestFit="1" customWidth="1"/>
    <col min="5658" max="5658" width="5.5703125" style="974" bestFit="1" customWidth="1"/>
    <col min="5659" max="5659" width="4.5703125" style="974" customWidth="1"/>
    <col min="5660" max="5660" width="6.140625" style="974" bestFit="1" customWidth="1"/>
    <col min="5661" max="5661" width="8" style="974" bestFit="1" customWidth="1"/>
    <col min="5662" max="5662" width="6.5703125" style="974" bestFit="1" customWidth="1"/>
    <col min="5663" max="5665" width="5.5703125" style="974" bestFit="1" customWidth="1"/>
    <col min="5666" max="5666" width="6.5703125" style="974" bestFit="1" customWidth="1"/>
    <col min="5667" max="5667" width="6.42578125" style="974" bestFit="1" customWidth="1"/>
    <col min="5668" max="5668" width="4.7109375" style="974" bestFit="1" customWidth="1"/>
    <col min="5669" max="5669" width="6.140625" style="974" customWidth="1"/>
    <col min="5670" max="5670" width="8.140625" style="974" customWidth="1"/>
    <col min="5671" max="5671" width="10.42578125" style="974" bestFit="1" customWidth="1"/>
    <col min="5672" max="5672" width="9" style="974" bestFit="1" customWidth="1"/>
    <col min="5673" max="5676" width="0" style="974" hidden="1" customWidth="1"/>
    <col min="5677" max="5876" width="8.85546875" style="974"/>
    <col min="5877" max="5877" width="4.5703125" style="974" bestFit="1" customWidth="1"/>
    <col min="5878" max="5878" width="32" style="974" customWidth="1"/>
    <col min="5879" max="5879" width="5.7109375" style="974" customWidth="1"/>
    <col min="5880" max="5880" width="10" style="974" customWidth="1"/>
    <col min="5881" max="5882" width="7.85546875" style="974" customWidth="1"/>
    <col min="5883" max="5883" width="8.5703125" style="974" bestFit="1" customWidth="1"/>
    <col min="5884" max="5884" width="5.5703125" style="974" bestFit="1" customWidth="1"/>
    <col min="5885" max="5885" width="6.5703125" style="974" bestFit="1" customWidth="1"/>
    <col min="5886" max="5886" width="4.7109375" style="974" bestFit="1" customWidth="1"/>
    <col min="5887" max="5887" width="7.85546875" style="974" bestFit="1" customWidth="1"/>
    <col min="5888" max="5888" width="6.42578125" style="974" bestFit="1" customWidth="1"/>
    <col min="5889" max="5889" width="6.5703125" style="974" customWidth="1"/>
    <col min="5890" max="5890" width="8.85546875" style="974" customWidth="1"/>
    <col min="5891" max="5891" width="5.42578125" style="974" bestFit="1" customWidth="1"/>
    <col min="5892" max="5892" width="6.42578125" style="974" bestFit="1" customWidth="1"/>
    <col min="5893" max="5893" width="5.140625" style="974" bestFit="1" customWidth="1"/>
    <col min="5894" max="5894" width="0" style="974" hidden="1" customWidth="1"/>
    <col min="5895" max="5895" width="6.28515625" style="974" bestFit="1" customWidth="1"/>
    <col min="5896" max="5896" width="6.7109375" style="974" customWidth="1"/>
    <col min="5897" max="5897" width="6.42578125" style="974" customWidth="1"/>
    <col min="5898" max="5898" width="4.42578125" style="974" customWidth="1"/>
    <col min="5899" max="5899" width="6.42578125" style="974" bestFit="1" customWidth="1"/>
    <col min="5900" max="5901" width="7.85546875" style="974" bestFit="1" customWidth="1"/>
    <col min="5902" max="5902" width="8.7109375" style="974" bestFit="1" customWidth="1"/>
    <col min="5903" max="5903" width="6.28515625" style="974" bestFit="1" customWidth="1"/>
    <col min="5904" max="5904" width="5.140625" style="974" bestFit="1" customWidth="1"/>
    <col min="5905" max="5905" width="6.140625" style="974" bestFit="1" customWidth="1"/>
    <col min="5906" max="5906" width="5.42578125" style="974" bestFit="1" customWidth="1"/>
    <col min="5907" max="5907" width="5.5703125" style="974" bestFit="1" customWidth="1"/>
    <col min="5908" max="5908" width="5.42578125" style="974" bestFit="1" customWidth="1"/>
    <col min="5909" max="5909" width="5.85546875" style="974" bestFit="1" customWidth="1"/>
    <col min="5910" max="5911" width="5.28515625" style="974" bestFit="1" customWidth="1"/>
    <col min="5912" max="5912" width="6.42578125" style="974" bestFit="1" customWidth="1"/>
    <col min="5913" max="5913" width="5.42578125" style="974" bestFit="1" customWidth="1"/>
    <col min="5914" max="5914" width="5.5703125" style="974" bestFit="1" customWidth="1"/>
    <col min="5915" max="5915" width="4.5703125" style="974" customWidth="1"/>
    <col min="5916" max="5916" width="6.140625" style="974" bestFit="1" customWidth="1"/>
    <col min="5917" max="5917" width="8" style="974" bestFit="1" customWidth="1"/>
    <col min="5918" max="5918" width="6.5703125" style="974" bestFit="1" customWidth="1"/>
    <col min="5919" max="5921" width="5.5703125" style="974" bestFit="1" customWidth="1"/>
    <col min="5922" max="5922" width="6.5703125" style="974" bestFit="1" customWidth="1"/>
    <col min="5923" max="5923" width="6.42578125" style="974" bestFit="1" customWidth="1"/>
    <col min="5924" max="5924" width="4.7109375" style="974" bestFit="1" customWidth="1"/>
    <col min="5925" max="5925" width="6.140625" style="974" customWidth="1"/>
    <col min="5926" max="5926" width="8.140625" style="974" customWidth="1"/>
    <col min="5927" max="5927" width="10.42578125" style="974" bestFit="1" customWidth="1"/>
    <col min="5928" max="5928" width="9" style="974" bestFit="1" customWidth="1"/>
    <col min="5929" max="5932" width="0" style="974" hidden="1" customWidth="1"/>
    <col min="5933" max="6132" width="8.85546875" style="974"/>
    <col min="6133" max="6133" width="4.5703125" style="974" bestFit="1" customWidth="1"/>
    <col min="6134" max="6134" width="32" style="974" customWidth="1"/>
    <col min="6135" max="6135" width="5.7109375" style="974" customWidth="1"/>
    <col min="6136" max="6136" width="10" style="974" customWidth="1"/>
    <col min="6137" max="6138" width="7.85546875" style="974" customWidth="1"/>
    <col min="6139" max="6139" width="8.5703125" style="974" bestFit="1" customWidth="1"/>
    <col min="6140" max="6140" width="5.5703125" style="974" bestFit="1" customWidth="1"/>
    <col min="6141" max="6141" width="6.5703125" style="974" bestFit="1" customWidth="1"/>
    <col min="6142" max="6142" width="4.7109375" style="974" bestFit="1" customWidth="1"/>
    <col min="6143" max="6143" width="7.85546875" style="974" bestFit="1" customWidth="1"/>
    <col min="6144" max="6144" width="6.42578125" style="974" bestFit="1" customWidth="1"/>
    <col min="6145" max="6145" width="6.5703125" style="974" customWidth="1"/>
    <col min="6146" max="6146" width="8.85546875" style="974" customWidth="1"/>
    <col min="6147" max="6147" width="5.42578125" style="974" bestFit="1" customWidth="1"/>
    <col min="6148" max="6148" width="6.42578125" style="974" bestFit="1" customWidth="1"/>
    <col min="6149" max="6149" width="5.140625" style="974" bestFit="1" customWidth="1"/>
    <col min="6150" max="6150" width="0" style="974" hidden="1" customWidth="1"/>
    <col min="6151" max="6151" width="6.28515625" style="974" bestFit="1" customWidth="1"/>
    <col min="6152" max="6152" width="6.7109375" style="974" customWidth="1"/>
    <col min="6153" max="6153" width="6.42578125" style="974" customWidth="1"/>
    <col min="6154" max="6154" width="4.42578125" style="974" customWidth="1"/>
    <col min="6155" max="6155" width="6.42578125" style="974" bestFit="1" customWidth="1"/>
    <col min="6156" max="6157" width="7.85546875" style="974" bestFit="1" customWidth="1"/>
    <col min="6158" max="6158" width="8.7109375" style="974" bestFit="1" customWidth="1"/>
    <col min="6159" max="6159" width="6.28515625" style="974" bestFit="1" customWidth="1"/>
    <col min="6160" max="6160" width="5.140625" style="974" bestFit="1" customWidth="1"/>
    <col min="6161" max="6161" width="6.140625" style="974" bestFit="1" customWidth="1"/>
    <col min="6162" max="6162" width="5.42578125" style="974" bestFit="1" customWidth="1"/>
    <col min="6163" max="6163" width="5.5703125" style="974" bestFit="1" customWidth="1"/>
    <col min="6164" max="6164" width="5.42578125" style="974" bestFit="1" customWidth="1"/>
    <col min="6165" max="6165" width="5.85546875" style="974" bestFit="1" customWidth="1"/>
    <col min="6166" max="6167" width="5.28515625" style="974" bestFit="1" customWidth="1"/>
    <col min="6168" max="6168" width="6.42578125" style="974" bestFit="1" customWidth="1"/>
    <col min="6169" max="6169" width="5.42578125" style="974" bestFit="1" customWidth="1"/>
    <col min="6170" max="6170" width="5.5703125" style="974" bestFit="1" customWidth="1"/>
    <col min="6171" max="6171" width="4.5703125" style="974" customWidth="1"/>
    <col min="6172" max="6172" width="6.140625" style="974" bestFit="1" customWidth="1"/>
    <col min="6173" max="6173" width="8" style="974" bestFit="1" customWidth="1"/>
    <col min="6174" max="6174" width="6.5703125" style="974" bestFit="1" customWidth="1"/>
    <col min="6175" max="6177" width="5.5703125" style="974" bestFit="1" customWidth="1"/>
    <col min="6178" max="6178" width="6.5703125" style="974" bestFit="1" customWidth="1"/>
    <col min="6179" max="6179" width="6.42578125" style="974" bestFit="1" customWidth="1"/>
    <col min="6180" max="6180" width="4.7109375" style="974" bestFit="1" customWidth="1"/>
    <col min="6181" max="6181" width="6.140625" style="974" customWidth="1"/>
    <col min="6182" max="6182" width="8.140625" style="974" customWidth="1"/>
    <col min="6183" max="6183" width="10.42578125" style="974" bestFit="1" customWidth="1"/>
    <col min="6184" max="6184" width="9" style="974" bestFit="1" customWidth="1"/>
    <col min="6185" max="6188" width="0" style="974" hidden="1" customWidth="1"/>
    <col min="6189" max="6388" width="8.85546875" style="974"/>
    <col min="6389" max="6389" width="4.5703125" style="974" bestFit="1" customWidth="1"/>
    <col min="6390" max="6390" width="32" style="974" customWidth="1"/>
    <col min="6391" max="6391" width="5.7109375" style="974" customWidth="1"/>
    <col min="6392" max="6392" width="10" style="974" customWidth="1"/>
    <col min="6393" max="6394" width="7.85546875" style="974" customWidth="1"/>
    <col min="6395" max="6395" width="8.5703125" style="974" bestFit="1" customWidth="1"/>
    <col min="6396" max="6396" width="5.5703125" style="974" bestFit="1" customWidth="1"/>
    <col min="6397" max="6397" width="6.5703125" style="974" bestFit="1" customWidth="1"/>
    <col min="6398" max="6398" width="4.7109375" style="974" bestFit="1" customWidth="1"/>
    <col min="6399" max="6399" width="7.85546875" style="974" bestFit="1" customWidth="1"/>
    <col min="6400" max="6400" width="6.42578125" style="974" bestFit="1" customWidth="1"/>
    <col min="6401" max="6401" width="6.5703125" style="974" customWidth="1"/>
    <col min="6402" max="6402" width="8.85546875" style="974" customWidth="1"/>
    <col min="6403" max="6403" width="5.42578125" style="974" bestFit="1" customWidth="1"/>
    <col min="6404" max="6404" width="6.42578125" style="974" bestFit="1" customWidth="1"/>
    <col min="6405" max="6405" width="5.140625" style="974" bestFit="1" customWidth="1"/>
    <col min="6406" max="6406" width="0" style="974" hidden="1" customWidth="1"/>
    <col min="6407" max="6407" width="6.28515625" style="974" bestFit="1" customWidth="1"/>
    <col min="6408" max="6408" width="6.7109375" style="974" customWidth="1"/>
    <col min="6409" max="6409" width="6.42578125" style="974" customWidth="1"/>
    <col min="6410" max="6410" width="4.42578125" style="974" customWidth="1"/>
    <col min="6411" max="6411" width="6.42578125" style="974" bestFit="1" customWidth="1"/>
    <col min="6412" max="6413" width="7.85546875" style="974" bestFit="1" customWidth="1"/>
    <col min="6414" max="6414" width="8.7109375" style="974" bestFit="1" customWidth="1"/>
    <col min="6415" max="6415" width="6.28515625" style="974" bestFit="1" customWidth="1"/>
    <col min="6416" max="6416" width="5.140625" style="974" bestFit="1" customWidth="1"/>
    <col min="6417" max="6417" width="6.140625" style="974" bestFit="1" customWidth="1"/>
    <col min="6418" max="6418" width="5.42578125" style="974" bestFit="1" customWidth="1"/>
    <col min="6419" max="6419" width="5.5703125" style="974" bestFit="1" customWidth="1"/>
    <col min="6420" max="6420" width="5.42578125" style="974" bestFit="1" customWidth="1"/>
    <col min="6421" max="6421" width="5.85546875" style="974" bestFit="1" customWidth="1"/>
    <col min="6422" max="6423" width="5.28515625" style="974" bestFit="1" customWidth="1"/>
    <col min="6424" max="6424" width="6.42578125" style="974" bestFit="1" customWidth="1"/>
    <col min="6425" max="6425" width="5.42578125" style="974" bestFit="1" customWidth="1"/>
    <col min="6426" max="6426" width="5.5703125" style="974" bestFit="1" customWidth="1"/>
    <col min="6427" max="6427" width="4.5703125" style="974" customWidth="1"/>
    <col min="6428" max="6428" width="6.140625" style="974" bestFit="1" customWidth="1"/>
    <col min="6429" max="6429" width="8" style="974" bestFit="1" customWidth="1"/>
    <col min="6430" max="6430" width="6.5703125" style="974" bestFit="1" customWidth="1"/>
    <col min="6431" max="6433" width="5.5703125" style="974" bestFit="1" customWidth="1"/>
    <col min="6434" max="6434" width="6.5703125" style="974" bestFit="1" customWidth="1"/>
    <col min="6435" max="6435" width="6.42578125" style="974" bestFit="1" customWidth="1"/>
    <col min="6436" max="6436" width="4.7109375" style="974" bestFit="1" customWidth="1"/>
    <col min="6437" max="6437" width="6.140625" style="974" customWidth="1"/>
    <col min="6438" max="6438" width="8.140625" style="974" customWidth="1"/>
    <col min="6439" max="6439" width="10.42578125" style="974" bestFit="1" customWidth="1"/>
    <col min="6440" max="6440" width="9" style="974" bestFit="1" customWidth="1"/>
    <col min="6441" max="6444" width="0" style="974" hidden="1" customWidth="1"/>
    <col min="6445" max="6644" width="8.85546875" style="974"/>
    <col min="6645" max="6645" width="4.5703125" style="974" bestFit="1" customWidth="1"/>
    <col min="6646" max="6646" width="32" style="974" customWidth="1"/>
    <col min="6647" max="6647" width="5.7109375" style="974" customWidth="1"/>
    <col min="6648" max="6648" width="10" style="974" customWidth="1"/>
    <col min="6649" max="6650" width="7.85546875" style="974" customWidth="1"/>
    <col min="6651" max="6651" width="8.5703125" style="974" bestFit="1" customWidth="1"/>
    <col min="6652" max="6652" width="5.5703125" style="974" bestFit="1" customWidth="1"/>
    <col min="6653" max="6653" width="6.5703125" style="974" bestFit="1" customWidth="1"/>
    <col min="6654" max="6654" width="4.7109375" style="974" bestFit="1" customWidth="1"/>
    <col min="6655" max="6655" width="7.85546875" style="974" bestFit="1" customWidth="1"/>
    <col min="6656" max="6656" width="6.42578125" style="974" bestFit="1" customWidth="1"/>
    <col min="6657" max="6657" width="6.5703125" style="974" customWidth="1"/>
    <col min="6658" max="6658" width="8.85546875" style="974" customWidth="1"/>
    <col min="6659" max="6659" width="5.42578125" style="974" bestFit="1" customWidth="1"/>
    <col min="6660" max="6660" width="6.42578125" style="974" bestFit="1" customWidth="1"/>
    <col min="6661" max="6661" width="5.140625" style="974" bestFit="1" customWidth="1"/>
    <col min="6662" max="6662" width="0" style="974" hidden="1" customWidth="1"/>
    <col min="6663" max="6663" width="6.28515625" style="974" bestFit="1" customWidth="1"/>
    <col min="6664" max="6664" width="6.7109375" style="974" customWidth="1"/>
    <col min="6665" max="6665" width="6.42578125" style="974" customWidth="1"/>
    <col min="6666" max="6666" width="4.42578125" style="974" customWidth="1"/>
    <col min="6667" max="6667" width="6.42578125" style="974" bestFit="1" customWidth="1"/>
    <col min="6668" max="6669" width="7.85546875" style="974" bestFit="1" customWidth="1"/>
    <col min="6670" max="6670" width="8.7109375" style="974" bestFit="1" customWidth="1"/>
    <col min="6671" max="6671" width="6.28515625" style="974" bestFit="1" customWidth="1"/>
    <col min="6672" max="6672" width="5.140625" style="974" bestFit="1" customWidth="1"/>
    <col min="6673" max="6673" width="6.140625" style="974" bestFit="1" customWidth="1"/>
    <col min="6674" max="6674" width="5.42578125" style="974" bestFit="1" customWidth="1"/>
    <col min="6675" max="6675" width="5.5703125" style="974" bestFit="1" customWidth="1"/>
    <col min="6676" max="6676" width="5.42578125" style="974" bestFit="1" customWidth="1"/>
    <col min="6677" max="6677" width="5.85546875" style="974" bestFit="1" customWidth="1"/>
    <col min="6678" max="6679" width="5.28515625" style="974" bestFit="1" customWidth="1"/>
    <col min="6680" max="6680" width="6.42578125" style="974" bestFit="1" customWidth="1"/>
    <col min="6681" max="6681" width="5.42578125" style="974" bestFit="1" customWidth="1"/>
    <col min="6682" max="6682" width="5.5703125" style="974" bestFit="1" customWidth="1"/>
    <col min="6683" max="6683" width="4.5703125" style="974" customWidth="1"/>
    <col min="6684" max="6684" width="6.140625" style="974" bestFit="1" customWidth="1"/>
    <col min="6685" max="6685" width="8" style="974" bestFit="1" customWidth="1"/>
    <col min="6686" max="6686" width="6.5703125" style="974" bestFit="1" customWidth="1"/>
    <col min="6687" max="6689" width="5.5703125" style="974" bestFit="1" customWidth="1"/>
    <col min="6690" max="6690" width="6.5703125" style="974" bestFit="1" customWidth="1"/>
    <col min="6691" max="6691" width="6.42578125" style="974" bestFit="1" customWidth="1"/>
    <col min="6692" max="6692" width="4.7109375" style="974" bestFit="1" customWidth="1"/>
    <col min="6693" max="6693" width="6.140625" style="974" customWidth="1"/>
    <col min="6694" max="6694" width="8.140625" style="974" customWidth="1"/>
    <col min="6695" max="6695" width="10.42578125" style="974" bestFit="1" customWidth="1"/>
    <col min="6696" max="6696" width="9" style="974" bestFit="1" customWidth="1"/>
    <col min="6697" max="6700" width="0" style="974" hidden="1" customWidth="1"/>
    <col min="6701" max="6900" width="8.85546875" style="974"/>
    <col min="6901" max="6901" width="4.5703125" style="974" bestFit="1" customWidth="1"/>
    <col min="6902" max="6902" width="32" style="974" customWidth="1"/>
    <col min="6903" max="6903" width="5.7109375" style="974" customWidth="1"/>
    <col min="6904" max="6904" width="10" style="974" customWidth="1"/>
    <col min="6905" max="6906" width="7.85546875" style="974" customWidth="1"/>
    <col min="6907" max="6907" width="8.5703125" style="974" bestFit="1" customWidth="1"/>
    <col min="6908" max="6908" width="5.5703125" style="974" bestFit="1" customWidth="1"/>
    <col min="6909" max="6909" width="6.5703125" style="974" bestFit="1" customWidth="1"/>
    <col min="6910" max="6910" width="4.7109375" style="974" bestFit="1" customWidth="1"/>
    <col min="6911" max="6911" width="7.85546875" style="974" bestFit="1" customWidth="1"/>
    <col min="6912" max="6912" width="6.42578125" style="974" bestFit="1" customWidth="1"/>
    <col min="6913" max="6913" width="6.5703125" style="974" customWidth="1"/>
    <col min="6914" max="6914" width="8.85546875" style="974" customWidth="1"/>
    <col min="6915" max="6915" width="5.42578125" style="974" bestFit="1" customWidth="1"/>
    <col min="6916" max="6916" width="6.42578125" style="974" bestFit="1" customWidth="1"/>
    <col min="6917" max="6917" width="5.140625" style="974" bestFit="1" customWidth="1"/>
    <col min="6918" max="6918" width="0" style="974" hidden="1" customWidth="1"/>
    <col min="6919" max="6919" width="6.28515625" style="974" bestFit="1" customWidth="1"/>
    <col min="6920" max="6920" width="6.7109375" style="974" customWidth="1"/>
    <col min="6921" max="6921" width="6.42578125" style="974" customWidth="1"/>
    <col min="6922" max="6922" width="4.42578125" style="974" customWidth="1"/>
    <col min="6923" max="6923" width="6.42578125" style="974" bestFit="1" customWidth="1"/>
    <col min="6924" max="6925" width="7.85546875" style="974" bestFit="1" customWidth="1"/>
    <col min="6926" max="6926" width="8.7109375" style="974" bestFit="1" customWidth="1"/>
    <col min="6927" max="6927" width="6.28515625" style="974" bestFit="1" customWidth="1"/>
    <col min="6928" max="6928" width="5.140625" style="974" bestFit="1" customWidth="1"/>
    <col min="6929" max="6929" width="6.140625" style="974" bestFit="1" customWidth="1"/>
    <col min="6930" max="6930" width="5.42578125" style="974" bestFit="1" customWidth="1"/>
    <col min="6931" max="6931" width="5.5703125" style="974" bestFit="1" customWidth="1"/>
    <col min="6932" max="6932" width="5.42578125" style="974" bestFit="1" customWidth="1"/>
    <col min="6933" max="6933" width="5.85546875" style="974" bestFit="1" customWidth="1"/>
    <col min="6934" max="6935" width="5.28515625" style="974" bestFit="1" customWidth="1"/>
    <col min="6936" max="6936" width="6.42578125" style="974" bestFit="1" customWidth="1"/>
    <col min="6937" max="6937" width="5.42578125" style="974" bestFit="1" customWidth="1"/>
    <col min="6938" max="6938" width="5.5703125" style="974" bestFit="1" customWidth="1"/>
    <col min="6939" max="6939" width="4.5703125" style="974" customWidth="1"/>
    <col min="6940" max="6940" width="6.140625" style="974" bestFit="1" customWidth="1"/>
    <col min="6941" max="6941" width="8" style="974" bestFit="1" customWidth="1"/>
    <col min="6942" max="6942" width="6.5703125" style="974" bestFit="1" customWidth="1"/>
    <col min="6943" max="6945" width="5.5703125" style="974" bestFit="1" customWidth="1"/>
    <col min="6946" max="6946" width="6.5703125" style="974" bestFit="1" customWidth="1"/>
    <col min="6947" max="6947" width="6.42578125" style="974" bestFit="1" customWidth="1"/>
    <col min="6948" max="6948" width="4.7109375" style="974" bestFit="1" customWidth="1"/>
    <col min="6949" max="6949" width="6.140625" style="974" customWidth="1"/>
    <col min="6950" max="6950" width="8.140625" style="974" customWidth="1"/>
    <col min="6951" max="6951" width="10.42578125" style="974" bestFit="1" customWidth="1"/>
    <col min="6952" max="6952" width="9" style="974" bestFit="1" customWidth="1"/>
    <col min="6953" max="6956" width="0" style="974" hidden="1" customWidth="1"/>
    <col min="6957" max="7156" width="8.85546875" style="974"/>
    <col min="7157" max="7157" width="4.5703125" style="974" bestFit="1" customWidth="1"/>
    <col min="7158" max="7158" width="32" style="974" customWidth="1"/>
    <col min="7159" max="7159" width="5.7109375" style="974" customWidth="1"/>
    <col min="7160" max="7160" width="10" style="974" customWidth="1"/>
    <col min="7161" max="7162" width="7.85546875" style="974" customWidth="1"/>
    <col min="7163" max="7163" width="8.5703125" style="974" bestFit="1" customWidth="1"/>
    <col min="7164" max="7164" width="5.5703125" style="974" bestFit="1" customWidth="1"/>
    <col min="7165" max="7165" width="6.5703125" style="974" bestFit="1" customWidth="1"/>
    <col min="7166" max="7166" width="4.7109375" style="974" bestFit="1" customWidth="1"/>
    <col min="7167" max="7167" width="7.85546875" style="974" bestFit="1" customWidth="1"/>
    <col min="7168" max="7168" width="6.42578125" style="974" bestFit="1" customWidth="1"/>
    <col min="7169" max="7169" width="6.5703125" style="974" customWidth="1"/>
    <col min="7170" max="7170" width="8.85546875" style="974" customWidth="1"/>
    <col min="7171" max="7171" width="5.42578125" style="974" bestFit="1" customWidth="1"/>
    <col min="7172" max="7172" width="6.42578125" style="974" bestFit="1" customWidth="1"/>
    <col min="7173" max="7173" width="5.140625" style="974" bestFit="1" customWidth="1"/>
    <col min="7174" max="7174" width="0" style="974" hidden="1" customWidth="1"/>
    <col min="7175" max="7175" width="6.28515625" style="974" bestFit="1" customWidth="1"/>
    <col min="7176" max="7176" width="6.7109375" style="974" customWidth="1"/>
    <col min="7177" max="7177" width="6.42578125" style="974" customWidth="1"/>
    <col min="7178" max="7178" width="4.42578125" style="974" customWidth="1"/>
    <col min="7179" max="7179" width="6.42578125" style="974" bestFit="1" customWidth="1"/>
    <col min="7180" max="7181" width="7.85546875" style="974" bestFit="1" customWidth="1"/>
    <col min="7182" max="7182" width="8.7109375" style="974" bestFit="1" customWidth="1"/>
    <col min="7183" max="7183" width="6.28515625" style="974" bestFit="1" customWidth="1"/>
    <col min="7184" max="7184" width="5.140625" style="974" bestFit="1" customWidth="1"/>
    <col min="7185" max="7185" width="6.140625" style="974" bestFit="1" customWidth="1"/>
    <col min="7186" max="7186" width="5.42578125" style="974" bestFit="1" customWidth="1"/>
    <col min="7187" max="7187" width="5.5703125" style="974" bestFit="1" customWidth="1"/>
    <col min="7188" max="7188" width="5.42578125" style="974" bestFit="1" customWidth="1"/>
    <col min="7189" max="7189" width="5.85546875" style="974" bestFit="1" customWidth="1"/>
    <col min="7190" max="7191" width="5.28515625" style="974" bestFit="1" customWidth="1"/>
    <col min="7192" max="7192" width="6.42578125" style="974" bestFit="1" customWidth="1"/>
    <col min="7193" max="7193" width="5.42578125" style="974" bestFit="1" customWidth="1"/>
    <col min="7194" max="7194" width="5.5703125" style="974" bestFit="1" customWidth="1"/>
    <col min="7195" max="7195" width="4.5703125" style="974" customWidth="1"/>
    <col min="7196" max="7196" width="6.140625" style="974" bestFit="1" customWidth="1"/>
    <col min="7197" max="7197" width="8" style="974" bestFit="1" customWidth="1"/>
    <col min="7198" max="7198" width="6.5703125" style="974" bestFit="1" customWidth="1"/>
    <col min="7199" max="7201" width="5.5703125" style="974" bestFit="1" customWidth="1"/>
    <col min="7202" max="7202" width="6.5703125" style="974" bestFit="1" customWidth="1"/>
    <col min="7203" max="7203" width="6.42578125" style="974" bestFit="1" customWidth="1"/>
    <col min="7204" max="7204" width="4.7109375" style="974" bestFit="1" customWidth="1"/>
    <col min="7205" max="7205" width="6.140625" style="974" customWidth="1"/>
    <col min="7206" max="7206" width="8.140625" style="974" customWidth="1"/>
    <col min="7207" max="7207" width="10.42578125" style="974" bestFit="1" customWidth="1"/>
    <col min="7208" max="7208" width="9" style="974" bestFit="1" customWidth="1"/>
    <col min="7209" max="7212" width="0" style="974" hidden="1" customWidth="1"/>
    <col min="7213" max="7412" width="8.85546875" style="974"/>
    <col min="7413" max="7413" width="4.5703125" style="974" bestFit="1" customWidth="1"/>
    <col min="7414" max="7414" width="32" style="974" customWidth="1"/>
    <col min="7415" max="7415" width="5.7109375" style="974" customWidth="1"/>
    <col min="7416" max="7416" width="10" style="974" customWidth="1"/>
    <col min="7417" max="7418" width="7.85546875" style="974" customWidth="1"/>
    <col min="7419" max="7419" width="8.5703125" style="974" bestFit="1" customWidth="1"/>
    <col min="7420" max="7420" width="5.5703125" style="974" bestFit="1" customWidth="1"/>
    <col min="7421" max="7421" width="6.5703125" style="974" bestFit="1" customWidth="1"/>
    <col min="7422" max="7422" width="4.7109375" style="974" bestFit="1" customWidth="1"/>
    <col min="7423" max="7423" width="7.85546875" style="974" bestFit="1" customWidth="1"/>
    <col min="7424" max="7424" width="6.42578125" style="974" bestFit="1" customWidth="1"/>
    <col min="7425" max="7425" width="6.5703125" style="974" customWidth="1"/>
    <col min="7426" max="7426" width="8.85546875" style="974" customWidth="1"/>
    <col min="7427" max="7427" width="5.42578125" style="974" bestFit="1" customWidth="1"/>
    <col min="7428" max="7428" width="6.42578125" style="974" bestFit="1" customWidth="1"/>
    <col min="7429" max="7429" width="5.140625" style="974" bestFit="1" customWidth="1"/>
    <col min="7430" max="7430" width="0" style="974" hidden="1" customWidth="1"/>
    <col min="7431" max="7431" width="6.28515625" style="974" bestFit="1" customWidth="1"/>
    <col min="7432" max="7432" width="6.7109375" style="974" customWidth="1"/>
    <col min="7433" max="7433" width="6.42578125" style="974" customWidth="1"/>
    <col min="7434" max="7434" width="4.42578125" style="974" customWidth="1"/>
    <col min="7435" max="7435" width="6.42578125" style="974" bestFit="1" customWidth="1"/>
    <col min="7436" max="7437" width="7.85546875" style="974" bestFit="1" customWidth="1"/>
    <col min="7438" max="7438" width="8.7109375" style="974" bestFit="1" customWidth="1"/>
    <col min="7439" max="7439" width="6.28515625" style="974" bestFit="1" customWidth="1"/>
    <col min="7440" max="7440" width="5.140625" style="974" bestFit="1" customWidth="1"/>
    <col min="7441" max="7441" width="6.140625" style="974" bestFit="1" customWidth="1"/>
    <col min="7442" max="7442" width="5.42578125" style="974" bestFit="1" customWidth="1"/>
    <col min="7443" max="7443" width="5.5703125" style="974" bestFit="1" customWidth="1"/>
    <col min="7444" max="7444" width="5.42578125" style="974" bestFit="1" customWidth="1"/>
    <col min="7445" max="7445" width="5.85546875" style="974" bestFit="1" customWidth="1"/>
    <col min="7446" max="7447" width="5.28515625" style="974" bestFit="1" customWidth="1"/>
    <col min="7448" max="7448" width="6.42578125" style="974" bestFit="1" customWidth="1"/>
    <col min="7449" max="7449" width="5.42578125" style="974" bestFit="1" customWidth="1"/>
    <col min="7450" max="7450" width="5.5703125" style="974" bestFit="1" customWidth="1"/>
    <col min="7451" max="7451" width="4.5703125" style="974" customWidth="1"/>
    <col min="7452" max="7452" width="6.140625" style="974" bestFit="1" customWidth="1"/>
    <col min="7453" max="7453" width="8" style="974" bestFit="1" customWidth="1"/>
    <col min="7454" max="7454" width="6.5703125" style="974" bestFit="1" customWidth="1"/>
    <col min="7455" max="7457" width="5.5703125" style="974" bestFit="1" customWidth="1"/>
    <col min="7458" max="7458" width="6.5703125" style="974" bestFit="1" customWidth="1"/>
    <col min="7459" max="7459" width="6.42578125" style="974" bestFit="1" customWidth="1"/>
    <col min="7460" max="7460" width="4.7109375" style="974" bestFit="1" customWidth="1"/>
    <col min="7461" max="7461" width="6.140625" style="974" customWidth="1"/>
    <col min="7462" max="7462" width="8.140625" style="974" customWidth="1"/>
    <col min="7463" max="7463" width="10.42578125" style="974" bestFit="1" customWidth="1"/>
    <col min="7464" max="7464" width="9" style="974" bestFit="1" customWidth="1"/>
    <col min="7465" max="7468" width="0" style="974" hidden="1" customWidth="1"/>
    <col min="7469" max="7668" width="8.85546875" style="974"/>
    <col min="7669" max="7669" width="4.5703125" style="974" bestFit="1" customWidth="1"/>
    <col min="7670" max="7670" width="32" style="974" customWidth="1"/>
    <col min="7671" max="7671" width="5.7109375" style="974" customWidth="1"/>
    <col min="7672" max="7672" width="10" style="974" customWidth="1"/>
    <col min="7673" max="7674" width="7.85546875" style="974" customWidth="1"/>
    <col min="7675" max="7675" width="8.5703125" style="974" bestFit="1" customWidth="1"/>
    <col min="7676" max="7676" width="5.5703125" style="974" bestFit="1" customWidth="1"/>
    <col min="7677" max="7677" width="6.5703125" style="974" bestFit="1" customWidth="1"/>
    <col min="7678" max="7678" width="4.7109375" style="974" bestFit="1" customWidth="1"/>
    <col min="7679" max="7679" width="7.85546875" style="974" bestFit="1" customWidth="1"/>
    <col min="7680" max="7680" width="6.42578125" style="974" bestFit="1" customWidth="1"/>
    <col min="7681" max="7681" width="6.5703125" style="974" customWidth="1"/>
    <col min="7682" max="7682" width="8.85546875" style="974" customWidth="1"/>
    <col min="7683" max="7683" width="5.42578125" style="974" bestFit="1" customWidth="1"/>
    <col min="7684" max="7684" width="6.42578125" style="974" bestFit="1" customWidth="1"/>
    <col min="7685" max="7685" width="5.140625" style="974" bestFit="1" customWidth="1"/>
    <col min="7686" max="7686" width="0" style="974" hidden="1" customWidth="1"/>
    <col min="7687" max="7687" width="6.28515625" style="974" bestFit="1" customWidth="1"/>
    <col min="7688" max="7688" width="6.7109375" style="974" customWidth="1"/>
    <col min="7689" max="7689" width="6.42578125" style="974" customWidth="1"/>
    <col min="7690" max="7690" width="4.42578125" style="974" customWidth="1"/>
    <col min="7691" max="7691" width="6.42578125" style="974" bestFit="1" customWidth="1"/>
    <col min="7692" max="7693" width="7.85546875" style="974" bestFit="1" customWidth="1"/>
    <col min="7694" max="7694" width="8.7109375" style="974" bestFit="1" customWidth="1"/>
    <col min="7695" max="7695" width="6.28515625" style="974" bestFit="1" customWidth="1"/>
    <col min="7696" max="7696" width="5.140625" style="974" bestFit="1" customWidth="1"/>
    <col min="7697" max="7697" width="6.140625" style="974" bestFit="1" customWidth="1"/>
    <col min="7698" max="7698" width="5.42578125" style="974" bestFit="1" customWidth="1"/>
    <col min="7699" max="7699" width="5.5703125" style="974" bestFit="1" customWidth="1"/>
    <col min="7700" max="7700" width="5.42578125" style="974" bestFit="1" customWidth="1"/>
    <col min="7701" max="7701" width="5.85546875" style="974" bestFit="1" customWidth="1"/>
    <col min="7702" max="7703" width="5.28515625" style="974" bestFit="1" customWidth="1"/>
    <col min="7704" max="7704" width="6.42578125" style="974" bestFit="1" customWidth="1"/>
    <col min="7705" max="7705" width="5.42578125" style="974" bestFit="1" customWidth="1"/>
    <col min="7706" max="7706" width="5.5703125" style="974" bestFit="1" customWidth="1"/>
    <col min="7707" max="7707" width="4.5703125" style="974" customWidth="1"/>
    <col min="7708" max="7708" width="6.140625" style="974" bestFit="1" customWidth="1"/>
    <col min="7709" max="7709" width="8" style="974" bestFit="1" customWidth="1"/>
    <col min="7710" max="7710" width="6.5703125" style="974" bestFit="1" customWidth="1"/>
    <col min="7711" max="7713" width="5.5703125" style="974" bestFit="1" customWidth="1"/>
    <col min="7714" max="7714" width="6.5703125" style="974" bestFit="1" customWidth="1"/>
    <col min="7715" max="7715" width="6.42578125" style="974" bestFit="1" customWidth="1"/>
    <col min="7716" max="7716" width="4.7109375" style="974" bestFit="1" customWidth="1"/>
    <col min="7717" max="7717" width="6.140625" style="974" customWidth="1"/>
    <col min="7718" max="7718" width="8.140625" style="974" customWidth="1"/>
    <col min="7719" max="7719" width="10.42578125" style="974" bestFit="1" customWidth="1"/>
    <col min="7720" max="7720" width="9" style="974" bestFit="1" customWidth="1"/>
    <col min="7721" max="7724" width="0" style="974" hidden="1" customWidth="1"/>
    <col min="7725" max="7924" width="8.85546875" style="974"/>
    <col min="7925" max="7925" width="4.5703125" style="974" bestFit="1" customWidth="1"/>
    <col min="7926" max="7926" width="32" style="974" customWidth="1"/>
    <col min="7927" max="7927" width="5.7109375" style="974" customWidth="1"/>
    <col min="7928" max="7928" width="10" style="974" customWidth="1"/>
    <col min="7929" max="7930" width="7.85546875" style="974" customWidth="1"/>
    <col min="7931" max="7931" width="8.5703125" style="974" bestFit="1" customWidth="1"/>
    <col min="7932" max="7932" width="5.5703125" style="974" bestFit="1" customWidth="1"/>
    <col min="7933" max="7933" width="6.5703125" style="974" bestFit="1" customWidth="1"/>
    <col min="7934" max="7934" width="4.7109375" style="974" bestFit="1" customWidth="1"/>
    <col min="7935" max="7935" width="7.85546875" style="974" bestFit="1" customWidth="1"/>
    <col min="7936" max="7936" width="6.42578125" style="974" bestFit="1" customWidth="1"/>
    <col min="7937" max="7937" width="6.5703125" style="974" customWidth="1"/>
    <col min="7938" max="7938" width="8.85546875" style="974" customWidth="1"/>
    <col min="7939" max="7939" width="5.42578125" style="974" bestFit="1" customWidth="1"/>
    <col min="7940" max="7940" width="6.42578125" style="974" bestFit="1" customWidth="1"/>
    <col min="7941" max="7941" width="5.140625" style="974" bestFit="1" customWidth="1"/>
    <col min="7942" max="7942" width="0" style="974" hidden="1" customWidth="1"/>
    <col min="7943" max="7943" width="6.28515625" style="974" bestFit="1" customWidth="1"/>
    <col min="7944" max="7944" width="6.7109375" style="974" customWidth="1"/>
    <col min="7945" max="7945" width="6.42578125" style="974" customWidth="1"/>
    <col min="7946" max="7946" width="4.42578125" style="974" customWidth="1"/>
    <col min="7947" max="7947" width="6.42578125" style="974" bestFit="1" customWidth="1"/>
    <col min="7948" max="7949" width="7.85546875" style="974" bestFit="1" customWidth="1"/>
    <col min="7950" max="7950" width="8.7109375" style="974" bestFit="1" customWidth="1"/>
    <col min="7951" max="7951" width="6.28515625" style="974" bestFit="1" customWidth="1"/>
    <col min="7952" max="7952" width="5.140625" style="974" bestFit="1" customWidth="1"/>
    <col min="7953" max="7953" width="6.140625" style="974" bestFit="1" customWidth="1"/>
    <col min="7954" max="7954" width="5.42578125" style="974" bestFit="1" customWidth="1"/>
    <col min="7955" max="7955" width="5.5703125" style="974" bestFit="1" customWidth="1"/>
    <col min="7956" max="7956" width="5.42578125" style="974" bestFit="1" customWidth="1"/>
    <col min="7957" max="7957" width="5.85546875" style="974" bestFit="1" customWidth="1"/>
    <col min="7958" max="7959" width="5.28515625" style="974" bestFit="1" customWidth="1"/>
    <col min="7960" max="7960" width="6.42578125" style="974" bestFit="1" customWidth="1"/>
    <col min="7961" max="7961" width="5.42578125" style="974" bestFit="1" customWidth="1"/>
    <col min="7962" max="7962" width="5.5703125" style="974" bestFit="1" customWidth="1"/>
    <col min="7963" max="7963" width="4.5703125" style="974" customWidth="1"/>
    <col min="7964" max="7964" width="6.140625" style="974" bestFit="1" customWidth="1"/>
    <col min="7965" max="7965" width="8" style="974" bestFit="1" customWidth="1"/>
    <col min="7966" max="7966" width="6.5703125" style="974" bestFit="1" customWidth="1"/>
    <col min="7967" max="7969" width="5.5703125" style="974" bestFit="1" customWidth="1"/>
    <col min="7970" max="7970" width="6.5703125" style="974" bestFit="1" customWidth="1"/>
    <col min="7971" max="7971" width="6.42578125" style="974" bestFit="1" customWidth="1"/>
    <col min="7972" max="7972" width="4.7109375" style="974" bestFit="1" customWidth="1"/>
    <col min="7973" max="7973" width="6.140625" style="974" customWidth="1"/>
    <col min="7974" max="7974" width="8.140625" style="974" customWidth="1"/>
    <col min="7975" max="7975" width="10.42578125" style="974" bestFit="1" customWidth="1"/>
    <col min="7976" max="7976" width="9" style="974" bestFit="1" customWidth="1"/>
    <col min="7977" max="7980" width="0" style="974" hidden="1" customWidth="1"/>
    <col min="7981" max="8180" width="8.85546875" style="974"/>
    <col min="8181" max="8181" width="4.5703125" style="974" bestFit="1" customWidth="1"/>
    <col min="8182" max="8182" width="32" style="974" customWidth="1"/>
    <col min="8183" max="8183" width="5.7109375" style="974" customWidth="1"/>
    <col min="8184" max="8184" width="10" style="974" customWidth="1"/>
    <col min="8185" max="8186" width="7.85546875" style="974" customWidth="1"/>
    <col min="8187" max="8187" width="8.5703125" style="974" bestFit="1" customWidth="1"/>
    <col min="8188" max="8188" width="5.5703125" style="974" bestFit="1" customWidth="1"/>
    <col min="8189" max="8189" width="6.5703125" style="974" bestFit="1" customWidth="1"/>
    <col min="8190" max="8190" width="4.7109375" style="974" bestFit="1" customWidth="1"/>
    <col min="8191" max="8191" width="7.85546875" style="974" bestFit="1" customWidth="1"/>
    <col min="8192" max="8192" width="6.42578125" style="974" bestFit="1" customWidth="1"/>
    <col min="8193" max="8193" width="6.5703125" style="974" customWidth="1"/>
    <col min="8194" max="8194" width="8.85546875" style="974" customWidth="1"/>
    <col min="8195" max="8195" width="5.42578125" style="974" bestFit="1" customWidth="1"/>
    <col min="8196" max="8196" width="6.42578125" style="974" bestFit="1" customWidth="1"/>
    <col min="8197" max="8197" width="5.140625" style="974" bestFit="1" customWidth="1"/>
    <col min="8198" max="8198" width="0" style="974" hidden="1" customWidth="1"/>
    <col min="8199" max="8199" width="6.28515625" style="974" bestFit="1" customWidth="1"/>
    <col min="8200" max="8200" width="6.7109375" style="974" customWidth="1"/>
    <col min="8201" max="8201" width="6.42578125" style="974" customWidth="1"/>
    <col min="8202" max="8202" width="4.42578125" style="974" customWidth="1"/>
    <col min="8203" max="8203" width="6.42578125" style="974" bestFit="1" customWidth="1"/>
    <col min="8204" max="8205" width="7.85546875" style="974" bestFit="1" customWidth="1"/>
    <col min="8206" max="8206" width="8.7109375" style="974" bestFit="1" customWidth="1"/>
    <col min="8207" max="8207" width="6.28515625" style="974" bestFit="1" customWidth="1"/>
    <col min="8208" max="8208" width="5.140625" style="974" bestFit="1" customWidth="1"/>
    <col min="8209" max="8209" width="6.140625" style="974" bestFit="1" customWidth="1"/>
    <col min="8210" max="8210" width="5.42578125" style="974" bestFit="1" customWidth="1"/>
    <col min="8211" max="8211" width="5.5703125" style="974" bestFit="1" customWidth="1"/>
    <col min="8212" max="8212" width="5.42578125" style="974" bestFit="1" customWidth="1"/>
    <col min="8213" max="8213" width="5.85546875" style="974" bestFit="1" customWidth="1"/>
    <col min="8214" max="8215" width="5.28515625" style="974" bestFit="1" customWidth="1"/>
    <col min="8216" max="8216" width="6.42578125" style="974" bestFit="1" customWidth="1"/>
    <col min="8217" max="8217" width="5.42578125" style="974" bestFit="1" customWidth="1"/>
    <col min="8218" max="8218" width="5.5703125" style="974" bestFit="1" customWidth="1"/>
    <col min="8219" max="8219" width="4.5703125" style="974" customWidth="1"/>
    <col min="8220" max="8220" width="6.140625" style="974" bestFit="1" customWidth="1"/>
    <col min="8221" max="8221" width="8" style="974" bestFit="1" customWidth="1"/>
    <col min="8222" max="8222" width="6.5703125" style="974" bestFit="1" customWidth="1"/>
    <col min="8223" max="8225" width="5.5703125" style="974" bestFit="1" customWidth="1"/>
    <col min="8226" max="8226" width="6.5703125" style="974" bestFit="1" customWidth="1"/>
    <col min="8227" max="8227" width="6.42578125" style="974" bestFit="1" customWidth="1"/>
    <col min="8228" max="8228" width="4.7109375" style="974" bestFit="1" customWidth="1"/>
    <col min="8229" max="8229" width="6.140625" style="974" customWidth="1"/>
    <col min="8230" max="8230" width="8.140625" style="974" customWidth="1"/>
    <col min="8231" max="8231" width="10.42578125" style="974" bestFit="1" customWidth="1"/>
    <col min="8232" max="8232" width="9" style="974" bestFit="1" customWidth="1"/>
    <col min="8233" max="8236" width="0" style="974" hidden="1" customWidth="1"/>
    <col min="8237" max="8436" width="8.85546875" style="974"/>
    <col min="8437" max="8437" width="4.5703125" style="974" bestFit="1" customWidth="1"/>
    <col min="8438" max="8438" width="32" style="974" customWidth="1"/>
    <col min="8439" max="8439" width="5.7109375" style="974" customWidth="1"/>
    <col min="8440" max="8440" width="10" style="974" customWidth="1"/>
    <col min="8441" max="8442" width="7.85546875" style="974" customWidth="1"/>
    <col min="8443" max="8443" width="8.5703125" style="974" bestFit="1" customWidth="1"/>
    <col min="8444" max="8444" width="5.5703125" style="974" bestFit="1" customWidth="1"/>
    <col min="8445" max="8445" width="6.5703125" style="974" bestFit="1" customWidth="1"/>
    <col min="8446" max="8446" width="4.7109375" style="974" bestFit="1" customWidth="1"/>
    <col min="8447" max="8447" width="7.85546875" style="974" bestFit="1" customWidth="1"/>
    <col min="8448" max="8448" width="6.42578125" style="974" bestFit="1" customWidth="1"/>
    <col min="8449" max="8449" width="6.5703125" style="974" customWidth="1"/>
    <col min="8450" max="8450" width="8.85546875" style="974" customWidth="1"/>
    <col min="8451" max="8451" width="5.42578125" style="974" bestFit="1" customWidth="1"/>
    <col min="8452" max="8452" width="6.42578125" style="974" bestFit="1" customWidth="1"/>
    <col min="8453" max="8453" width="5.140625" style="974" bestFit="1" customWidth="1"/>
    <col min="8454" max="8454" width="0" style="974" hidden="1" customWidth="1"/>
    <col min="8455" max="8455" width="6.28515625" style="974" bestFit="1" customWidth="1"/>
    <col min="8456" max="8456" width="6.7109375" style="974" customWidth="1"/>
    <col min="8457" max="8457" width="6.42578125" style="974" customWidth="1"/>
    <col min="8458" max="8458" width="4.42578125" style="974" customWidth="1"/>
    <col min="8459" max="8459" width="6.42578125" style="974" bestFit="1" customWidth="1"/>
    <col min="8460" max="8461" width="7.85546875" style="974" bestFit="1" customWidth="1"/>
    <col min="8462" max="8462" width="8.7109375" style="974" bestFit="1" customWidth="1"/>
    <col min="8463" max="8463" width="6.28515625" style="974" bestFit="1" customWidth="1"/>
    <col min="8464" max="8464" width="5.140625" style="974" bestFit="1" customWidth="1"/>
    <col min="8465" max="8465" width="6.140625" style="974" bestFit="1" customWidth="1"/>
    <col min="8466" max="8466" width="5.42578125" style="974" bestFit="1" customWidth="1"/>
    <col min="8467" max="8467" width="5.5703125" style="974" bestFit="1" customWidth="1"/>
    <col min="8468" max="8468" width="5.42578125" style="974" bestFit="1" customWidth="1"/>
    <col min="8469" max="8469" width="5.85546875" style="974" bestFit="1" customWidth="1"/>
    <col min="8470" max="8471" width="5.28515625" style="974" bestFit="1" customWidth="1"/>
    <col min="8472" max="8472" width="6.42578125" style="974" bestFit="1" customWidth="1"/>
    <col min="8473" max="8473" width="5.42578125" style="974" bestFit="1" customWidth="1"/>
    <col min="8474" max="8474" width="5.5703125" style="974" bestFit="1" customWidth="1"/>
    <col min="8475" max="8475" width="4.5703125" style="974" customWidth="1"/>
    <col min="8476" max="8476" width="6.140625" style="974" bestFit="1" customWidth="1"/>
    <col min="8477" max="8477" width="8" style="974" bestFit="1" customWidth="1"/>
    <col min="8478" max="8478" width="6.5703125" style="974" bestFit="1" customWidth="1"/>
    <col min="8479" max="8481" width="5.5703125" style="974" bestFit="1" customWidth="1"/>
    <col min="8482" max="8482" width="6.5703125" style="974" bestFit="1" customWidth="1"/>
    <col min="8483" max="8483" width="6.42578125" style="974" bestFit="1" customWidth="1"/>
    <col min="8484" max="8484" width="4.7109375" style="974" bestFit="1" customWidth="1"/>
    <col min="8485" max="8485" width="6.140625" style="974" customWidth="1"/>
    <col min="8486" max="8486" width="8.140625" style="974" customWidth="1"/>
    <col min="8487" max="8487" width="10.42578125" style="974" bestFit="1" customWidth="1"/>
    <col min="8488" max="8488" width="9" style="974" bestFit="1" customWidth="1"/>
    <col min="8489" max="8492" width="0" style="974" hidden="1" customWidth="1"/>
    <col min="8493" max="8692" width="8.85546875" style="974"/>
    <col min="8693" max="8693" width="4.5703125" style="974" bestFit="1" customWidth="1"/>
    <col min="8694" max="8694" width="32" style="974" customWidth="1"/>
    <col min="8695" max="8695" width="5.7109375" style="974" customWidth="1"/>
    <col min="8696" max="8696" width="10" style="974" customWidth="1"/>
    <col min="8697" max="8698" width="7.85546875" style="974" customWidth="1"/>
    <col min="8699" max="8699" width="8.5703125" style="974" bestFit="1" customWidth="1"/>
    <col min="8700" max="8700" width="5.5703125" style="974" bestFit="1" customWidth="1"/>
    <col min="8701" max="8701" width="6.5703125" style="974" bestFit="1" customWidth="1"/>
    <col min="8702" max="8702" width="4.7109375" style="974" bestFit="1" customWidth="1"/>
    <col min="8703" max="8703" width="7.85546875" style="974" bestFit="1" customWidth="1"/>
    <col min="8704" max="8704" width="6.42578125" style="974" bestFit="1" customWidth="1"/>
    <col min="8705" max="8705" width="6.5703125" style="974" customWidth="1"/>
    <col min="8706" max="8706" width="8.85546875" style="974" customWidth="1"/>
    <col min="8707" max="8707" width="5.42578125" style="974" bestFit="1" customWidth="1"/>
    <col min="8708" max="8708" width="6.42578125" style="974" bestFit="1" customWidth="1"/>
    <col min="8709" max="8709" width="5.140625" style="974" bestFit="1" customWidth="1"/>
    <col min="8710" max="8710" width="0" style="974" hidden="1" customWidth="1"/>
    <col min="8711" max="8711" width="6.28515625" style="974" bestFit="1" customWidth="1"/>
    <col min="8712" max="8712" width="6.7109375" style="974" customWidth="1"/>
    <col min="8713" max="8713" width="6.42578125" style="974" customWidth="1"/>
    <col min="8714" max="8714" width="4.42578125" style="974" customWidth="1"/>
    <col min="8715" max="8715" width="6.42578125" style="974" bestFit="1" customWidth="1"/>
    <col min="8716" max="8717" width="7.85546875" style="974" bestFit="1" customWidth="1"/>
    <col min="8718" max="8718" width="8.7109375" style="974" bestFit="1" customWidth="1"/>
    <col min="8719" max="8719" width="6.28515625" style="974" bestFit="1" customWidth="1"/>
    <col min="8720" max="8720" width="5.140625" style="974" bestFit="1" customWidth="1"/>
    <col min="8721" max="8721" width="6.140625" style="974" bestFit="1" customWidth="1"/>
    <col min="8722" max="8722" width="5.42578125" style="974" bestFit="1" customWidth="1"/>
    <col min="8723" max="8723" width="5.5703125" style="974" bestFit="1" customWidth="1"/>
    <col min="8724" max="8724" width="5.42578125" style="974" bestFit="1" customWidth="1"/>
    <col min="8725" max="8725" width="5.85546875" style="974" bestFit="1" customWidth="1"/>
    <col min="8726" max="8727" width="5.28515625" style="974" bestFit="1" customWidth="1"/>
    <col min="8728" max="8728" width="6.42578125" style="974" bestFit="1" customWidth="1"/>
    <col min="8729" max="8729" width="5.42578125" style="974" bestFit="1" customWidth="1"/>
    <col min="8730" max="8730" width="5.5703125" style="974" bestFit="1" customWidth="1"/>
    <col min="8731" max="8731" width="4.5703125" style="974" customWidth="1"/>
    <col min="8732" max="8732" width="6.140625" style="974" bestFit="1" customWidth="1"/>
    <col min="8733" max="8733" width="8" style="974" bestFit="1" customWidth="1"/>
    <col min="8734" max="8734" width="6.5703125" style="974" bestFit="1" customWidth="1"/>
    <col min="8735" max="8737" width="5.5703125" style="974" bestFit="1" customWidth="1"/>
    <col min="8738" max="8738" width="6.5703125" style="974" bestFit="1" customWidth="1"/>
    <col min="8739" max="8739" width="6.42578125" style="974" bestFit="1" customWidth="1"/>
    <col min="8740" max="8740" width="4.7109375" style="974" bestFit="1" customWidth="1"/>
    <col min="8741" max="8741" width="6.140625" style="974" customWidth="1"/>
    <col min="8742" max="8742" width="8.140625" style="974" customWidth="1"/>
    <col min="8743" max="8743" width="10.42578125" style="974" bestFit="1" customWidth="1"/>
    <col min="8744" max="8744" width="9" style="974" bestFit="1" customWidth="1"/>
    <col min="8745" max="8748" width="0" style="974" hidden="1" customWidth="1"/>
    <col min="8749" max="8948" width="8.85546875" style="974"/>
    <col min="8949" max="8949" width="4.5703125" style="974" bestFit="1" customWidth="1"/>
    <col min="8950" max="8950" width="32" style="974" customWidth="1"/>
    <col min="8951" max="8951" width="5.7109375" style="974" customWidth="1"/>
    <col min="8952" max="8952" width="10" style="974" customWidth="1"/>
    <col min="8953" max="8954" width="7.85546875" style="974" customWidth="1"/>
    <col min="8955" max="8955" width="8.5703125" style="974" bestFit="1" customWidth="1"/>
    <col min="8956" max="8956" width="5.5703125" style="974" bestFit="1" customWidth="1"/>
    <col min="8957" max="8957" width="6.5703125" style="974" bestFit="1" customWidth="1"/>
    <col min="8958" max="8958" width="4.7109375" style="974" bestFit="1" customWidth="1"/>
    <col min="8959" max="8959" width="7.85546875" style="974" bestFit="1" customWidth="1"/>
    <col min="8960" max="8960" width="6.42578125" style="974" bestFit="1" customWidth="1"/>
    <col min="8961" max="8961" width="6.5703125" style="974" customWidth="1"/>
    <col min="8962" max="8962" width="8.85546875" style="974" customWidth="1"/>
    <col min="8963" max="8963" width="5.42578125" style="974" bestFit="1" customWidth="1"/>
    <col min="8964" max="8964" width="6.42578125" style="974" bestFit="1" customWidth="1"/>
    <col min="8965" max="8965" width="5.140625" style="974" bestFit="1" customWidth="1"/>
    <col min="8966" max="8966" width="0" style="974" hidden="1" customWidth="1"/>
    <col min="8967" max="8967" width="6.28515625" style="974" bestFit="1" customWidth="1"/>
    <col min="8968" max="8968" width="6.7109375" style="974" customWidth="1"/>
    <col min="8969" max="8969" width="6.42578125" style="974" customWidth="1"/>
    <col min="8970" max="8970" width="4.42578125" style="974" customWidth="1"/>
    <col min="8971" max="8971" width="6.42578125" style="974" bestFit="1" customWidth="1"/>
    <col min="8972" max="8973" width="7.85546875" style="974" bestFit="1" customWidth="1"/>
    <col min="8974" max="8974" width="8.7109375" style="974" bestFit="1" customWidth="1"/>
    <col min="8975" max="8975" width="6.28515625" style="974" bestFit="1" customWidth="1"/>
    <col min="8976" max="8976" width="5.140625" style="974" bestFit="1" customWidth="1"/>
    <col min="8977" max="8977" width="6.140625" style="974" bestFit="1" customWidth="1"/>
    <col min="8978" max="8978" width="5.42578125" style="974" bestFit="1" customWidth="1"/>
    <col min="8979" max="8979" width="5.5703125" style="974" bestFit="1" customWidth="1"/>
    <col min="8980" max="8980" width="5.42578125" style="974" bestFit="1" customWidth="1"/>
    <col min="8981" max="8981" width="5.85546875" style="974" bestFit="1" customWidth="1"/>
    <col min="8982" max="8983" width="5.28515625" style="974" bestFit="1" customWidth="1"/>
    <col min="8984" max="8984" width="6.42578125" style="974" bestFit="1" customWidth="1"/>
    <col min="8985" max="8985" width="5.42578125" style="974" bestFit="1" customWidth="1"/>
    <col min="8986" max="8986" width="5.5703125" style="974" bestFit="1" customWidth="1"/>
    <col min="8987" max="8987" width="4.5703125" style="974" customWidth="1"/>
    <col min="8988" max="8988" width="6.140625" style="974" bestFit="1" customWidth="1"/>
    <col min="8989" max="8989" width="8" style="974" bestFit="1" customWidth="1"/>
    <col min="8990" max="8990" width="6.5703125" style="974" bestFit="1" customWidth="1"/>
    <col min="8991" max="8993" width="5.5703125" style="974" bestFit="1" customWidth="1"/>
    <col min="8994" max="8994" width="6.5703125" style="974" bestFit="1" customWidth="1"/>
    <col min="8995" max="8995" width="6.42578125" style="974" bestFit="1" customWidth="1"/>
    <col min="8996" max="8996" width="4.7109375" style="974" bestFit="1" customWidth="1"/>
    <col min="8997" max="8997" width="6.140625" style="974" customWidth="1"/>
    <col min="8998" max="8998" width="8.140625" style="974" customWidth="1"/>
    <col min="8999" max="8999" width="10.42578125" style="974" bestFit="1" customWidth="1"/>
    <col min="9000" max="9000" width="9" style="974" bestFit="1" customWidth="1"/>
    <col min="9001" max="9004" width="0" style="974" hidden="1" customWidth="1"/>
    <col min="9005" max="9204" width="8.85546875" style="974"/>
    <col min="9205" max="9205" width="4.5703125" style="974" bestFit="1" customWidth="1"/>
    <col min="9206" max="9206" width="32" style="974" customWidth="1"/>
    <col min="9207" max="9207" width="5.7109375" style="974" customWidth="1"/>
    <col min="9208" max="9208" width="10" style="974" customWidth="1"/>
    <col min="9209" max="9210" width="7.85546875" style="974" customWidth="1"/>
    <col min="9211" max="9211" width="8.5703125" style="974" bestFit="1" customWidth="1"/>
    <col min="9212" max="9212" width="5.5703125" style="974" bestFit="1" customWidth="1"/>
    <col min="9213" max="9213" width="6.5703125" style="974" bestFit="1" customWidth="1"/>
    <col min="9214" max="9214" width="4.7109375" style="974" bestFit="1" customWidth="1"/>
    <col min="9215" max="9215" width="7.85546875" style="974" bestFit="1" customWidth="1"/>
    <col min="9216" max="9216" width="6.42578125" style="974" bestFit="1" customWidth="1"/>
    <col min="9217" max="9217" width="6.5703125" style="974" customWidth="1"/>
    <col min="9218" max="9218" width="8.85546875" style="974" customWidth="1"/>
    <col min="9219" max="9219" width="5.42578125" style="974" bestFit="1" customWidth="1"/>
    <col min="9220" max="9220" width="6.42578125" style="974" bestFit="1" customWidth="1"/>
    <col min="9221" max="9221" width="5.140625" style="974" bestFit="1" customWidth="1"/>
    <col min="9222" max="9222" width="0" style="974" hidden="1" customWidth="1"/>
    <col min="9223" max="9223" width="6.28515625" style="974" bestFit="1" customWidth="1"/>
    <col min="9224" max="9224" width="6.7109375" style="974" customWidth="1"/>
    <col min="9225" max="9225" width="6.42578125" style="974" customWidth="1"/>
    <col min="9226" max="9226" width="4.42578125" style="974" customWidth="1"/>
    <col min="9227" max="9227" width="6.42578125" style="974" bestFit="1" customWidth="1"/>
    <col min="9228" max="9229" width="7.85546875" style="974" bestFit="1" customWidth="1"/>
    <col min="9230" max="9230" width="8.7109375" style="974" bestFit="1" customWidth="1"/>
    <col min="9231" max="9231" width="6.28515625" style="974" bestFit="1" customWidth="1"/>
    <col min="9232" max="9232" width="5.140625" style="974" bestFit="1" customWidth="1"/>
    <col min="9233" max="9233" width="6.140625" style="974" bestFit="1" customWidth="1"/>
    <col min="9234" max="9234" width="5.42578125" style="974" bestFit="1" customWidth="1"/>
    <col min="9235" max="9235" width="5.5703125" style="974" bestFit="1" customWidth="1"/>
    <col min="9236" max="9236" width="5.42578125" style="974" bestFit="1" customWidth="1"/>
    <col min="9237" max="9237" width="5.85546875" style="974" bestFit="1" customWidth="1"/>
    <col min="9238" max="9239" width="5.28515625" style="974" bestFit="1" customWidth="1"/>
    <col min="9240" max="9240" width="6.42578125" style="974" bestFit="1" customWidth="1"/>
    <col min="9241" max="9241" width="5.42578125" style="974" bestFit="1" customWidth="1"/>
    <col min="9242" max="9242" width="5.5703125" style="974" bestFit="1" customWidth="1"/>
    <col min="9243" max="9243" width="4.5703125" style="974" customWidth="1"/>
    <col min="9244" max="9244" width="6.140625" style="974" bestFit="1" customWidth="1"/>
    <col min="9245" max="9245" width="8" style="974" bestFit="1" customWidth="1"/>
    <col min="9246" max="9246" width="6.5703125" style="974" bestFit="1" customWidth="1"/>
    <col min="9247" max="9249" width="5.5703125" style="974" bestFit="1" customWidth="1"/>
    <col min="9250" max="9250" width="6.5703125" style="974" bestFit="1" customWidth="1"/>
    <col min="9251" max="9251" width="6.42578125" style="974" bestFit="1" customWidth="1"/>
    <col min="9252" max="9252" width="4.7109375" style="974" bestFit="1" customWidth="1"/>
    <col min="9253" max="9253" width="6.140625" style="974" customWidth="1"/>
    <col min="9254" max="9254" width="8.140625" style="974" customWidth="1"/>
    <col min="9255" max="9255" width="10.42578125" style="974" bestFit="1" customWidth="1"/>
    <col min="9256" max="9256" width="9" style="974" bestFit="1" customWidth="1"/>
    <col min="9257" max="9260" width="0" style="974" hidden="1" customWidth="1"/>
    <col min="9261" max="9460" width="8.85546875" style="974"/>
    <col min="9461" max="9461" width="4.5703125" style="974" bestFit="1" customWidth="1"/>
    <col min="9462" max="9462" width="32" style="974" customWidth="1"/>
    <col min="9463" max="9463" width="5.7109375" style="974" customWidth="1"/>
    <col min="9464" max="9464" width="10" style="974" customWidth="1"/>
    <col min="9465" max="9466" width="7.85546875" style="974" customWidth="1"/>
    <col min="9467" max="9467" width="8.5703125" style="974" bestFit="1" customWidth="1"/>
    <col min="9468" max="9468" width="5.5703125" style="974" bestFit="1" customWidth="1"/>
    <col min="9469" max="9469" width="6.5703125" style="974" bestFit="1" customWidth="1"/>
    <col min="9470" max="9470" width="4.7109375" style="974" bestFit="1" customWidth="1"/>
    <col min="9471" max="9471" width="7.85546875" style="974" bestFit="1" customWidth="1"/>
    <col min="9472" max="9472" width="6.42578125" style="974" bestFit="1" customWidth="1"/>
    <col min="9473" max="9473" width="6.5703125" style="974" customWidth="1"/>
    <col min="9474" max="9474" width="8.85546875" style="974" customWidth="1"/>
    <col min="9475" max="9475" width="5.42578125" style="974" bestFit="1" customWidth="1"/>
    <col min="9476" max="9476" width="6.42578125" style="974" bestFit="1" customWidth="1"/>
    <col min="9477" max="9477" width="5.140625" style="974" bestFit="1" customWidth="1"/>
    <col min="9478" max="9478" width="0" style="974" hidden="1" customWidth="1"/>
    <col min="9479" max="9479" width="6.28515625" style="974" bestFit="1" customWidth="1"/>
    <col min="9480" max="9480" width="6.7109375" style="974" customWidth="1"/>
    <col min="9481" max="9481" width="6.42578125" style="974" customWidth="1"/>
    <col min="9482" max="9482" width="4.42578125" style="974" customWidth="1"/>
    <col min="9483" max="9483" width="6.42578125" style="974" bestFit="1" customWidth="1"/>
    <col min="9484" max="9485" width="7.85546875" style="974" bestFit="1" customWidth="1"/>
    <col min="9486" max="9486" width="8.7109375" style="974" bestFit="1" customWidth="1"/>
    <col min="9487" max="9487" width="6.28515625" style="974" bestFit="1" customWidth="1"/>
    <col min="9488" max="9488" width="5.140625" style="974" bestFit="1" customWidth="1"/>
    <col min="9489" max="9489" width="6.140625" style="974" bestFit="1" customWidth="1"/>
    <col min="9490" max="9490" width="5.42578125" style="974" bestFit="1" customWidth="1"/>
    <col min="9491" max="9491" width="5.5703125" style="974" bestFit="1" customWidth="1"/>
    <col min="9492" max="9492" width="5.42578125" style="974" bestFit="1" customWidth="1"/>
    <col min="9493" max="9493" width="5.85546875" style="974" bestFit="1" customWidth="1"/>
    <col min="9494" max="9495" width="5.28515625" style="974" bestFit="1" customWidth="1"/>
    <col min="9496" max="9496" width="6.42578125" style="974" bestFit="1" customWidth="1"/>
    <col min="9497" max="9497" width="5.42578125" style="974" bestFit="1" customWidth="1"/>
    <col min="9498" max="9498" width="5.5703125" style="974" bestFit="1" customWidth="1"/>
    <col min="9499" max="9499" width="4.5703125" style="974" customWidth="1"/>
    <col min="9500" max="9500" width="6.140625" style="974" bestFit="1" customWidth="1"/>
    <col min="9501" max="9501" width="8" style="974" bestFit="1" customWidth="1"/>
    <col min="9502" max="9502" width="6.5703125" style="974" bestFit="1" customWidth="1"/>
    <col min="9503" max="9505" width="5.5703125" style="974" bestFit="1" customWidth="1"/>
    <col min="9506" max="9506" width="6.5703125" style="974" bestFit="1" customWidth="1"/>
    <col min="9507" max="9507" width="6.42578125" style="974" bestFit="1" customWidth="1"/>
    <col min="9508" max="9508" width="4.7109375" style="974" bestFit="1" customWidth="1"/>
    <col min="9509" max="9509" width="6.140625" style="974" customWidth="1"/>
    <col min="9510" max="9510" width="8.140625" style="974" customWidth="1"/>
    <col min="9511" max="9511" width="10.42578125" style="974" bestFit="1" customWidth="1"/>
    <col min="9512" max="9512" width="9" style="974" bestFit="1" customWidth="1"/>
    <col min="9513" max="9516" width="0" style="974" hidden="1" customWidth="1"/>
    <col min="9517" max="9716" width="8.85546875" style="974"/>
    <col min="9717" max="9717" width="4.5703125" style="974" bestFit="1" customWidth="1"/>
    <col min="9718" max="9718" width="32" style="974" customWidth="1"/>
    <col min="9719" max="9719" width="5.7109375" style="974" customWidth="1"/>
    <col min="9720" max="9720" width="10" style="974" customWidth="1"/>
    <col min="9721" max="9722" width="7.85546875" style="974" customWidth="1"/>
    <col min="9723" max="9723" width="8.5703125" style="974" bestFit="1" customWidth="1"/>
    <col min="9724" max="9724" width="5.5703125" style="974" bestFit="1" customWidth="1"/>
    <col min="9725" max="9725" width="6.5703125" style="974" bestFit="1" customWidth="1"/>
    <col min="9726" max="9726" width="4.7109375" style="974" bestFit="1" customWidth="1"/>
    <col min="9727" max="9727" width="7.85546875" style="974" bestFit="1" customWidth="1"/>
    <col min="9728" max="9728" width="6.42578125" style="974" bestFit="1" customWidth="1"/>
    <col min="9729" max="9729" width="6.5703125" style="974" customWidth="1"/>
    <col min="9730" max="9730" width="8.85546875" style="974" customWidth="1"/>
    <col min="9731" max="9731" width="5.42578125" style="974" bestFit="1" customWidth="1"/>
    <col min="9732" max="9732" width="6.42578125" style="974" bestFit="1" customWidth="1"/>
    <col min="9733" max="9733" width="5.140625" style="974" bestFit="1" customWidth="1"/>
    <col min="9734" max="9734" width="0" style="974" hidden="1" customWidth="1"/>
    <col min="9735" max="9735" width="6.28515625" style="974" bestFit="1" customWidth="1"/>
    <col min="9736" max="9736" width="6.7109375" style="974" customWidth="1"/>
    <col min="9737" max="9737" width="6.42578125" style="974" customWidth="1"/>
    <col min="9738" max="9738" width="4.42578125" style="974" customWidth="1"/>
    <col min="9739" max="9739" width="6.42578125" style="974" bestFit="1" customWidth="1"/>
    <col min="9740" max="9741" width="7.85546875" style="974" bestFit="1" customWidth="1"/>
    <col min="9742" max="9742" width="8.7109375" style="974" bestFit="1" customWidth="1"/>
    <col min="9743" max="9743" width="6.28515625" style="974" bestFit="1" customWidth="1"/>
    <col min="9744" max="9744" width="5.140625" style="974" bestFit="1" customWidth="1"/>
    <col min="9745" max="9745" width="6.140625" style="974" bestFit="1" customWidth="1"/>
    <col min="9746" max="9746" width="5.42578125" style="974" bestFit="1" customWidth="1"/>
    <col min="9747" max="9747" width="5.5703125" style="974" bestFit="1" customWidth="1"/>
    <col min="9748" max="9748" width="5.42578125" style="974" bestFit="1" customWidth="1"/>
    <col min="9749" max="9749" width="5.85546875" style="974" bestFit="1" customWidth="1"/>
    <col min="9750" max="9751" width="5.28515625" style="974" bestFit="1" customWidth="1"/>
    <col min="9752" max="9752" width="6.42578125" style="974" bestFit="1" customWidth="1"/>
    <col min="9753" max="9753" width="5.42578125" style="974" bestFit="1" customWidth="1"/>
    <col min="9754" max="9754" width="5.5703125" style="974" bestFit="1" customWidth="1"/>
    <col min="9755" max="9755" width="4.5703125" style="974" customWidth="1"/>
    <col min="9756" max="9756" width="6.140625" style="974" bestFit="1" customWidth="1"/>
    <col min="9757" max="9757" width="8" style="974" bestFit="1" customWidth="1"/>
    <col min="9758" max="9758" width="6.5703125" style="974" bestFit="1" customWidth="1"/>
    <col min="9759" max="9761" width="5.5703125" style="974" bestFit="1" customWidth="1"/>
    <col min="9762" max="9762" width="6.5703125" style="974" bestFit="1" customWidth="1"/>
    <col min="9763" max="9763" width="6.42578125" style="974" bestFit="1" customWidth="1"/>
    <col min="9764" max="9764" width="4.7109375" style="974" bestFit="1" customWidth="1"/>
    <col min="9765" max="9765" width="6.140625" style="974" customWidth="1"/>
    <col min="9766" max="9766" width="8.140625" style="974" customWidth="1"/>
    <col min="9767" max="9767" width="10.42578125" style="974" bestFit="1" customWidth="1"/>
    <col min="9768" max="9768" width="9" style="974" bestFit="1" customWidth="1"/>
    <col min="9769" max="9772" width="0" style="974" hidden="1" customWidth="1"/>
    <col min="9773" max="9972" width="8.85546875" style="974"/>
    <col min="9973" max="9973" width="4.5703125" style="974" bestFit="1" customWidth="1"/>
    <col min="9974" max="9974" width="32" style="974" customWidth="1"/>
    <col min="9975" max="9975" width="5.7109375" style="974" customWidth="1"/>
    <col min="9976" max="9976" width="10" style="974" customWidth="1"/>
    <col min="9977" max="9978" width="7.85546875" style="974" customWidth="1"/>
    <col min="9979" max="9979" width="8.5703125" style="974" bestFit="1" customWidth="1"/>
    <col min="9980" max="9980" width="5.5703125" style="974" bestFit="1" customWidth="1"/>
    <col min="9981" max="9981" width="6.5703125" style="974" bestFit="1" customWidth="1"/>
    <col min="9982" max="9982" width="4.7109375" style="974" bestFit="1" customWidth="1"/>
    <col min="9983" max="9983" width="7.85546875" style="974" bestFit="1" customWidth="1"/>
    <col min="9984" max="9984" width="6.42578125" style="974" bestFit="1" customWidth="1"/>
    <col min="9985" max="9985" width="6.5703125" style="974" customWidth="1"/>
    <col min="9986" max="9986" width="8.85546875" style="974" customWidth="1"/>
    <col min="9987" max="9987" width="5.42578125" style="974" bestFit="1" customWidth="1"/>
    <col min="9988" max="9988" width="6.42578125" style="974" bestFit="1" customWidth="1"/>
    <col min="9989" max="9989" width="5.140625" style="974" bestFit="1" customWidth="1"/>
    <col min="9990" max="9990" width="0" style="974" hidden="1" customWidth="1"/>
    <col min="9991" max="9991" width="6.28515625" style="974" bestFit="1" customWidth="1"/>
    <col min="9992" max="9992" width="6.7109375" style="974" customWidth="1"/>
    <col min="9993" max="9993" width="6.42578125" style="974" customWidth="1"/>
    <col min="9994" max="9994" width="4.42578125" style="974" customWidth="1"/>
    <col min="9995" max="9995" width="6.42578125" style="974" bestFit="1" customWidth="1"/>
    <col min="9996" max="9997" width="7.85546875" style="974" bestFit="1" customWidth="1"/>
    <col min="9998" max="9998" width="8.7109375" style="974" bestFit="1" customWidth="1"/>
    <col min="9999" max="9999" width="6.28515625" style="974" bestFit="1" customWidth="1"/>
    <col min="10000" max="10000" width="5.140625" style="974" bestFit="1" customWidth="1"/>
    <col min="10001" max="10001" width="6.140625" style="974" bestFit="1" customWidth="1"/>
    <col min="10002" max="10002" width="5.42578125" style="974" bestFit="1" customWidth="1"/>
    <col min="10003" max="10003" width="5.5703125" style="974" bestFit="1" customWidth="1"/>
    <col min="10004" max="10004" width="5.42578125" style="974" bestFit="1" customWidth="1"/>
    <col min="10005" max="10005" width="5.85546875" style="974" bestFit="1" customWidth="1"/>
    <col min="10006" max="10007" width="5.28515625" style="974" bestFit="1" customWidth="1"/>
    <col min="10008" max="10008" width="6.42578125" style="974" bestFit="1" customWidth="1"/>
    <col min="10009" max="10009" width="5.42578125" style="974" bestFit="1" customWidth="1"/>
    <col min="10010" max="10010" width="5.5703125" style="974" bestFit="1" customWidth="1"/>
    <col min="10011" max="10011" width="4.5703125" style="974" customWidth="1"/>
    <col min="10012" max="10012" width="6.140625" style="974" bestFit="1" customWidth="1"/>
    <col min="10013" max="10013" width="8" style="974" bestFit="1" customWidth="1"/>
    <col min="10014" max="10014" width="6.5703125" style="974" bestFit="1" customWidth="1"/>
    <col min="10015" max="10017" width="5.5703125" style="974" bestFit="1" customWidth="1"/>
    <col min="10018" max="10018" width="6.5703125" style="974" bestFit="1" customWidth="1"/>
    <col min="10019" max="10019" width="6.42578125" style="974" bestFit="1" customWidth="1"/>
    <col min="10020" max="10020" width="4.7109375" style="974" bestFit="1" customWidth="1"/>
    <col min="10021" max="10021" width="6.140625" style="974" customWidth="1"/>
    <col min="10022" max="10022" width="8.140625" style="974" customWidth="1"/>
    <col min="10023" max="10023" width="10.42578125" style="974" bestFit="1" customWidth="1"/>
    <col min="10024" max="10024" width="9" style="974" bestFit="1" customWidth="1"/>
    <col min="10025" max="10028" width="0" style="974" hidden="1" customWidth="1"/>
    <col min="10029" max="10228" width="8.85546875" style="974"/>
    <col min="10229" max="10229" width="4.5703125" style="974" bestFit="1" customWidth="1"/>
    <col min="10230" max="10230" width="32" style="974" customWidth="1"/>
    <col min="10231" max="10231" width="5.7109375" style="974" customWidth="1"/>
    <col min="10232" max="10232" width="10" style="974" customWidth="1"/>
    <col min="10233" max="10234" width="7.85546875" style="974" customWidth="1"/>
    <col min="10235" max="10235" width="8.5703125" style="974" bestFit="1" customWidth="1"/>
    <col min="10236" max="10236" width="5.5703125" style="974" bestFit="1" customWidth="1"/>
    <col min="10237" max="10237" width="6.5703125" style="974" bestFit="1" customWidth="1"/>
    <col min="10238" max="10238" width="4.7109375" style="974" bestFit="1" customWidth="1"/>
    <col min="10239" max="10239" width="7.85546875" style="974" bestFit="1" customWidth="1"/>
    <col min="10240" max="10240" width="6.42578125" style="974" bestFit="1" customWidth="1"/>
    <col min="10241" max="10241" width="6.5703125" style="974" customWidth="1"/>
    <col min="10242" max="10242" width="8.85546875" style="974" customWidth="1"/>
    <col min="10243" max="10243" width="5.42578125" style="974" bestFit="1" customWidth="1"/>
    <col min="10244" max="10244" width="6.42578125" style="974" bestFit="1" customWidth="1"/>
    <col min="10245" max="10245" width="5.140625" style="974" bestFit="1" customWidth="1"/>
    <col min="10246" max="10246" width="0" style="974" hidden="1" customWidth="1"/>
    <col min="10247" max="10247" width="6.28515625" style="974" bestFit="1" customWidth="1"/>
    <col min="10248" max="10248" width="6.7109375" style="974" customWidth="1"/>
    <col min="10249" max="10249" width="6.42578125" style="974" customWidth="1"/>
    <col min="10250" max="10250" width="4.42578125" style="974" customWidth="1"/>
    <col min="10251" max="10251" width="6.42578125" style="974" bestFit="1" customWidth="1"/>
    <col min="10252" max="10253" width="7.85546875" style="974" bestFit="1" customWidth="1"/>
    <col min="10254" max="10254" width="8.7109375" style="974" bestFit="1" customWidth="1"/>
    <col min="10255" max="10255" width="6.28515625" style="974" bestFit="1" customWidth="1"/>
    <col min="10256" max="10256" width="5.140625" style="974" bestFit="1" customWidth="1"/>
    <col min="10257" max="10257" width="6.140625" style="974" bestFit="1" customWidth="1"/>
    <col min="10258" max="10258" width="5.42578125" style="974" bestFit="1" customWidth="1"/>
    <col min="10259" max="10259" width="5.5703125" style="974" bestFit="1" customWidth="1"/>
    <col min="10260" max="10260" width="5.42578125" style="974" bestFit="1" customWidth="1"/>
    <col min="10261" max="10261" width="5.85546875" style="974" bestFit="1" customWidth="1"/>
    <col min="10262" max="10263" width="5.28515625" style="974" bestFit="1" customWidth="1"/>
    <col min="10264" max="10264" width="6.42578125" style="974" bestFit="1" customWidth="1"/>
    <col min="10265" max="10265" width="5.42578125" style="974" bestFit="1" customWidth="1"/>
    <col min="10266" max="10266" width="5.5703125" style="974" bestFit="1" customWidth="1"/>
    <col min="10267" max="10267" width="4.5703125" style="974" customWidth="1"/>
    <col min="10268" max="10268" width="6.140625" style="974" bestFit="1" customWidth="1"/>
    <col min="10269" max="10269" width="8" style="974" bestFit="1" customWidth="1"/>
    <col min="10270" max="10270" width="6.5703125" style="974" bestFit="1" customWidth="1"/>
    <col min="10271" max="10273" width="5.5703125" style="974" bestFit="1" customWidth="1"/>
    <col min="10274" max="10274" width="6.5703125" style="974" bestFit="1" customWidth="1"/>
    <col min="10275" max="10275" width="6.42578125" style="974" bestFit="1" customWidth="1"/>
    <col min="10276" max="10276" width="4.7109375" style="974" bestFit="1" customWidth="1"/>
    <col min="10277" max="10277" width="6.140625" style="974" customWidth="1"/>
    <col min="10278" max="10278" width="8.140625" style="974" customWidth="1"/>
    <col min="10279" max="10279" width="10.42578125" style="974" bestFit="1" customWidth="1"/>
    <col min="10280" max="10280" width="9" style="974" bestFit="1" customWidth="1"/>
    <col min="10281" max="10284" width="0" style="974" hidden="1" customWidth="1"/>
    <col min="10285" max="10484" width="8.85546875" style="974"/>
    <col min="10485" max="10485" width="4.5703125" style="974" bestFit="1" customWidth="1"/>
    <col min="10486" max="10486" width="32" style="974" customWidth="1"/>
    <col min="10487" max="10487" width="5.7109375" style="974" customWidth="1"/>
    <col min="10488" max="10488" width="10" style="974" customWidth="1"/>
    <col min="10489" max="10490" width="7.85546875" style="974" customWidth="1"/>
    <col min="10491" max="10491" width="8.5703125" style="974" bestFit="1" customWidth="1"/>
    <col min="10492" max="10492" width="5.5703125" style="974" bestFit="1" customWidth="1"/>
    <col min="10493" max="10493" width="6.5703125" style="974" bestFit="1" customWidth="1"/>
    <col min="10494" max="10494" width="4.7109375" style="974" bestFit="1" customWidth="1"/>
    <col min="10495" max="10495" width="7.85546875" style="974" bestFit="1" customWidth="1"/>
    <col min="10496" max="10496" width="6.42578125" style="974" bestFit="1" customWidth="1"/>
    <col min="10497" max="10497" width="6.5703125" style="974" customWidth="1"/>
    <col min="10498" max="10498" width="8.85546875" style="974" customWidth="1"/>
    <col min="10499" max="10499" width="5.42578125" style="974" bestFit="1" customWidth="1"/>
    <col min="10500" max="10500" width="6.42578125" style="974" bestFit="1" customWidth="1"/>
    <col min="10501" max="10501" width="5.140625" style="974" bestFit="1" customWidth="1"/>
    <col min="10502" max="10502" width="0" style="974" hidden="1" customWidth="1"/>
    <col min="10503" max="10503" width="6.28515625" style="974" bestFit="1" customWidth="1"/>
    <col min="10504" max="10504" width="6.7109375" style="974" customWidth="1"/>
    <col min="10505" max="10505" width="6.42578125" style="974" customWidth="1"/>
    <col min="10506" max="10506" width="4.42578125" style="974" customWidth="1"/>
    <col min="10507" max="10507" width="6.42578125" style="974" bestFit="1" customWidth="1"/>
    <col min="10508" max="10509" width="7.85546875" style="974" bestFit="1" customWidth="1"/>
    <col min="10510" max="10510" width="8.7109375" style="974" bestFit="1" customWidth="1"/>
    <col min="10511" max="10511" width="6.28515625" style="974" bestFit="1" customWidth="1"/>
    <col min="10512" max="10512" width="5.140625" style="974" bestFit="1" customWidth="1"/>
    <col min="10513" max="10513" width="6.140625" style="974" bestFit="1" customWidth="1"/>
    <col min="10514" max="10514" width="5.42578125" style="974" bestFit="1" customWidth="1"/>
    <col min="10515" max="10515" width="5.5703125" style="974" bestFit="1" customWidth="1"/>
    <col min="10516" max="10516" width="5.42578125" style="974" bestFit="1" customWidth="1"/>
    <col min="10517" max="10517" width="5.85546875" style="974" bestFit="1" customWidth="1"/>
    <col min="10518" max="10519" width="5.28515625" style="974" bestFit="1" customWidth="1"/>
    <col min="10520" max="10520" width="6.42578125" style="974" bestFit="1" customWidth="1"/>
    <col min="10521" max="10521" width="5.42578125" style="974" bestFit="1" customWidth="1"/>
    <col min="10522" max="10522" width="5.5703125" style="974" bestFit="1" customWidth="1"/>
    <col min="10523" max="10523" width="4.5703125" style="974" customWidth="1"/>
    <col min="10524" max="10524" width="6.140625" style="974" bestFit="1" customWidth="1"/>
    <col min="10525" max="10525" width="8" style="974" bestFit="1" customWidth="1"/>
    <col min="10526" max="10526" width="6.5703125" style="974" bestFit="1" customWidth="1"/>
    <col min="10527" max="10529" width="5.5703125" style="974" bestFit="1" customWidth="1"/>
    <col min="10530" max="10530" width="6.5703125" style="974" bestFit="1" customWidth="1"/>
    <col min="10531" max="10531" width="6.42578125" style="974" bestFit="1" customWidth="1"/>
    <col min="10532" max="10532" width="4.7109375" style="974" bestFit="1" customWidth="1"/>
    <col min="10533" max="10533" width="6.140625" style="974" customWidth="1"/>
    <col min="10534" max="10534" width="8.140625" style="974" customWidth="1"/>
    <col min="10535" max="10535" width="10.42578125" style="974" bestFit="1" customWidth="1"/>
    <col min="10536" max="10536" width="9" style="974" bestFit="1" customWidth="1"/>
    <col min="10537" max="10540" width="0" style="974" hidden="1" customWidth="1"/>
    <col min="10541" max="10740" width="8.85546875" style="974"/>
    <col min="10741" max="10741" width="4.5703125" style="974" bestFit="1" customWidth="1"/>
    <col min="10742" max="10742" width="32" style="974" customWidth="1"/>
    <col min="10743" max="10743" width="5.7109375" style="974" customWidth="1"/>
    <col min="10744" max="10744" width="10" style="974" customWidth="1"/>
    <col min="10745" max="10746" width="7.85546875" style="974" customWidth="1"/>
    <col min="10747" max="10747" width="8.5703125" style="974" bestFit="1" customWidth="1"/>
    <col min="10748" max="10748" width="5.5703125" style="974" bestFit="1" customWidth="1"/>
    <col min="10749" max="10749" width="6.5703125" style="974" bestFit="1" customWidth="1"/>
    <col min="10750" max="10750" width="4.7109375" style="974" bestFit="1" customWidth="1"/>
    <col min="10751" max="10751" width="7.85546875" style="974" bestFit="1" customWidth="1"/>
    <col min="10752" max="10752" width="6.42578125" style="974" bestFit="1" customWidth="1"/>
    <col min="10753" max="10753" width="6.5703125" style="974" customWidth="1"/>
    <col min="10754" max="10754" width="8.85546875" style="974" customWidth="1"/>
    <col min="10755" max="10755" width="5.42578125" style="974" bestFit="1" customWidth="1"/>
    <col min="10756" max="10756" width="6.42578125" style="974" bestFit="1" customWidth="1"/>
    <col min="10757" max="10757" width="5.140625" style="974" bestFit="1" customWidth="1"/>
    <col min="10758" max="10758" width="0" style="974" hidden="1" customWidth="1"/>
    <col min="10759" max="10759" width="6.28515625" style="974" bestFit="1" customWidth="1"/>
    <col min="10760" max="10760" width="6.7109375" style="974" customWidth="1"/>
    <col min="10761" max="10761" width="6.42578125" style="974" customWidth="1"/>
    <col min="10762" max="10762" width="4.42578125" style="974" customWidth="1"/>
    <col min="10763" max="10763" width="6.42578125" style="974" bestFit="1" customWidth="1"/>
    <col min="10764" max="10765" width="7.85546875" style="974" bestFit="1" customWidth="1"/>
    <col min="10766" max="10766" width="8.7109375" style="974" bestFit="1" customWidth="1"/>
    <col min="10767" max="10767" width="6.28515625" style="974" bestFit="1" customWidth="1"/>
    <col min="10768" max="10768" width="5.140625" style="974" bestFit="1" customWidth="1"/>
    <col min="10769" max="10769" width="6.140625" style="974" bestFit="1" customWidth="1"/>
    <col min="10770" max="10770" width="5.42578125" style="974" bestFit="1" customWidth="1"/>
    <col min="10771" max="10771" width="5.5703125" style="974" bestFit="1" customWidth="1"/>
    <col min="10772" max="10772" width="5.42578125" style="974" bestFit="1" customWidth="1"/>
    <col min="10773" max="10773" width="5.85546875" style="974" bestFit="1" customWidth="1"/>
    <col min="10774" max="10775" width="5.28515625" style="974" bestFit="1" customWidth="1"/>
    <col min="10776" max="10776" width="6.42578125" style="974" bestFit="1" customWidth="1"/>
    <col min="10777" max="10777" width="5.42578125" style="974" bestFit="1" customWidth="1"/>
    <col min="10778" max="10778" width="5.5703125" style="974" bestFit="1" customWidth="1"/>
    <col min="10779" max="10779" width="4.5703125" style="974" customWidth="1"/>
    <col min="10780" max="10780" width="6.140625" style="974" bestFit="1" customWidth="1"/>
    <col min="10781" max="10781" width="8" style="974" bestFit="1" customWidth="1"/>
    <col min="10782" max="10782" width="6.5703125" style="974" bestFit="1" customWidth="1"/>
    <col min="10783" max="10785" width="5.5703125" style="974" bestFit="1" customWidth="1"/>
    <col min="10786" max="10786" width="6.5703125" style="974" bestFit="1" customWidth="1"/>
    <col min="10787" max="10787" width="6.42578125" style="974" bestFit="1" customWidth="1"/>
    <col min="10788" max="10788" width="4.7109375" style="974" bestFit="1" customWidth="1"/>
    <col min="10789" max="10789" width="6.140625" style="974" customWidth="1"/>
    <col min="10790" max="10790" width="8.140625" style="974" customWidth="1"/>
    <col min="10791" max="10791" width="10.42578125" style="974" bestFit="1" customWidth="1"/>
    <col min="10792" max="10792" width="9" style="974" bestFit="1" customWidth="1"/>
    <col min="10793" max="10796" width="0" style="974" hidden="1" customWidth="1"/>
    <col min="10797" max="10996" width="8.85546875" style="974"/>
    <col min="10997" max="10997" width="4.5703125" style="974" bestFit="1" customWidth="1"/>
    <col min="10998" max="10998" width="32" style="974" customWidth="1"/>
    <col min="10999" max="10999" width="5.7109375" style="974" customWidth="1"/>
    <col min="11000" max="11000" width="10" style="974" customWidth="1"/>
    <col min="11001" max="11002" width="7.85546875" style="974" customWidth="1"/>
    <col min="11003" max="11003" width="8.5703125" style="974" bestFit="1" customWidth="1"/>
    <col min="11004" max="11004" width="5.5703125" style="974" bestFit="1" customWidth="1"/>
    <col min="11005" max="11005" width="6.5703125" style="974" bestFit="1" customWidth="1"/>
    <col min="11006" max="11006" width="4.7109375" style="974" bestFit="1" customWidth="1"/>
    <col min="11007" max="11007" width="7.85546875" style="974" bestFit="1" customWidth="1"/>
    <col min="11008" max="11008" width="6.42578125" style="974" bestFit="1" customWidth="1"/>
    <col min="11009" max="11009" width="6.5703125" style="974" customWidth="1"/>
    <col min="11010" max="11010" width="8.85546875" style="974" customWidth="1"/>
    <col min="11011" max="11011" width="5.42578125" style="974" bestFit="1" customWidth="1"/>
    <col min="11012" max="11012" width="6.42578125" style="974" bestFit="1" customWidth="1"/>
    <col min="11013" max="11013" width="5.140625" style="974" bestFit="1" customWidth="1"/>
    <col min="11014" max="11014" width="0" style="974" hidden="1" customWidth="1"/>
    <col min="11015" max="11015" width="6.28515625" style="974" bestFit="1" customWidth="1"/>
    <col min="11016" max="11016" width="6.7109375" style="974" customWidth="1"/>
    <col min="11017" max="11017" width="6.42578125" style="974" customWidth="1"/>
    <col min="11018" max="11018" width="4.42578125" style="974" customWidth="1"/>
    <col min="11019" max="11019" width="6.42578125" style="974" bestFit="1" customWidth="1"/>
    <col min="11020" max="11021" width="7.85546875" style="974" bestFit="1" customWidth="1"/>
    <col min="11022" max="11022" width="8.7109375" style="974" bestFit="1" customWidth="1"/>
    <col min="11023" max="11023" width="6.28515625" style="974" bestFit="1" customWidth="1"/>
    <col min="11024" max="11024" width="5.140625" style="974" bestFit="1" customWidth="1"/>
    <col min="11025" max="11025" width="6.140625" style="974" bestFit="1" customWidth="1"/>
    <col min="11026" max="11026" width="5.42578125" style="974" bestFit="1" customWidth="1"/>
    <col min="11027" max="11027" width="5.5703125" style="974" bestFit="1" customWidth="1"/>
    <col min="11028" max="11028" width="5.42578125" style="974" bestFit="1" customWidth="1"/>
    <col min="11029" max="11029" width="5.85546875" style="974" bestFit="1" customWidth="1"/>
    <col min="11030" max="11031" width="5.28515625" style="974" bestFit="1" customWidth="1"/>
    <col min="11032" max="11032" width="6.42578125" style="974" bestFit="1" customWidth="1"/>
    <col min="11033" max="11033" width="5.42578125" style="974" bestFit="1" customWidth="1"/>
    <col min="11034" max="11034" width="5.5703125" style="974" bestFit="1" customWidth="1"/>
    <col min="11035" max="11035" width="4.5703125" style="974" customWidth="1"/>
    <col min="11036" max="11036" width="6.140625" style="974" bestFit="1" customWidth="1"/>
    <col min="11037" max="11037" width="8" style="974" bestFit="1" customWidth="1"/>
    <col min="11038" max="11038" width="6.5703125" style="974" bestFit="1" customWidth="1"/>
    <col min="11039" max="11041" width="5.5703125" style="974" bestFit="1" customWidth="1"/>
    <col min="11042" max="11042" width="6.5703125" style="974" bestFit="1" customWidth="1"/>
    <col min="11043" max="11043" width="6.42578125" style="974" bestFit="1" customWidth="1"/>
    <col min="11044" max="11044" width="4.7109375" style="974" bestFit="1" customWidth="1"/>
    <col min="11045" max="11045" width="6.140625" style="974" customWidth="1"/>
    <col min="11046" max="11046" width="8.140625" style="974" customWidth="1"/>
    <col min="11047" max="11047" width="10.42578125" style="974" bestFit="1" customWidth="1"/>
    <col min="11048" max="11048" width="9" style="974" bestFit="1" customWidth="1"/>
    <col min="11049" max="11052" width="0" style="974" hidden="1" customWidth="1"/>
    <col min="11053" max="11252" width="8.85546875" style="974"/>
    <col min="11253" max="11253" width="4.5703125" style="974" bestFit="1" customWidth="1"/>
    <col min="11254" max="11254" width="32" style="974" customWidth="1"/>
    <col min="11255" max="11255" width="5.7109375" style="974" customWidth="1"/>
    <col min="11256" max="11256" width="10" style="974" customWidth="1"/>
    <col min="11257" max="11258" width="7.85546875" style="974" customWidth="1"/>
    <col min="11259" max="11259" width="8.5703125" style="974" bestFit="1" customWidth="1"/>
    <col min="11260" max="11260" width="5.5703125" style="974" bestFit="1" customWidth="1"/>
    <col min="11261" max="11261" width="6.5703125" style="974" bestFit="1" customWidth="1"/>
    <col min="11262" max="11262" width="4.7109375" style="974" bestFit="1" customWidth="1"/>
    <col min="11263" max="11263" width="7.85546875" style="974" bestFit="1" customWidth="1"/>
    <col min="11264" max="11264" width="6.42578125" style="974" bestFit="1" customWidth="1"/>
    <col min="11265" max="11265" width="6.5703125" style="974" customWidth="1"/>
    <col min="11266" max="11266" width="8.85546875" style="974" customWidth="1"/>
    <col min="11267" max="11267" width="5.42578125" style="974" bestFit="1" customWidth="1"/>
    <col min="11268" max="11268" width="6.42578125" style="974" bestFit="1" customWidth="1"/>
    <col min="11269" max="11269" width="5.140625" style="974" bestFit="1" customWidth="1"/>
    <col min="11270" max="11270" width="0" style="974" hidden="1" customWidth="1"/>
    <col min="11271" max="11271" width="6.28515625" style="974" bestFit="1" customWidth="1"/>
    <col min="11272" max="11272" width="6.7109375" style="974" customWidth="1"/>
    <col min="11273" max="11273" width="6.42578125" style="974" customWidth="1"/>
    <col min="11274" max="11274" width="4.42578125" style="974" customWidth="1"/>
    <col min="11275" max="11275" width="6.42578125" style="974" bestFit="1" customWidth="1"/>
    <col min="11276" max="11277" width="7.85546875" style="974" bestFit="1" customWidth="1"/>
    <col min="11278" max="11278" width="8.7109375" style="974" bestFit="1" customWidth="1"/>
    <col min="11279" max="11279" width="6.28515625" style="974" bestFit="1" customWidth="1"/>
    <col min="11280" max="11280" width="5.140625" style="974" bestFit="1" customWidth="1"/>
    <col min="11281" max="11281" width="6.140625" style="974" bestFit="1" customWidth="1"/>
    <col min="11282" max="11282" width="5.42578125" style="974" bestFit="1" customWidth="1"/>
    <col min="11283" max="11283" width="5.5703125" style="974" bestFit="1" customWidth="1"/>
    <col min="11284" max="11284" width="5.42578125" style="974" bestFit="1" customWidth="1"/>
    <col min="11285" max="11285" width="5.85546875" style="974" bestFit="1" customWidth="1"/>
    <col min="11286" max="11287" width="5.28515625" style="974" bestFit="1" customWidth="1"/>
    <col min="11288" max="11288" width="6.42578125" style="974" bestFit="1" customWidth="1"/>
    <col min="11289" max="11289" width="5.42578125" style="974" bestFit="1" customWidth="1"/>
    <col min="11290" max="11290" width="5.5703125" style="974" bestFit="1" customWidth="1"/>
    <col min="11291" max="11291" width="4.5703125" style="974" customWidth="1"/>
    <col min="11292" max="11292" width="6.140625" style="974" bestFit="1" customWidth="1"/>
    <col min="11293" max="11293" width="8" style="974" bestFit="1" customWidth="1"/>
    <col min="11294" max="11294" width="6.5703125" style="974" bestFit="1" customWidth="1"/>
    <col min="11295" max="11297" width="5.5703125" style="974" bestFit="1" customWidth="1"/>
    <col min="11298" max="11298" width="6.5703125" style="974" bestFit="1" customWidth="1"/>
    <col min="11299" max="11299" width="6.42578125" style="974" bestFit="1" customWidth="1"/>
    <col min="11300" max="11300" width="4.7109375" style="974" bestFit="1" customWidth="1"/>
    <col min="11301" max="11301" width="6.140625" style="974" customWidth="1"/>
    <col min="11302" max="11302" width="8.140625" style="974" customWidth="1"/>
    <col min="11303" max="11303" width="10.42578125" style="974" bestFit="1" customWidth="1"/>
    <col min="11304" max="11304" width="9" style="974" bestFit="1" customWidth="1"/>
    <col min="11305" max="11308" width="0" style="974" hidden="1" customWidth="1"/>
    <col min="11309" max="11508" width="8.85546875" style="974"/>
    <col min="11509" max="11509" width="4.5703125" style="974" bestFit="1" customWidth="1"/>
    <col min="11510" max="11510" width="32" style="974" customWidth="1"/>
    <col min="11511" max="11511" width="5.7109375" style="974" customWidth="1"/>
    <col min="11512" max="11512" width="10" style="974" customWidth="1"/>
    <col min="11513" max="11514" width="7.85546875" style="974" customWidth="1"/>
    <col min="11515" max="11515" width="8.5703125" style="974" bestFit="1" customWidth="1"/>
    <col min="11516" max="11516" width="5.5703125" style="974" bestFit="1" customWidth="1"/>
    <col min="11517" max="11517" width="6.5703125" style="974" bestFit="1" customWidth="1"/>
    <col min="11518" max="11518" width="4.7109375" style="974" bestFit="1" customWidth="1"/>
    <col min="11519" max="11519" width="7.85546875" style="974" bestFit="1" customWidth="1"/>
    <col min="11520" max="11520" width="6.42578125" style="974" bestFit="1" customWidth="1"/>
    <col min="11521" max="11521" width="6.5703125" style="974" customWidth="1"/>
    <col min="11522" max="11522" width="8.85546875" style="974" customWidth="1"/>
    <col min="11523" max="11523" width="5.42578125" style="974" bestFit="1" customWidth="1"/>
    <col min="11524" max="11524" width="6.42578125" style="974" bestFit="1" customWidth="1"/>
    <col min="11525" max="11525" width="5.140625" style="974" bestFit="1" customWidth="1"/>
    <col min="11526" max="11526" width="0" style="974" hidden="1" customWidth="1"/>
    <col min="11527" max="11527" width="6.28515625" style="974" bestFit="1" customWidth="1"/>
    <col min="11528" max="11528" width="6.7109375" style="974" customWidth="1"/>
    <col min="11529" max="11529" width="6.42578125" style="974" customWidth="1"/>
    <col min="11530" max="11530" width="4.42578125" style="974" customWidth="1"/>
    <col min="11531" max="11531" width="6.42578125" style="974" bestFit="1" customWidth="1"/>
    <col min="11532" max="11533" width="7.85546875" style="974" bestFit="1" customWidth="1"/>
    <col min="11534" max="11534" width="8.7109375" style="974" bestFit="1" customWidth="1"/>
    <col min="11535" max="11535" width="6.28515625" style="974" bestFit="1" customWidth="1"/>
    <col min="11536" max="11536" width="5.140625" style="974" bestFit="1" customWidth="1"/>
    <col min="11537" max="11537" width="6.140625" style="974" bestFit="1" customWidth="1"/>
    <col min="11538" max="11538" width="5.42578125" style="974" bestFit="1" customWidth="1"/>
    <col min="11539" max="11539" width="5.5703125" style="974" bestFit="1" customWidth="1"/>
    <col min="11540" max="11540" width="5.42578125" style="974" bestFit="1" customWidth="1"/>
    <col min="11541" max="11541" width="5.85546875" style="974" bestFit="1" customWidth="1"/>
    <col min="11542" max="11543" width="5.28515625" style="974" bestFit="1" customWidth="1"/>
    <col min="11544" max="11544" width="6.42578125" style="974" bestFit="1" customWidth="1"/>
    <col min="11545" max="11545" width="5.42578125" style="974" bestFit="1" customWidth="1"/>
    <col min="11546" max="11546" width="5.5703125" style="974" bestFit="1" customWidth="1"/>
    <col min="11547" max="11547" width="4.5703125" style="974" customWidth="1"/>
    <col min="11548" max="11548" width="6.140625" style="974" bestFit="1" customWidth="1"/>
    <col min="11549" max="11549" width="8" style="974" bestFit="1" customWidth="1"/>
    <col min="11550" max="11550" width="6.5703125" style="974" bestFit="1" customWidth="1"/>
    <col min="11551" max="11553" width="5.5703125" style="974" bestFit="1" customWidth="1"/>
    <col min="11554" max="11554" width="6.5703125" style="974" bestFit="1" customWidth="1"/>
    <col min="11555" max="11555" width="6.42578125" style="974" bestFit="1" customWidth="1"/>
    <col min="11556" max="11556" width="4.7109375" style="974" bestFit="1" customWidth="1"/>
    <col min="11557" max="11557" width="6.140625" style="974" customWidth="1"/>
    <col min="11558" max="11558" width="8.140625" style="974" customWidth="1"/>
    <col min="11559" max="11559" width="10.42578125" style="974" bestFit="1" customWidth="1"/>
    <col min="11560" max="11560" width="9" style="974" bestFit="1" customWidth="1"/>
    <col min="11561" max="11564" width="0" style="974" hidden="1" customWidth="1"/>
    <col min="11565" max="11764" width="8.85546875" style="974"/>
    <col min="11765" max="11765" width="4.5703125" style="974" bestFit="1" customWidth="1"/>
    <col min="11766" max="11766" width="32" style="974" customWidth="1"/>
    <col min="11767" max="11767" width="5.7109375" style="974" customWidth="1"/>
    <col min="11768" max="11768" width="10" style="974" customWidth="1"/>
    <col min="11769" max="11770" width="7.85546875" style="974" customWidth="1"/>
    <col min="11771" max="11771" width="8.5703125" style="974" bestFit="1" customWidth="1"/>
    <col min="11772" max="11772" width="5.5703125" style="974" bestFit="1" customWidth="1"/>
    <col min="11773" max="11773" width="6.5703125" style="974" bestFit="1" customWidth="1"/>
    <col min="11774" max="11774" width="4.7109375" style="974" bestFit="1" customWidth="1"/>
    <col min="11775" max="11775" width="7.85546875" style="974" bestFit="1" customWidth="1"/>
    <col min="11776" max="11776" width="6.42578125" style="974" bestFit="1" customWidth="1"/>
    <col min="11777" max="11777" width="6.5703125" style="974" customWidth="1"/>
    <col min="11778" max="11778" width="8.85546875" style="974" customWidth="1"/>
    <col min="11779" max="11779" width="5.42578125" style="974" bestFit="1" customWidth="1"/>
    <col min="11780" max="11780" width="6.42578125" style="974" bestFit="1" customWidth="1"/>
    <col min="11781" max="11781" width="5.140625" style="974" bestFit="1" customWidth="1"/>
    <col min="11782" max="11782" width="0" style="974" hidden="1" customWidth="1"/>
    <col min="11783" max="11783" width="6.28515625" style="974" bestFit="1" customWidth="1"/>
    <col min="11784" max="11784" width="6.7109375" style="974" customWidth="1"/>
    <col min="11785" max="11785" width="6.42578125" style="974" customWidth="1"/>
    <col min="11786" max="11786" width="4.42578125" style="974" customWidth="1"/>
    <col min="11787" max="11787" width="6.42578125" style="974" bestFit="1" customWidth="1"/>
    <col min="11788" max="11789" width="7.85546875" style="974" bestFit="1" customWidth="1"/>
    <col min="11790" max="11790" width="8.7109375" style="974" bestFit="1" customWidth="1"/>
    <col min="11791" max="11791" width="6.28515625" style="974" bestFit="1" customWidth="1"/>
    <col min="11792" max="11792" width="5.140625" style="974" bestFit="1" customWidth="1"/>
    <col min="11793" max="11793" width="6.140625" style="974" bestFit="1" customWidth="1"/>
    <col min="11794" max="11794" width="5.42578125" style="974" bestFit="1" customWidth="1"/>
    <col min="11795" max="11795" width="5.5703125" style="974" bestFit="1" customWidth="1"/>
    <col min="11796" max="11796" width="5.42578125" style="974" bestFit="1" customWidth="1"/>
    <col min="11797" max="11797" width="5.85546875" style="974" bestFit="1" customWidth="1"/>
    <col min="11798" max="11799" width="5.28515625" style="974" bestFit="1" customWidth="1"/>
    <col min="11800" max="11800" width="6.42578125" style="974" bestFit="1" customWidth="1"/>
    <col min="11801" max="11801" width="5.42578125" style="974" bestFit="1" customWidth="1"/>
    <col min="11802" max="11802" width="5.5703125" style="974" bestFit="1" customWidth="1"/>
    <col min="11803" max="11803" width="4.5703125" style="974" customWidth="1"/>
    <col min="11804" max="11804" width="6.140625" style="974" bestFit="1" customWidth="1"/>
    <col min="11805" max="11805" width="8" style="974" bestFit="1" customWidth="1"/>
    <col min="11806" max="11806" width="6.5703125" style="974" bestFit="1" customWidth="1"/>
    <col min="11807" max="11809" width="5.5703125" style="974" bestFit="1" customWidth="1"/>
    <col min="11810" max="11810" width="6.5703125" style="974" bestFit="1" customWidth="1"/>
    <col min="11811" max="11811" width="6.42578125" style="974" bestFit="1" customWidth="1"/>
    <col min="11812" max="11812" width="4.7109375" style="974" bestFit="1" customWidth="1"/>
    <col min="11813" max="11813" width="6.140625" style="974" customWidth="1"/>
    <col min="11814" max="11814" width="8.140625" style="974" customWidth="1"/>
    <col min="11815" max="11815" width="10.42578125" style="974" bestFit="1" customWidth="1"/>
    <col min="11816" max="11816" width="9" style="974" bestFit="1" customWidth="1"/>
    <col min="11817" max="11820" width="0" style="974" hidden="1" customWidth="1"/>
    <col min="11821" max="12020" width="8.85546875" style="974"/>
    <col min="12021" max="12021" width="4.5703125" style="974" bestFit="1" customWidth="1"/>
    <col min="12022" max="12022" width="32" style="974" customWidth="1"/>
    <col min="12023" max="12023" width="5.7109375" style="974" customWidth="1"/>
    <col min="12024" max="12024" width="10" style="974" customWidth="1"/>
    <col min="12025" max="12026" width="7.85546875" style="974" customWidth="1"/>
    <col min="12027" max="12027" width="8.5703125" style="974" bestFit="1" customWidth="1"/>
    <col min="12028" max="12028" width="5.5703125" style="974" bestFit="1" customWidth="1"/>
    <col min="12029" max="12029" width="6.5703125" style="974" bestFit="1" customWidth="1"/>
    <col min="12030" max="12030" width="4.7109375" style="974" bestFit="1" customWidth="1"/>
    <col min="12031" max="12031" width="7.85546875" style="974" bestFit="1" customWidth="1"/>
    <col min="12032" max="12032" width="6.42578125" style="974" bestFit="1" customWidth="1"/>
    <col min="12033" max="12033" width="6.5703125" style="974" customWidth="1"/>
    <col min="12034" max="12034" width="8.85546875" style="974" customWidth="1"/>
    <col min="12035" max="12035" width="5.42578125" style="974" bestFit="1" customWidth="1"/>
    <col min="12036" max="12036" width="6.42578125" style="974" bestFit="1" customWidth="1"/>
    <col min="12037" max="12037" width="5.140625" style="974" bestFit="1" customWidth="1"/>
    <col min="12038" max="12038" width="0" style="974" hidden="1" customWidth="1"/>
    <col min="12039" max="12039" width="6.28515625" style="974" bestFit="1" customWidth="1"/>
    <col min="12040" max="12040" width="6.7109375" style="974" customWidth="1"/>
    <col min="12041" max="12041" width="6.42578125" style="974" customWidth="1"/>
    <col min="12042" max="12042" width="4.42578125" style="974" customWidth="1"/>
    <col min="12043" max="12043" width="6.42578125" style="974" bestFit="1" customWidth="1"/>
    <col min="12044" max="12045" width="7.85546875" style="974" bestFit="1" customWidth="1"/>
    <col min="12046" max="12046" width="8.7109375" style="974" bestFit="1" customWidth="1"/>
    <col min="12047" max="12047" width="6.28515625" style="974" bestFit="1" customWidth="1"/>
    <col min="12048" max="12048" width="5.140625" style="974" bestFit="1" customWidth="1"/>
    <col min="12049" max="12049" width="6.140625" style="974" bestFit="1" customWidth="1"/>
    <col min="12050" max="12050" width="5.42578125" style="974" bestFit="1" customWidth="1"/>
    <col min="12051" max="12051" width="5.5703125" style="974" bestFit="1" customWidth="1"/>
    <col min="12052" max="12052" width="5.42578125" style="974" bestFit="1" customWidth="1"/>
    <col min="12053" max="12053" width="5.85546875" style="974" bestFit="1" customWidth="1"/>
    <col min="12054" max="12055" width="5.28515625" style="974" bestFit="1" customWidth="1"/>
    <col min="12056" max="12056" width="6.42578125" style="974" bestFit="1" customWidth="1"/>
    <col min="12057" max="12057" width="5.42578125" style="974" bestFit="1" customWidth="1"/>
    <col min="12058" max="12058" width="5.5703125" style="974" bestFit="1" customWidth="1"/>
    <col min="12059" max="12059" width="4.5703125" style="974" customWidth="1"/>
    <col min="12060" max="12060" width="6.140625" style="974" bestFit="1" customWidth="1"/>
    <col min="12061" max="12061" width="8" style="974" bestFit="1" customWidth="1"/>
    <col min="12062" max="12062" width="6.5703125" style="974" bestFit="1" customWidth="1"/>
    <col min="12063" max="12065" width="5.5703125" style="974" bestFit="1" customWidth="1"/>
    <col min="12066" max="12066" width="6.5703125" style="974" bestFit="1" customWidth="1"/>
    <col min="12067" max="12067" width="6.42578125" style="974" bestFit="1" customWidth="1"/>
    <col min="12068" max="12068" width="4.7109375" style="974" bestFit="1" customWidth="1"/>
    <col min="12069" max="12069" width="6.140625" style="974" customWidth="1"/>
    <col min="12070" max="12070" width="8.140625" style="974" customWidth="1"/>
    <col min="12071" max="12071" width="10.42578125" style="974" bestFit="1" customWidth="1"/>
    <col min="12072" max="12072" width="9" style="974" bestFit="1" customWidth="1"/>
    <col min="12073" max="12076" width="0" style="974" hidden="1" customWidth="1"/>
    <col min="12077" max="12276" width="8.85546875" style="974"/>
    <col min="12277" max="12277" width="4.5703125" style="974" bestFit="1" customWidth="1"/>
    <col min="12278" max="12278" width="32" style="974" customWidth="1"/>
    <col min="12279" max="12279" width="5.7109375" style="974" customWidth="1"/>
    <col min="12280" max="12280" width="10" style="974" customWidth="1"/>
    <col min="12281" max="12282" width="7.85546875" style="974" customWidth="1"/>
    <col min="12283" max="12283" width="8.5703125" style="974" bestFit="1" customWidth="1"/>
    <col min="12284" max="12284" width="5.5703125" style="974" bestFit="1" customWidth="1"/>
    <col min="12285" max="12285" width="6.5703125" style="974" bestFit="1" customWidth="1"/>
    <col min="12286" max="12286" width="4.7109375" style="974" bestFit="1" customWidth="1"/>
    <col min="12287" max="12287" width="7.85546875" style="974" bestFit="1" customWidth="1"/>
    <col min="12288" max="12288" width="6.42578125" style="974" bestFit="1" customWidth="1"/>
    <col min="12289" max="12289" width="6.5703125" style="974" customWidth="1"/>
    <col min="12290" max="12290" width="8.85546875" style="974" customWidth="1"/>
    <col min="12291" max="12291" width="5.42578125" style="974" bestFit="1" customWidth="1"/>
    <col min="12292" max="12292" width="6.42578125" style="974" bestFit="1" customWidth="1"/>
    <col min="12293" max="12293" width="5.140625" style="974" bestFit="1" customWidth="1"/>
    <col min="12294" max="12294" width="0" style="974" hidden="1" customWidth="1"/>
    <col min="12295" max="12295" width="6.28515625" style="974" bestFit="1" customWidth="1"/>
    <col min="12296" max="12296" width="6.7109375" style="974" customWidth="1"/>
    <col min="12297" max="12297" width="6.42578125" style="974" customWidth="1"/>
    <col min="12298" max="12298" width="4.42578125" style="974" customWidth="1"/>
    <col min="12299" max="12299" width="6.42578125" style="974" bestFit="1" customWidth="1"/>
    <col min="12300" max="12301" width="7.85546875" style="974" bestFit="1" customWidth="1"/>
    <col min="12302" max="12302" width="8.7109375" style="974" bestFit="1" customWidth="1"/>
    <col min="12303" max="12303" width="6.28515625" style="974" bestFit="1" customWidth="1"/>
    <col min="12304" max="12304" width="5.140625" style="974" bestFit="1" customWidth="1"/>
    <col min="12305" max="12305" width="6.140625" style="974" bestFit="1" customWidth="1"/>
    <col min="12306" max="12306" width="5.42578125" style="974" bestFit="1" customWidth="1"/>
    <col min="12307" max="12307" width="5.5703125" style="974" bestFit="1" customWidth="1"/>
    <col min="12308" max="12308" width="5.42578125" style="974" bestFit="1" customWidth="1"/>
    <col min="12309" max="12309" width="5.85546875" style="974" bestFit="1" customWidth="1"/>
    <col min="12310" max="12311" width="5.28515625" style="974" bestFit="1" customWidth="1"/>
    <col min="12312" max="12312" width="6.42578125" style="974" bestFit="1" customWidth="1"/>
    <col min="12313" max="12313" width="5.42578125" style="974" bestFit="1" customWidth="1"/>
    <col min="12314" max="12314" width="5.5703125" style="974" bestFit="1" customWidth="1"/>
    <col min="12315" max="12315" width="4.5703125" style="974" customWidth="1"/>
    <col min="12316" max="12316" width="6.140625" style="974" bestFit="1" customWidth="1"/>
    <col min="12317" max="12317" width="8" style="974" bestFit="1" customWidth="1"/>
    <col min="12318" max="12318" width="6.5703125" style="974" bestFit="1" customWidth="1"/>
    <col min="12319" max="12321" width="5.5703125" style="974" bestFit="1" customWidth="1"/>
    <col min="12322" max="12322" width="6.5703125" style="974" bestFit="1" customWidth="1"/>
    <col min="12323" max="12323" width="6.42578125" style="974" bestFit="1" customWidth="1"/>
    <col min="12324" max="12324" width="4.7109375" style="974" bestFit="1" customWidth="1"/>
    <col min="12325" max="12325" width="6.140625" style="974" customWidth="1"/>
    <col min="12326" max="12326" width="8.140625" style="974" customWidth="1"/>
    <col min="12327" max="12327" width="10.42578125" style="974" bestFit="1" customWidth="1"/>
    <col min="12328" max="12328" width="9" style="974" bestFit="1" customWidth="1"/>
    <col min="12329" max="12332" width="0" style="974" hidden="1" customWidth="1"/>
    <col min="12333" max="12532" width="8.85546875" style="974"/>
    <col min="12533" max="12533" width="4.5703125" style="974" bestFit="1" customWidth="1"/>
    <col min="12534" max="12534" width="32" style="974" customWidth="1"/>
    <col min="12535" max="12535" width="5.7109375" style="974" customWidth="1"/>
    <col min="12536" max="12536" width="10" style="974" customWidth="1"/>
    <col min="12537" max="12538" width="7.85546875" style="974" customWidth="1"/>
    <col min="12539" max="12539" width="8.5703125" style="974" bestFit="1" customWidth="1"/>
    <col min="12540" max="12540" width="5.5703125" style="974" bestFit="1" customWidth="1"/>
    <col min="12541" max="12541" width="6.5703125" style="974" bestFit="1" customWidth="1"/>
    <col min="12542" max="12542" width="4.7109375" style="974" bestFit="1" customWidth="1"/>
    <col min="12543" max="12543" width="7.85546875" style="974" bestFit="1" customWidth="1"/>
    <col min="12544" max="12544" width="6.42578125" style="974" bestFit="1" customWidth="1"/>
    <col min="12545" max="12545" width="6.5703125" style="974" customWidth="1"/>
    <col min="12546" max="12546" width="8.85546875" style="974" customWidth="1"/>
    <col min="12547" max="12547" width="5.42578125" style="974" bestFit="1" customWidth="1"/>
    <col min="12548" max="12548" width="6.42578125" style="974" bestFit="1" customWidth="1"/>
    <col min="12549" max="12549" width="5.140625" style="974" bestFit="1" customWidth="1"/>
    <col min="12550" max="12550" width="0" style="974" hidden="1" customWidth="1"/>
    <col min="12551" max="12551" width="6.28515625" style="974" bestFit="1" customWidth="1"/>
    <col min="12552" max="12552" width="6.7109375" style="974" customWidth="1"/>
    <col min="12553" max="12553" width="6.42578125" style="974" customWidth="1"/>
    <col min="12554" max="12554" width="4.42578125" style="974" customWidth="1"/>
    <col min="12555" max="12555" width="6.42578125" style="974" bestFit="1" customWidth="1"/>
    <col min="12556" max="12557" width="7.85546875" style="974" bestFit="1" customWidth="1"/>
    <col min="12558" max="12558" width="8.7109375" style="974" bestFit="1" customWidth="1"/>
    <col min="12559" max="12559" width="6.28515625" style="974" bestFit="1" customWidth="1"/>
    <col min="12560" max="12560" width="5.140625" style="974" bestFit="1" customWidth="1"/>
    <col min="12561" max="12561" width="6.140625" style="974" bestFit="1" customWidth="1"/>
    <col min="12562" max="12562" width="5.42578125" style="974" bestFit="1" customWidth="1"/>
    <col min="12563" max="12563" width="5.5703125" style="974" bestFit="1" customWidth="1"/>
    <col min="12564" max="12564" width="5.42578125" style="974" bestFit="1" customWidth="1"/>
    <col min="12565" max="12565" width="5.85546875" style="974" bestFit="1" customWidth="1"/>
    <col min="12566" max="12567" width="5.28515625" style="974" bestFit="1" customWidth="1"/>
    <col min="12568" max="12568" width="6.42578125" style="974" bestFit="1" customWidth="1"/>
    <col min="12569" max="12569" width="5.42578125" style="974" bestFit="1" customWidth="1"/>
    <col min="12570" max="12570" width="5.5703125" style="974" bestFit="1" customWidth="1"/>
    <col min="12571" max="12571" width="4.5703125" style="974" customWidth="1"/>
    <col min="12572" max="12572" width="6.140625" style="974" bestFit="1" customWidth="1"/>
    <col min="12573" max="12573" width="8" style="974" bestFit="1" customWidth="1"/>
    <col min="12574" max="12574" width="6.5703125" style="974" bestFit="1" customWidth="1"/>
    <col min="12575" max="12577" width="5.5703125" style="974" bestFit="1" customWidth="1"/>
    <col min="12578" max="12578" width="6.5703125" style="974" bestFit="1" customWidth="1"/>
    <col min="12579" max="12579" width="6.42578125" style="974" bestFit="1" customWidth="1"/>
    <col min="12580" max="12580" width="4.7109375" style="974" bestFit="1" customWidth="1"/>
    <col min="12581" max="12581" width="6.140625" style="974" customWidth="1"/>
    <col min="12582" max="12582" width="8.140625" style="974" customWidth="1"/>
    <col min="12583" max="12583" width="10.42578125" style="974" bestFit="1" customWidth="1"/>
    <col min="12584" max="12584" width="9" style="974" bestFit="1" customWidth="1"/>
    <col min="12585" max="12588" width="0" style="974" hidden="1" customWidth="1"/>
    <col min="12589" max="12788" width="8.85546875" style="974"/>
    <col min="12789" max="12789" width="4.5703125" style="974" bestFit="1" customWidth="1"/>
    <col min="12790" max="12790" width="32" style="974" customWidth="1"/>
    <col min="12791" max="12791" width="5.7109375" style="974" customWidth="1"/>
    <col min="12792" max="12792" width="10" style="974" customWidth="1"/>
    <col min="12793" max="12794" width="7.85546875" style="974" customWidth="1"/>
    <col min="12795" max="12795" width="8.5703125" style="974" bestFit="1" customWidth="1"/>
    <col min="12796" max="12796" width="5.5703125" style="974" bestFit="1" customWidth="1"/>
    <col min="12797" max="12797" width="6.5703125" style="974" bestFit="1" customWidth="1"/>
    <col min="12798" max="12798" width="4.7109375" style="974" bestFit="1" customWidth="1"/>
    <col min="12799" max="12799" width="7.85546875" style="974" bestFit="1" customWidth="1"/>
    <col min="12800" max="12800" width="6.42578125" style="974" bestFit="1" customWidth="1"/>
    <col min="12801" max="12801" width="6.5703125" style="974" customWidth="1"/>
    <col min="12802" max="12802" width="8.85546875" style="974" customWidth="1"/>
    <col min="12803" max="12803" width="5.42578125" style="974" bestFit="1" customWidth="1"/>
    <col min="12804" max="12804" width="6.42578125" style="974" bestFit="1" customWidth="1"/>
    <col min="12805" max="12805" width="5.140625" style="974" bestFit="1" customWidth="1"/>
    <col min="12806" max="12806" width="0" style="974" hidden="1" customWidth="1"/>
    <col min="12807" max="12807" width="6.28515625" style="974" bestFit="1" customWidth="1"/>
    <col min="12808" max="12808" width="6.7109375" style="974" customWidth="1"/>
    <col min="12809" max="12809" width="6.42578125" style="974" customWidth="1"/>
    <col min="12810" max="12810" width="4.42578125" style="974" customWidth="1"/>
    <col min="12811" max="12811" width="6.42578125" style="974" bestFit="1" customWidth="1"/>
    <col min="12812" max="12813" width="7.85546875" style="974" bestFit="1" customWidth="1"/>
    <col min="12814" max="12814" width="8.7109375" style="974" bestFit="1" customWidth="1"/>
    <col min="12815" max="12815" width="6.28515625" style="974" bestFit="1" customWidth="1"/>
    <col min="12816" max="12816" width="5.140625" style="974" bestFit="1" customWidth="1"/>
    <col min="12817" max="12817" width="6.140625" style="974" bestFit="1" customWidth="1"/>
    <col min="12818" max="12818" width="5.42578125" style="974" bestFit="1" customWidth="1"/>
    <col min="12819" max="12819" width="5.5703125" style="974" bestFit="1" customWidth="1"/>
    <col min="12820" max="12820" width="5.42578125" style="974" bestFit="1" customWidth="1"/>
    <col min="12821" max="12821" width="5.85546875" style="974" bestFit="1" customWidth="1"/>
    <col min="12822" max="12823" width="5.28515625" style="974" bestFit="1" customWidth="1"/>
    <col min="12824" max="12824" width="6.42578125" style="974" bestFit="1" customWidth="1"/>
    <col min="12825" max="12825" width="5.42578125" style="974" bestFit="1" customWidth="1"/>
    <col min="12826" max="12826" width="5.5703125" style="974" bestFit="1" customWidth="1"/>
    <col min="12827" max="12827" width="4.5703125" style="974" customWidth="1"/>
    <col min="12828" max="12828" width="6.140625" style="974" bestFit="1" customWidth="1"/>
    <col min="12829" max="12829" width="8" style="974" bestFit="1" customWidth="1"/>
    <col min="12830" max="12830" width="6.5703125" style="974" bestFit="1" customWidth="1"/>
    <col min="12831" max="12833" width="5.5703125" style="974" bestFit="1" customWidth="1"/>
    <col min="12834" max="12834" width="6.5703125" style="974" bestFit="1" customWidth="1"/>
    <col min="12835" max="12835" width="6.42578125" style="974" bestFit="1" customWidth="1"/>
    <col min="12836" max="12836" width="4.7109375" style="974" bestFit="1" customWidth="1"/>
    <col min="12837" max="12837" width="6.140625" style="974" customWidth="1"/>
    <col min="12838" max="12838" width="8.140625" style="974" customWidth="1"/>
    <col min="12839" max="12839" width="10.42578125" style="974" bestFit="1" customWidth="1"/>
    <col min="12840" max="12840" width="9" style="974" bestFit="1" customWidth="1"/>
    <col min="12841" max="12844" width="0" style="974" hidden="1" customWidth="1"/>
    <col min="12845" max="13044" width="8.85546875" style="974"/>
    <col min="13045" max="13045" width="4.5703125" style="974" bestFit="1" customWidth="1"/>
    <col min="13046" max="13046" width="32" style="974" customWidth="1"/>
    <col min="13047" max="13047" width="5.7109375" style="974" customWidth="1"/>
    <col min="13048" max="13048" width="10" style="974" customWidth="1"/>
    <col min="13049" max="13050" width="7.85546875" style="974" customWidth="1"/>
    <col min="13051" max="13051" width="8.5703125" style="974" bestFit="1" customWidth="1"/>
    <col min="13052" max="13052" width="5.5703125" style="974" bestFit="1" customWidth="1"/>
    <col min="13053" max="13053" width="6.5703125" style="974" bestFit="1" customWidth="1"/>
    <col min="13054" max="13054" width="4.7109375" style="974" bestFit="1" customWidth="1"/>
    <col min="13055" max="13055" width="7.85546875" style="974" bestFit="1" customWidth="1"/>
    <col min="13056" max="13056" width="6.42578125" style="974" bestFit="1" customWidth="1"/>
    <col min="13057" max="13057" width="6.5703125" style="974" customWidth="1"/>
    <col min="13058" max="13058" width="8.85546875" style="974" customWidth="1"/>
    <col min="13059" max="13059" width="5.42578125" style="974" bestFit="1" customWidth="1"/>
    <col min="13060" max="13060" width="6.42578125" style="974" bestFit="1" customWidth="1"/>
    <col min="13061" max="13061" width="5.140625" style="974" bestFit="1" customWidth="1"/>
    <col min="13062" max="13062" width="0" style="974" hidden="1" customWidth="1"/>
    <col min="13063" max="13063" width="6.28515625" style="974" bestFit="1" customWidth="1"/>
    <col min="13064" max="13064" width="6.7109375" style="974" customWidth="1"/>
    <col min="13065" max="13065" width="6.42578125" style="974" customWidth="1"/>
    <col min="13066" max="13066" width="4.42578125" style="974" customWidth="1"/>
    <col min="13067" max="13067" width="6.42578125" style="974" bestFit="1" customWidth="1"/>
    <col min="13068" max="13069" width="7.85546875" style="974" bestFit="1" customWidth="1"/>
    <col min="13070" max="13070" width="8.7109375" style="974" bestFit="1" customWidth="1"/>
    <col min="13071" max="13071" width="6.28515625" style="974" bestFit="1" customWidth="1"/>
    <col min="13072" max="13072" width="5.140625" style="974" bestFit="1" customWidth="1"/>
    <col min="13073" max="13073" width="6.140625" style="974" bestFit="1" customWidth="1"/>
    <col min="13074" max="13074" width="5.42578125" style="974" bestFit="1" customWidth="1"/>
    <col min="13075" max="13075" width="5.5703125" style="974" bestFit="1" customWidth="1"/>
    <col min="13076" max="13076" width="5.42578125" style="974" bestFit="1" customWidth="1"/>
    <col min="13077" max="13077" width="5.85546875" style="974" bestFit="1" customWidth="1"/>
    <col min="13078" max="13079" width="5.28515625" style="974" bestFit="1" customWidth="1"/>
    <col min="13080" max="13080" width="6.42578125" style="974" bestFit="1" customWidth="1"/>
    <col min="13081" max="13081" width="5.42578125" style="974" bestFit="1" customWidth="1"/>
    <col min="13082" max="13082" width="5.5703125" style="974" bestFit="1" customWidth="1"/>
    <col min="13083" max="13083" width="4.5703125" style="974" customWidth="1"/>
    <col min="13084" max="13084" width="6.140625" style="974" bestFit="1" customWidth="1"/>
    <col min="13085" max="13085" width="8" style="974" bestFit="1" customWidth="1"/>
    <col min="13086" max="13086" width="6.5703125" style="974" bestFit="1" customWidth="1"/>
    <col min="13087" max="13089" width="5.5703125" style="974" bestFit="1" customWidth="1"/>
    <col min="13090" max="13090" width="6.5703125" style="974" bestFit="1" customWidth="1"/>
    <col min="13091" max="13091" width="6.42578125" style="974" bestFit="1" customWidth="1"/>
    <col min="13092" max="13092" width="4.7109375" style="974" bestFit="1" customWidth="1"/>
    <col min="13093" max="13093" width="6.140625" style="974" customWidth="1"/>
    <col min="13094" max="13094" width="8.140625" style="974" customWidth="1"/>
    <col min="13095" max="13095" width="10.42578125" style="974" bestFit="1" customWidth="1"/>
    <col min="13096" max="13096" width="9" style="974" bestFit="1" customWidth="1"/>
    <col min="13097" max="13100" width="0" style="974" hidden="1" customWidth="1"/>
    <col min="13101" max="13300" width="8.85546875" style="974"/>
    <col min="13301" max="13301" width="4.5703125" style="974" bestFit="1" customWidth="1"/>
    <col min="13302" max="13302" width="32" style="974" customWidth="1"/>
    <col min="13303" max="13303" width="5.7109375" style="974" customWidth="1"/>
    <col min="13304" max="13304" width="10" style="974" customWidth="1"/>
    <col min="13305" max="13306" width="7.85546875" style="974" customWidth="1"/>
    <col min="13307" max="13307" width="8.5703125" style="974" bestFit="1" customWidth="1"/>
    <col min="13308" max="13308" width="5.5703125" style="974" bestFit="1" customWidth="1"/>
    <col min="13309" max="13309" width="6.5703125" style="974" bestFit="1" customWidth="1"/>
    <col min="13310" max="13310" width="4.7109375" style="974" bestFit="1" customWidth="1"/>
    <col min="13311" max="13311" width="7.85546875" style="974" bestFit="1" customWidth="1"/>
    <col min="13312" max="13312" width="6.42578125" style="974" bestFit="1" customWidth="1"/>
    <col min="13313" max="13313" width="6.5703125" style="974" customWidth="1"/>
    <col min="13314" max="13314" width="8.85546875" style="974" customWidth="1"/>
    <col min="13315" max="13315" width="5.42578125" style="974" bestFit="1" customWidth="1"/>
    <col min="13316" max="13316" width="6.42578125" style="974" bestFit="1" customWidth="1"/>
    <col min="13317" max="13317" width="5.140625" style="974" bestFit="1" customWidth="1"/>
    <col min="13318" max="13318" width="0" style="974" hidden="1" customWidth="1"/>
    <col min="13319" max="13319" width="6.28515625" style="974" bestFit="1" customWidth="1"/>
    <col min="13320" max="13320" width="6.7109375" style="974" customWidth="1"/>
    <col min="13321" max="13321" width="6.42578125" style="974" customWidth="1"/>
    <col min="13322" max="13322" width="4.42578125" style="974" customWidth="1"/>
    <col min="13323" max="13323" width="6.42578125" style="974" bestFit="1" customWidth="1"/>
    <col min="13324" max="13325" width="7.85546875" style="974" bestFit="1" customWidth="1"/>
    <col min="13326" max="13326" width="8.7109375" style="974" bestFit="1" customWidth="1"/>
    <col min="13327" max="13327" width="6.28515625" style="974" bestFit="1" customWidth="1"/>
    <col min="13328" max="13328" width="5.140625" style="974" bestFit="1" customWidth="1"/>
    <col min="13329" max="13329" width="6.140625" style="974" bestFit="1" customWidth="1"/>
    <col min="13330" max="13330" width="5.42578125" style="974" bestFit="1" customWidth="1"/>
    <col min="13331" max="13331" width="5.5703125" style="974" bestFit="1" customWidth="1"/>
    <col min="13332" max="13332" width="5.42578125" style="974" bestFit="1" customWidth="1"/>
    <col min="13333" max="13333" width="5.85546875" style="974" bestFit="1" customWidth="1"/>
    <col min="13334" max="13335" width="5.28515625" style="974" bestFit="1" customWidth="1"/>
    <col min="13336" max="13336" width="6.42578125" style="974" bestFit="1" customWidth="1"/>
    <col min="13337" max="13337" width="5.42578125" style="974" bestFit="1" customWidth="1"/>
    <col min="13338" max="13338" width="5.5703125" style="974" bestFit="1" customWidth="1"/>
    <col min="13339" max="13339" width="4.5703125" style="974" customWidth="1"/>
    <col min="13340" max="13340" width="6.140625" style="974" bestFit="1" customWidth="1"/>
    <col min="13341" max="13341" width="8" style="974" bestFit="1" customWidth="1"/>
    <col min="13342" max="13342" width="6.5703125" style="974" bestFit="1" customWidth="1"/>
    <col min="13343" max="13345" width="5.5703125" style="974" bestFit="1" customWidth="1"/>
    <col min="13346" max="13346" width="6.5703125" style="974" bestFit="1" customWidth="1"/>
    <col min="13347" max="13347" width="6.42578125" style="974" bestFit="1" customWidth="1"/>
    <col min="13348" max="13348" width="4.7109375" style="974" bestFit="1" customWidth="1"/>
    <col min="13349" max="13349" width="6.140625" style="974" customWidth="1"/>
    <col min="13350" max="13350" width="8.140625" style="974" customWidth="1"/>
    <col min="13351" max="13351" width="10.42578125" style="974" bestFit="1" customWidth="1"/>
    <col min="13352" max="13352" width="9" style="974" bestFit="1" customWidth="1"/>
    <col min="13353" max="13356" width="0" style="974" hidden="1" customWidth="1"/>
    <col min="13357" max="13556" width="8.85546875" style="974"/>
    <col min="13557" max="13557" width="4.5703125" style="974" bestFit="1" customWidth="1"/>
    <col min="13558" max="13558" width="32" style="974" customWidth="1"/>
    <col min="13559" max="13559" width="5.7109375" style="974" customWidth="1"/>
    <col min="13560" max="13560" width="10" style="974" customWidth="1"/>
    <col min="13561" max="13562" width="7.85546875" style="974" customWidth="1"/>
    <col min="13563" max="13563" width="8.5703125" style="974" bestFit="1" customWidth="1"/>
    <col min="13564" max="13564" width="5.5703125" style="974" bestFit="1" customWidth="1"/>
    <col min="13565" max="13565" width="6.5703125" style="974" bestFit="1" customWidth="1"/>
    <col min="13566" max="13566" width="4.7109375" style="974" bestFit="1" customWidth="1"/>
    <col min="13567" max="13567" width="7.85546875" style="974" bestFit="1" customWidth="1"/>
    <col min="13568" max="13568" width="6.42578125" style="974" bestFit="1" customWidth="1"/>
    <col min="13569" max="13569" width="6.5703125" style="974" customWidth="1"/>
    <col min="13570" max="13570" width="8.85546875" style="974" customWidth="1"/>
    <col min="13571" max="13571" width="5.42578125" style="974" bestFit="1" customWidth="1"/>
    <col min="13572" max="13572" width="6.42578125" style="974" bestFit="1" customWidth="1"/>
    <col min="13573" max="13573" width="5.140625" style="974" bestFit="1" customWidth="1"/>
    <col min="13574" max="13574" width="0" style="974" hidden="1" customWidth="1"/>
    <col min="13575" max="13575" width="6.28515625" style="974" bestFit="1" customWidth="1"/>
    <col min="13576" max="13576" width="6.7109375" style="974" customWidth="1"/>
    <col min="13577" max="13577" width="6.42578125" style="974" customWidth="1"/>
    <col min="13578" max="13578" width="4.42578125" style="974" customWidth="1"/>
    <col min="13579" max="13579" width="6.42578125" style="974" bestFit="1" customWidth="1"/>
    <col min="13580" max="13581" width="7.85546875" style="974" bestFit="1" customWidth="1"/>
    <col min="13582" max="13582" width="8.7109375" style="974" bestFit="1" customWidth="1"/>
    <col min="13583" max="13583" width="6.28515625" style="974" bestFit="1" customWidth="1"/>
    <col min="13584" max="13584" width="5.140625" style="974" bestFit="1" customWidth="1"/>
    <col min="13585" max="13585" width="6.140625" style="974" bestFit="1" customWidth="1"/>
    <col min="13586" max="13586" width="5.42578125" style="974" bestFit="1" customWidth="1"/>
    <col min="13587" max="13587" width="5.5703125" style="974" bestFit="1" customWidth="1"/>
    <col min="13588" max="13588" width="5.42578125" style="974" bestFit="1" customWidth="1"/>
    <col min="13589" max="13589" width="5.85546875" style="974" bestFit="1" customWidth="1"/>
    <col min="13590" max="13591" width="5.28515625" style="974" bestFit="1" customWidth="1"/>
    <col min="13592" max="13592" width="6.42578125" style="974" bestFit="1" customWidth="1"/>
    <col min="13593" max="13593" width="5.42578125" style="974" bestFit="1" customWidth="1"/>
    <col min="13594" max="13594" width="5.5703125" style="974" bestFit="1" customWidth="1"/>
    <col min="13595" max="13595" width="4.5703125" style="974" customWidth="1"/>
    <col min="13596" max="13596" width="6.140625" style="974" bestFit="1" customWidth="1"/>
    <col min="13597" max="13597" width="8" style="974" bestFit="1" customWidth="1"/>
    <col min="13598" max="13598" width="6.5703125" style="974" bestFit="1" customWidth="1"/>
    <col min="13599" max="13601" width="5.5703125" style="974" bestFit="1" customWidth="1"/>
    <col min="13602" max="13602" width="6.5703125" style="974" bestFit="1" customWidth="1"/>
    <col min="13603" max="13603" width="6.42578125" style="974" bestFit="1" customWidth="1"/>
    <col min="13604" max="13604" width="4.7109375" style="974" bestFit="1" customWidth="1"/>
    <col min="13605" max="13605" width="6.140625" style="974" customWidth="1"/>
    <col min="13606" max="13606" width="8.140625" style="974" customWidth="1"/>
    <col min="13607" max="13607" width="10.42578125" style="974" bestFit="1" customWidth="1"/>
    <col min="13608" max="13608" width="9" style="974" bestFit="1" customWidth="1"/>
    <col min="13609" max="13612" width="0" style="974" hidden="1" customWidth="1"/>
    <col min="13613" max="13812" width="8.85546875" style="974"/>
    <col min="13813" max="13813" width="4.5703125" style="974" bestFit="1" customWidth="1"/>
    <col min="13814" max="13814" width="32" style="974" customWidth="1"/>
    <col min="13815" max="13815" width="5.7109375" style="974" customWidth="1"/>
    <col min="13816" max="13816" width="10" style="974" customWidth="1"/>
    <col min="13817" max="13818" width="7.85546875" style="974" customWidth="1"/>
    <col min="13819" max="13819" width="8.5703125" style="974" bestFit="1" customWidth="1"/>
    <col min="13820" max="13820" width="5.5703125" style="974" bestFit="1" customWidth="1"/>
    <col min="13821" max="13821" width="6.5703125" style="974" bestFit="1" customWidth="1"/>
    <col min="13822" max="13822" width="4.7109375" style="974" bestFit="1" customWidth="1"/>
    <col min="13823" max="13823" width="7.85546875" style="974" bestFit="1" customWidth="1"/>
    <col min="13824" max="13824" width="6.42578125" style="974" bestFit="1" customWidth="1"/>
    <col min="13825" max="13825" width="6.5703125" style="974" customWidth="1"/>
    <col min="13826" max="13826" width="8.85546875" style="974" customWidth="1"/>
    <col min="13827" max="13827" width="5.42578125" style="974" bestFit="1" customWidth="1"/>
    <col min="13828" max="13828" width="6.42578125" style="974" bestFit="1" customWidth="1"/>
    <col min="13829" max="13829" width="5.140625" style="974" bestFit="1" customWidth="1"/>
    <col min="13830" max="13830" width="0" style="974" hidden="1" customWidth="1"/>
    <col min="13831" max="13831" width="6.28515625" style="974" bestFit="1" customWidth="1"/>
    <col min="13832" max="13832" width="6.7109375" style="974" customWidth="1"/>
    <col min="13833" max="13833" width="6.42578125" style="974" customWidth="1"/>
    <col min="13834" max="13834" width="4.42578125" style="974" customWidth="1"/>
    <col min="13835" max="13835" width="6.42578125" style="974" bestFit="1" customWidth="1"/>
    <col min="13836" max="13837" width="7.85546875" style="974" bestFit="1" customWidth="1"/>
    <col min="13838" max="13838" width="8.7109375" style="974" bestFit="1" customWidth="1"/>
    <col min="13839" max="13839" width="6.28515625" style="974" bestFit="1" customWidth="1"/>
    <col min="13840" max="13840" width="5.140625" style="974" bestFit="1" customWidth="1"/>
    <col min="13841" max="13841" width="6.140625" style="974" bestFit="1" customWidth="1"/>
    <col min="13842" max="13842" width="5.42578125" style="974" bestFit="1" customWidth="1"/>
    <col min="13843" max="13843" width="5.5703125" style="974" bestFit="1" customWidth="1"/>
    <col min="13844" max="13844" width="5.42578125" style="974" bestFit="1" customWidth="1"/>
    <col min="13845" max="13845" width="5.85546875" style="974" bestFit="1" customWidth="1"/>
    <col min="13846" max="13847" width="5.28515625" style="974" bestFit="1" customWidth="1"/>
    <col min="13848" max="13848" width="6.42578125" style="974" bestFit="1" customWidth="1"/>
    <col min="13849" max="13849" width="5.42578125" style="974" bestFit="1" customWidth="1"/>
    <col min="13850" max="13850" width="5.5703125" style="974" bestFit="1" customWidth="1"/>
    <col min="13851" max="13851" width="4.5703125" style="974" customWidth="1"/>
    <col min="13852" max="13852" width="6.140625" style="974" bestFit="1" customWidth="1"/>
    <col min="13853" max="13853" width="8" style="974" bestFit="1" customWidth="1"/>
    <col min="13854" max="13854" width="6.5703125" style="974" bestFit="1" customWidth="1"/>
    <col min="13855" max="13857" width="5.5703125" style="974" bestFit="1" customWidth="1"/>
    <col min="13858" max="13858" width="6.5703125" style="974" bestFit="1" customWidth="1"/>
    <col min="13859" max="13859" width="6.42578125" style="974" bestFit="1" customWidth="1"/>
    <col min="13860" max="13860" width="4.7109375" style="974" bestFit="1" customWidth="1"/>
    <col min="13861" max="13861" width="6.140625" style="974" customWidth="1"/>
    <col min="13862" max="13862" width="8.140625" style="974" customWidth="1"/>
    <col min="13863" max="13863" width="10.42578125" style="974" bestFit="1" customWidth="1"/>
    <col min="13864" max="13864" width="9" style="974" bestFit="1" customWidth="1"/>
    <col min="13865" max="13868" width="0" style="974" hidden="1" customWidth="1"/>
    <col min="13869" max="14068" width="8.85546875" style="974"/>
    <col min="14069" max="14069" width="4.5703125" style="974" bestFit="1" customWidth="1"/>
    <col min="14070" max="14070" width="32" style="974" customWidth="1"/>
    <col min="14071" max="14071" width="5.7109375" style="974" customWidth="1"/>
    <col min="14072" max="14072" width="10" style="974" customWidth="1"/>
    <col min="14073" max="14074" width="7.85546875" style="974" customWidth="1"/>
    <col min="14075" max="14075" width="8.5703125" style="974" bestFit="1" customWidth="1"/>
    <col min="14076" max="14076" width="5.5703125" style="974" bestFit="1" customWidth="1"/>
    <col min="14077" max="14077" width="6.5703125" style="974" bestFit="1" customWidth="1"/>
    <col min="14078" max="14078" width="4.7109375" style="974" bestFit="1" customWidth="1"/>
    <col min="14079" max="14079" width="7.85546875" style="974" bestFit="1" customWidth="1"/>
    <col min="14080" max="14080" width="6.42578125" style="974" bestFit="1" customWidth="1"/>
    <col min="14081" max="14081" width="6.5703125" style="974" customWidth="1"/>
    <col min="14082" max="14082" width="8.85546875" style="974" customWidth="1"/>
    <col min="14083" max="14083" width="5.42578125" style="974" bestFit="1" customWidth="1"/>
    <col min="14084" max="14084" width="6.42578125" style="974" bestFit="1" customWidth="1"/>
    <col min="14085" max="14085" width="5.140625" style="974" bestFit="1" customWidth="1"/>
    <col min="14086" max="14086" width="0" style="974" hidden="1" customWidth="1"/>
    <col min="14087" max="14087" width="6.28515625" style="974" bestFit="1" customWidth="1"/>
    <col min="14088" max="14088" width="6.7109375" style="974" customWidth="1"/>
    <col min="14089" max="14089" width="6.42578125" style="974" customWidth="1"/>
    <col min="14090" max="14090" width="4.42578125" style="974" customWidth="1"/>
    <col min="14091" max="14091" width="6.42578125" style="974" bestFit="1" customWidth="1"/>
    <col min="14092" max="14093" width="7.85546875" style="974" bestFit="1" customWidth="1"/>
    <col min="14094" max="14094" width="8.7109375" style="974" bestFit="1" customWidth="1"/>
    <col min="14095" max="14095" width="6.28515625" style="974" bestFit="1" customWidth="1"/>
    <col min="14096" max="14096" width="5.140625" style="974" bestFit="1" customWidth="1"/>
    <col min="14097" max="14097" width="6.140625" style="974" bestFit="1" customWidth="1"/>
    <col min="14098" max="14098" width="5.42578125" style="974" bestFit="1" customWidth="1"/>
    <col min="14099" max="14099" width="5.5703125" style="974" bestFit="1" customWidth="1"/>
    <col min="14100" max="14100" width="5.42578125" style="974" bestFit="1" customWidth="1"/>
    <col min="14101" max="14101" width="5.85546875" style="974" bestFit="1" customWidth="1"/>
    <col min="14102" max="14103" width="5.28515625" style="974" bestFit="1" customWidth="1"/>
    <col min="14104" max="14104" width="6.42578125" style="974" bestFit="1" customWidth="1"/>
    <col min="14105" max="14105" width="5.42578125" style="974" bestFit="1" customWidth="1"/>
    <col min="14106" max="14106" width="5.5703125" style="974" bestFit="1" customWidth="1"/>
    <col min="14107" max="14107" width="4.5703125" style="974" customWidth="1"/>
    <col min="14108" max="14108" width="6.140625" style="974" bestFit="1" customWidth="1"/>
    <col min="14109" max="14109" width="8" style="974" bestFit="1" customWidth="1"/>
    <col min="14110" max="14110" width="6.5703125" style="974" bestFit="1" customWidth="1"/>
    <col min="14111" max="14113" width="5.5703125" style="974" bestFit="1" customWidth="1"/>
    <col min="14114" max="14114" width="6.5703125" style="974" bestFit="1" customWidth="1"/>
    <col min="14115" max="14115" width="6.42578125" style="974" bestFit="1" customWidth="1"/>
    <col min="14116" max="14116" width="4.7109375" style="974" bestFit="1" customWidth="1"/>
    <col min="14117" max="14117" width="6.140625" style="974" customWidth="1"/>
    <col min="14118" max="14118" width="8.140625" style="974" customWidth="1"/>
    <col min="14119" max="14119" width="10.42578125" style="974" bestFit="1" customWidth="1"/>
    <col min="14120" max="14120" width="9" style="974" bestFit="1" customWidth="1"/>
    <col min="14121" max="14124" width="0" style="974" hidden="1" customWidth="1"/>
    <col min="14125" max="14324" width="8.85546875" style="974"/>
    <col min="14325" max="14325" width="4.5703125" style="974" bestFit="1" customWidth="1"/>
    <col min="14326" max="14326" width="32" style="974" customWidth="1"/>
    <col min="14327" max="14327" width="5.7109375" style="974" customWidth="1"/>
    <col min="14328" max="14328" width="10" style="974" customWidth="1"/>
    <col min="14329" max="14330" width="7.85546875" style="974" customWidth="1"/>
    <col min="14331" max="14331" width="8.5703125" style="974" bestFit="1" customWidth="1"/>
    <col min="14332" max="14332" width="5.5703125" style="974" bestFit="1" customWidth="1"/>
    <col min="14333" max="14333" width="6.5703125" style="974" bestFit="1" customWidth="1"/>
    <col min="14334" max="14334" width="4.7109375" style="974" bestFit="1" customWidth="1"/>
    <col min="14335" max="14335" width="7.85546875" style="974" bestFit="1" customWidth="1"/>
    <col min="14336" max="14336" width="6.42578125" style="974" bestFit="1" customWidth="1"/>
    <col min="14337" max="14337" width="6.5703125" style="974" customWidth="1"/>
    <col min="14338" max="14338" width="8.85546875" style="974" customWidth="1"/>
    <col min="14339" max="14339" width="5.42578125" style="974" bestFit="1" customWidth="1"/>
    <col min="14340" max="14340" width="6.42578125" style="974" bestFit="1" customWidth="1"/>
    <col min="14341" max="14341" width="5.140625" style="974" bestFit="1" customWidth="1"/>
    <col min="14342" max="14342" width="0" style="974" hidden="1" customWidth="1"/>
    <col min="14343" max="14343" width="6.28515625" style="974" bestFit="1" customWidth="1"/>
    <col min="14344" max="14344" width="6.7109375" style="974" customWidth="1"/>
    <col min="14345" max="14345" width="6.42578125" style="974" customWidth="1"/>
    <col min="14346" max="14346" width="4.42578125" style="974" customWidth="1"/>
    <col min="14347" max="14347" width="6.42578125" style="974" bestFit="1" customWidth="1"/>
    <col min="14348" max="14349" width="7.85546875" style="974" bestFit="1" customWidth="1"/>
    <col min="14350" max="14350" width="8.7109375" style="974" bestFit="1" customWidth="1"/>
    <col min="14351" max="14351" width="6.28515625" style="974" bestFit="1" customWidth="1"/>
    <col min="14352" max="14352" width="5.140625" style="974" bestFit="1" customWidth="1"/>
    <col min="14353" max="14353" width="6.140625" style="974" bestFit="1" customWidth="1"/>
    <col min="14354" max="14354" width="5.42578125" style="974" bestFit="1" customWidth="1"/>
    <col min="14355" max="14355" width="5.5703125" style="974" bestFit="1" customWidth="1"/>
    <col min="14356" max="14356" width="5.42578125" style="974" bestFit="1" customWidth="1"/>
    <col min="14357" max="14357" width="5.85546875" style="974" bestFit="1" customWidth="1"/>
    <col min="14358" max="14359" width="5.28515625" style="974" bestFit="1" customWidth="1"/>
    <col min="14360" max="14360" width="6.42578125" style="974" bestFit="1" customWidth="1"/>
    <col min="14361" max="14361" width="5.42578125" style="974" bestFit="1" customWidth="1"/>
    <col min="14362" max="14362" width="5.5703125" style="974" bestFit="1" customWidth="1"/>
    <col min="14363" max="14363" width="4.5703125" style="974" customWidth="1"/>
    <col min="14364" max="14364" width="6.140625" style="974" bestFit="1" customWidth="1"/>
    <col min="14365" max="14365" width="8" style="974" bestFit="1" customWidth="1"/>
    <col min="14366" max="14366" width="6.5703125" style="974" bestFit="1" customWidth="1"/>
    <col min="14367" max="14369" width="5.5703125" style="974" bestFit="1" customWidth="1"/>
    <col min="14370" max="14370" width="6.5703125" style="974" bestFit="1" customWidth="1"/>
    <col min="14371" max="14371" width="6.42578125" style="974" bestFit="1" customWidth="1"/>
    <col min="14372" max="14372" width="4.7109375" style="974" bestFit="1" customWidth="1"/>
    <col min="14373" max="14373" width="6.140625" style="974" customWidth="1"/>
    <col min="14374" max="14374" width="8.140625" style="974" customWidth="1"/>
    <col min="14375" max="14375" width="10.42578125" style="974" bestFit="1" customWidth="1"/>
    <col min="14376" max="14376" width="9" style="974" bestFit="1" customWidth="1"/>
    <col min="14377" max="14380" width="0" style="974" hidden="1" customWidth="1"/>
    <col min="14381" max="14580" width="8.85546875" style="974"/>
    <col min="14581" max="14581" width="4.5703125" style="974" bestFit="1" customWidth="1"/>
    <col min="14582" max="14582" width="32" style="974" customWidth="1"/>
    <col min="14583" max="14583" width="5.7109375" style="974" customWidth="1"/>
    <col min="14584" max="14584" width="10" style="974" customWidth="1"/>
    <col min="14585" max="14586" width="7.85546875" style="974" customWidth="1"/>
    <col min="14587" max="14587" width="8.5703125" style="974" bestFit="1" customWidth="1"/>
    <col min="14588" max="14588" width="5.5703125" style="974" bestFit="1" customWidth="1"/>
    <col min="14589" max="14589" width="6.5703125" style="974" bestFit="1" customWidth="1"/>
    <col min="14590" max="14590" width="4.7109375" style="974" bestFit="1" customWidth="1"/>
    <col min="14591" max="14591" width="7.85546875" style="974" bestFit="1" customWidth="1"/>
    <col min="14592" max="14592" width="6.42578125" style="974" bestFit="1" customWidth="1"/>
    <col min="14593" max="14593" width="6.5703125" style="974" customWidth="1"/>
    <col min="14594" max="14594" width="8.85546875" style="974" customWidth="1"/>
    <col min="14595" max="14595" width="5.42578125" style="974" bestFit="1" customWidth="1"/>
    <col min="14596" max="14596" width="6.42578125" style="974" bestFit="1" customWidth="1"/>
    <col min="14597" max="14597" width="5.140625" style="974" bestFit="1" customWidth="1"/>
    <col min="14598" max="14598" width="0" style="974" hidden="1" customWidth="1"/>
    <col min="14599" max="14599" width="6.28515625" style="974" bestFit="1" customWidth="1"/>
    <col min="14600" max="14600" width="6.7109375" style="974" customWidth="1"/>
    <col min="14601" max="14601" width="6.42578125" style="974" customWidth="1"/>
    <col min="14602" max="14602" width="4.42578125" style="974" customWidth="1"/>
    <col min="14603" max="14603" width="6.42578125" style="974" bestFit="1" customWidth="1"/>
    <col min="14604" max="14605" width="7.85546875" style="974" bestFit="1" customWidth="1"/>
    <col min="14606" max="14606" width="8.7109375" style="974" bestFit="1" customWidth="1"/>
    <col min="14607" max="14607" width="6.28515625" style="974" bestFit="1" customWidth="1"/>
    <col min="14608" max="14608" width="5.140625" style="974" bestFit="1" customWidth="1"/>
    <col min="14609" max="14609" width="6.140625" style="974" bestFit="1" customWidth="1"/>
    <col min="14610" max="14610" width="5.42578125" style="974" bestFit="1" customWidth="1"/>
    <col min="14611" max="14611" width="5.5703125" style="974" bestFit="1" customWidth="1"/>
    <col min="14612" max="14612" width="5.42578125" style="974" bestFit="1" customWidth="1"/>
    <col min="14613" max="14613" width="5.85546875" style="974" bestFit="1" customWidth="1"/>
    <col min="14614" max="14615" width="5.28515625" style="974" bestFit="1" customWidth="1"/>
    <col min="14616" max="14616" width="6.42578125" style="974" bestFit="1" customWidth="1"/>
    <col min="14617" max="14617" width="5.42578125" style="974" bestFit="1" customWidth="1"/>
    <col min="14618" max="14618" width="5.5703125" style="974" bestFit="1" customWidth="1"/>
    <col min="14619" max="14619" width="4.5703125" style="974" customWidth="1"/>
    <col min="14620" max="14620" width="6.140625" style="974" bestFit="1" customWidth="1"/>
    <col min="14621" max="14621" width="8" style="974" bestFit="1" customWidth="1"/>
    <col min="14622" max="14622" width="6.5703125" style="974" bestFit="1" customWidth="1"/>
    <col min="14623" max="14625" width="5.5703125" style="974" bestFit="1" customWidth="1"/>
    <col min="14626" max="14626" width="6.5703125" style="974" bestFit="1" customWidth="1"/>
    <col min="14627" max="14627" width="6.42578125" style="974" bestFit="1" customWidth="1"/>
    <col min="14628" max="14628" width="4.7109375" style="974" bestFit="1" customWidth="1"/>
    <col min="14629" max="14629" width="6.140625" style="974" customWidth="1"/>
    <col min="14630" max="14630" width="8.140625" style="974" customWidth="1"/>
    <col min="14631" max="14631" width="10.42578125" style="974" bestFit="1" customWidth="1"/>
    <col min="14632" max="14632" width="9" style="974" bestFit="1" customWidth="1"/>
    <col min="14633" max="14636" width="0" style="974" hidden="1" customWidth="1"/>
    <col min="14637" max="14836" width="8.85546875" style="974"/>
    <col min="14837" max="14837" width="4.5703125" style="974" bestFit="1" customWidth="1"/>
    <col min="14838" max="14838" width="32" style="974" customWidth="1"/>
    <col min="14839" max="14839" width="5.7109375" style="974" customWidth="1"/>
    <col min="14840" max="14840" width="10" style="974" customWidth="1"/>
    <col min="14841" max="14842" width="7.85546875" style="974" customWidth="1"/>
    <col min="14843" max="14843" width="8.5703125" style="974" bestFit="1" customWidth="1"/>
    <col min="14844" max="14844" width="5.5703125" style="974" bestFit="1" customWidth="1"/>
    <col min="14845" max="14845" width="6.5703125" style="974" bestFit="1" customWidth="1"/>
    <col min="14846" max="14846" width="4.7109375" style="974" bestFit="1" customWidth="1"/>
    <col min="14847" max="14847" width="7.85546875" style="974" bestFit="1" customWidth="1"/>
    <col min="14848" max="14848" width="6.42578125" style="974" bestFit="1" customWidth="1"/>
    <col min="14849" max="14849" width="6.5703125" style="974" customWidth="1"/>
    <col min="14850" max="14850" width="8.85546875" style="974" customWidth="1"/>
    <col min="14851" max="14851" width="5.42578125" style="974" bestFit="1" customWidth="1"/>
    <col min="14852" max="14852" width="6.42578125" style="974" bestFit="1" customWidth="1"/>
    <col min="14853" max="14853" width="5.140625" style="974" bestFit="1" customWidth="1"/>
    <col min="14854" max="14854" width="0" style="974" hidden="1" customWidth="1"/>
    <col min="14855" max="14855" width="6.28515625" style="974" bestFit="1" customWidth="1"/>
    <col min="14856" max="14856" width="6.7109375" style="974" customWidth="1"/>
    <col min="14857" max="14857" width="6.42578125" style="974" customWidth="1"/>
    <col min="14858" max="14858" width="4.42578125" style="974" customWidth="1"/>
    <col min="14859" max="14859" width="6.42578125" style="974" bestFit="1" customWidth="1"/>
    <col min="14860" max="14861" width="7.85546875" style="974" bestFit="1" customWidth="1"/>
    <col min="14862" max="14862" width="8.7109375" style="974" bestFit="1" customWidth="1"/>
    <col min="14863" max="14863" width="6.28515625" style="974" bestFit="1" customWidth="1"/>
    <col min="14864" max="14864" width="5.140625" style="974" bestFit="1" customWidth="1"/>
    <col min="14865" max="14865" width="6.140625" style="974" bestFit="1" customWidth="1"/>
    <col min="14866" max="14866" width="5.42578125" style="974" bestFit="1" customWidth="1"/>
    <col min="14867" max="14867" width="5.5703125" style="974" bestFit="1" customWidth="1"/>
    <col min="14868" max="14868" width="5.42578125" style="974" bestFit="1" customWidth="1"/>
    <col min="14869" max="14869" width="5.85546875" style="974" bestFit="1" customWidth="1"/>
    <col min="14870" max="14871" width="5.28515625" style="974" bestFit="1" customWidth="1"/>
    <col min="14872" max="14872" width="6.42578125" style="974" bestFit="1" customWidth="1"/>
    <col min="14873" max="14873" width="5.42578125" style="974" bestFit="1" customWidth="1"/>
    <col min="14874" max="14874" width="5.5703125" style="974" bestFit="1" customWidth="1"/>
    <col min="14875" max="14875" width="4.5703125" style="974" customWidth="1"/>
    <col min="14876" max="14876" width="6.140625" style="974" bestFit="1" customWidth="1"/>
    <col min="14877" max="14877" width="8" style="974" bestFit="1" customWidth="1"/>
    <col min="14878" max="14878" width="6.5703125" style="974" bestFit="1" customWidth="1"/>
    <col min="14879" max="14881" width="5.5703125" style="974" bestFit="1" customWidth="1"/>
    <col min="14882" max="14882" width="6.5703125" style="974" bestFit="1" customWidth="1"/>
    <col min="14883" max="14883" width="6.42578125" style="974" bestFit="1" customWidth="1"/>
    <col min="14884" max="14884" width="4.7109375" style="974" bestFit="1" customWidth="1"/>
    <col min="14885" max="14885" width="6.140625" style="974" customWidth="1"/>
    <col min="14886" max="14886" width="8.140625" style="974" customWidth="1"/>
    <col min="14887" max="14887" width="10.42578125" style="974" bestFit="1" customWidth="1"/>
    <col min="14888" max="14888" width="9" style="974" bestFit="1" customWidth="1"/>
    <col min="14889" max="14892" width="0" style="974" hidden="1" customWidth="1"/>
    <col min="14893" max="15092" width="8.85546875" style="974"/>
    <col min="15093" max="15093" width="4.5703125" style="974" bestFit="1" customWidth="1"/>
    <col min="15094" max="15094" width="32" style="974" customWidth="1"/>
    <col min="15095" max="15095" width="5.7109375" style="974" customWidth="1"/>
    <col min="15096" max="15096" width="10" style="974" customWidth="1"/>
    <col min="15097" max="15098" width="7.85546875" style="974" customWidth="1"/>
    <col min="15099" max="15099" width="8.5703125" style="974" bestFit="1" customWidth="1"/>
    <col min="15100" max="15100" width="5.5703125" style="974" bestFit="1" customWidth="1"/>
    <col min="15101" max="15101" width="6.5703125" style="974" bestFit="1" customWidth="1"/>
    <col min="15102" max="15102" width="4.7109375" style="974" bestFit="1" customWidth="1"/>
    <col min="15103" max="15103" width="7.85546875" style="974" bestFit="1" customWidth="1"/>
    <col min="15104" max="15104" width="6.42578125" style="974" bestFit="1" customWidth="1"/>
    <col min="15105" max="15105" width="6.5703125" style="974" customWidth="1"/>
    <col min="15106" max="15106" width="8.85546875" style="974" customWidth="1"/>
    <col min="15107" max="15107" width="5.42578125" style="974" bestFit="1" customWidth="1"/>
    <col min="15108" max="15108" width="6.42578125" style="974" bestFit="1" customWidth="1"/>
    <col min="15109" max="15109" width="5.140625" style="974" bestFit="1" customWidth="1"/>
    <col min="15110" max="15110" width="0" style="974" hidden="1" customWidth="1"/>
    <col min="15111" max="15111" width="6.28515625" style="974" bestFit="1" customWidth="1"/>
    <col min="15112" max="15112" width="6.7109375" style="974" customWidth="1"/>
    <col min="15113" max="15113" width="6.42578125" style="974" customWidth="1"/>
    <col min="15114" max="15114" width="4.42578125" style="974" customWidth="1"/>
    <col min="15115" max="15115" width="6.42578125" style="974" bestFit="1" customWidth="1"/>
    <col min="15116" max="15117" width="7.85546875" style="974" bestFit="1" customWidth="1"/>
    <col min="15118" max="15118" width="8.7109375" style="974" bestFit="1" customWidth="1"/>
    <col min="15119" max="15119" width="6.28515625" style="974" bestFit="1" customWidth="1"/>
    <col min="15120" max="15120" width="5.140625" style="974" bestFit="1" customWidth="1"/>
    <col min="15121" max="15121" width="6.140625" style="974" bestFit="1" customWidth="1"/>
    <col min="15122" max="15122" width="5.42578125" style="974" bestFit="1" customWidth="1"/>
    <col min="15123" max="15123" width="5.5703125" style="974" bestFit="1" customWidth="1"/>
    <col min="15124" max="15124" width="5.42578125" style="974" bestFit="1" customWidth="1"/>
    <col min="15125" max="15125" width="5.85546875" style="974" bestFit="1" customWidth="1"/>
    <col min="15126" max="15127" width="5.28515625" style="974" bestFit="1" customWidth="1"/>
    <col min="15128" max="15128" width="6.42578125" style="974" bestFit="1" customWidth="1"/>
    <col min="15129" max="15129" width="5.42578125" style="974" bestFit="1" customWidth="1"/>
    <col min="15130" max="15130" width="5.5703125" style="974" bestFit="1" customWidth="1"/>
    <col min="15131" max="15131" width="4.5703125" style="974" customWidth="1"/>
    <col min="15132" max="15132" width="6.140625" style="974" bestFit="1" customWidth="1"/>
    <col min="15133" max="15133" width="8" style="974" bestFit="1" customWidth="1"/>
    <col min="15134" max="15134" width="6.5703125" style="974" bestFit="1" customWidth="1"/>
    <col min="15135" max="15137" width="5.5703125" style="974" bestFit="1" customWidth="1"/>
    <col min="15138" max="15138" width="6.5703125" style="974" bestFit="1" customWidth="1"/>
    <col min="15139" max="15139" width="6.42578125" style="974" bestFit="1" customWidth="1"/>
    <col min="15140" max="15140" width="4.7109375" style="974" bestFit="1" customWidth="1"/>
    <col min="15141" max="15141" width="6.140625" style="974" customWidth="1"/>
    <col min="15142" max="15142" width="8.140625" style="974" customWidth="1"/>
    <col min="15143" max="15143" width="10.42578125" style="974" bestFit="1" customWidth="1"/>
    <col min="15144" max="15144" width="9" style="974" bestFit="1" customWidth="1"/>
    <col min="15145" max="15148" width="0" style="974" hidden="1" customWidth="1"/>
    <col min="15149" max="15348" width="8.85546875" style="974"/>
    <col min="15349" max="15349" width="4.5703125" style="974" bestFit="1" customWidth="1"/>
    <col min="15350" max="15350" width="32" style="974" customWidth="1"/>
    <col min="15351" max="15351" width="5.7109375" style="974" customWidth="1"/>
    <col min="15352" max="15352" width="10" style="974" customWidth="1"/>
    <col min="15353" max="15354" width="7.85546875" style="974" customWidth="1"/>
    <col min="15355" max="15355" width="8.5703125" style="974" bestFit="1" customWidth="1"/>
    <col min="15356" max="15356" width="5.5703125" style="974" bestFit="1" customWidth="1"/>
    <col min="15357" max="15357" width="6.5703125" style="974" bestFit="1" customWidth="1"/>
    <col min="15358" max="15358" width="4.7109375" style="974" bestFit="1" customWidth="1"/>
    <col min="15359" max="15359" width="7.85546875" style="974" bestFit="1" customWidth="1"/>
    <col min="15360" max="15360" width="6.42578125" style="974" bestFit="1" customWidth="1"/>
    <col min="15361" max="15361" width="6.5703125" style="974" customWidth="1"/>
    <col min="15362" max="15362" width="8.85546875" style="974" customWidth="1"/>
    <col min="15363" max="15363" width="5.42578125" style="974" bestFit="1" customWidth="1"/>
    <col min="15364" max="15364" width="6.42578125" style="974" bestFit="1" customWidth="1"/>
    <col min="15365" max="15365" width="5.140625" style="974" bestFit="1" customWidth="1"/>
    <col min="15366" max="15366" width="0" style="974" hidden="1" customWidth="1"/>
    <col min="15367" max="15367" width="6.28515625" style="974" bestFit="1" customWidth="1"/>
    <col min="15368" max="15368" width="6.7109375" style="974" customWidth="1"/>
    <col min="15369" max="15369" width="6.42578125" style="974" customWidth="1"/>
    <col min="15370" max="15370" width="4.42578125" style="974" customWidth="1"/>
    <col min="15371" max="15371" width="6.42578125" style="974" bestFit="1" customWidth="1"/>
    <col min="15372" max="15373" width="7.85546875" style="974" bestFit="1" customWidth="1"/>
    <col min="15374" max="15374" width="8.7109375" style="974" bestFit="1" customWidth="1"/>
    <col min="15375" max="15375" width="6.28515625" style="974" bestFit="1" customWidth="1"/>
    <col min="15376" max="15376" width="5.140625" style="974" bestFit="1" customWidth="1"/>
    <col min="15377" max="15377" width="6.140625" style="974" bestFit="1" customWidth="1"/>
    <col min="15378" max="15378" width="5.42578125" style="974" bestFit="1" customWidth="1"/>
    <col min="15379" max="15379" width="5.5703125" style="974" bestFit="1" customWidth="1"/>
    <col min="15380" max="15380" width="5.42578125" style="974" bestFit="1" customWidth="1"/>
    <col min="15381" max="15381" width="5.85546875" style="974" bestFit="1" customWidth="1"/>
    <col min="15382" max="15383" width="5.28515625" style="974" bestFit="1" customWidth="1"/>
    <col min="15384" max="15384" width="6.42578125" style="974" bestFit="1" customWidth="1"/>
    <col min="15385" max="15385" width="5.42578125" style="974" bestFit="1" customWidth="1"/>
    <col min="15386" max="15386" width="5.5703125" style="974" bestFit="1" customWidth="1"/>
    <col min="15387" max="15387" width="4.5703125" style="974" customWidth="1"/>
    <col min="15388" max="15388" width="6.140625" style="974" bestFit="1" customWidth="1"/>
    <col min="15389" max="15389" width="8" style="974" bestFit="1" customWidth="1"/>
    <col min="15390" max="15390" width="6.5703125" style="974" bestFit="1" customWidth="1"/>
    <col min="15391" max="15393" width="5.5703125" style="974" bestFit="1" customWidth="1"/>
    <col min="15394" max="15394" width="6.5703125" style="974" bestFit="1" customWidth="1"/>
    <col min="15395" max="15395" width="6.42578125" style="974" bestFit="1" customWidth="1"/>
    <col min="15396" max="15396" width="4.7109375" style="974" bestFit="1" customWidth="1"/>
    <col min="15397" max="15397" width="6.140625" style="974" customWidth="1"/>
    <col min="15398" max="15398" width="8.140625" style="974" customWidth="1"/>
    <col min="15399" max="15399" width="10.42578125" style="974" bestFit="1" customWidth="1"/>
    <col min="15400" max="15400" width="9" style="974" bestFit="1" customWidth="1"/>
    <col min="15401" max="15404" width="0" style="974" hidden="1" customWidth="1"/>
    <col min="15405" max="15604" width="8.85546875" style="974"/>
    <col min="15605" max="15605" width="4.5703125" style="974" bestFit="1" customWidth="1"/>
    <col min="15606" max="15606" width="32" style="974" customWidth="1"/>
    <col min="15607" max="15607" width="5.7109375" style="974" customWidth="1"/>
    <col min="15608" max="15608" width="10" style="974" customWidth="1"/>
    <col min="15609" max="15610" width="7.85546875" style="974" customWidth="1"/>
    <col min="15611" max="15611" width="8.5703125" style="974" bestFit="1" customWidth="1"/>
    <col min="15612" max="15612" width="5.5703125" style="974" bestFit="1" customWidth="1"/>
    <col min="15613" max="15613" width="6.5703125" style="974" bestFit="1" customWidth="1"/>
    <col min="15614" max="15614" width="4.7109375" style="974" bestFit="1" customWidth="1"/>
    <col min="15615" max="15615" width="7.85546875" style="974" bestFit="1" customWidth="1"/>
    <col min="15616" max="15616" width="6.42578125" style="974" bestFit="1" customWidth="1"/>
    <col min="15617" max="15617" width="6.5703125" style="974" customWidth="1"/>
    <col min="15618" max="15618" width="8.85546875" style="974" customWidth="1"/>
    <col min="15619" max="15619" width="5.42578125" style="974" bestFit="1" customWidth="1"/>
    <col min="15620" max="15620" width="6.42578125" style="974" bestFit="1" customWidth="1"/>
    <col min="15621" max="15621" width="5.140625" style="974" bestFit="1" customWidth="1"/>
    <col min="15622" max="15622" width="0" style="974" hidden="1" customWidth="1"/>
    <col min="15623" max="15623" width="6.28515625" style="974" bestFit="1" customWidth="1"/>
    <col min="15624" max="15624" width="6.7109375" style="974" customWidth="1"/>
    <col min="15625" max="15625" width="6.42578125" style="974" customWidth="1"/>
    <col min="15626" max="15626" width="4.42578125" style="974" customWidth="1"/>
    <col min="15627" max="15627" width="6.42578125" style="974" bestFit="1" customWidth="1"/>
    <col min="15628" max="15629" width="7.85546875" style="974" bestFit="1" customWidth="1"/>
    <col min="15630" max="15630" width="8.7109375" style="974" bestFit="1" customWidth="1"/>
    <col min="15631" max="15631" width="6.28515625" style="974" bestFit="1" customWidth="1"/>
    <col min="15632" max="15632" width="5.140625" style="974" bestFit="1" customWidth="1"/>
    <col min="15633" max="15633" width="6.140625" style="974" bestFit="1" customWidth="1"/>
    <col min="15634" max="15634" width="5.42578125" style="974" bestFit="1" customWidth="1"/>
    <col min="15635" max="15635" width="5.5703125" style="974" bestFit="1" customWidth="1"/>
    <col min="15636" max="15636" width="5.42578125" style="974" bestFit="1" customWidth="1"/>
    <col min="15637" max="15637" width="5.85546875" style="974" bestFit="1" customWidth="1"/>
    <col min="15638" max="15639" width="5.28515625" style="974" bestFit="1" customWidth="1"/>
    <col min="15640" max="15640" width="6.42578125" style="974" bestFit="1" customWidth="1"/>
    <col min="15641" max="15641" width="5.42578125" style="974" bestFit="1" customWidth="1"/>
    <col min="15642" max="15642" width="5.5703125" style="974" bestFit="1" customWidth="1"/>
    <col min="15643" max="15643" width="4.5703125" style="974" customWidth="1"/>
    <col min="15644" max="15644" width="6.140625" style="974" bestFit="1" customWidth="1"/>
    <col min="15645" max="15645" width="8" style="974" bestFit="1" customWidth="1"/>
    <col min="15646" max="15646" width="6.5703125" style="974" bestFit="1" customWidth="1"/>
    <col min="15647" max="15649" width="5.5703125" style="974" bestFit="1" customWidth="1"/>
    <col min="15650" max="15650" width="6.5703125" style="974" bestFit="1" customWidth="1"/>
    <col min="15651" max="15651" width="6.42578125" style="974" bestFit="1" customWidth="1"/>
    <col min="15652" max="15652" width="4.7109375" style="974" bestFit="1" customWidth="1"/>
    <col min="15653" max="15653" width="6.140625" style="974" customWidth="1"/>
    <col min="15654" max="15654" width="8.140625" style="974" customWidth="1"/>
    <col min="15655" max="15655" width="10.42578125" style="974" bestFit="1" customWidth="1"/>
    <col min="15656" max="15656" width="9" style="974" bestFit="1" customWidth="1"/>
    <col min="15657" max="15660" width="0" style="974" hidden="1" customWidth="1"/>
    <col min="15661" max="15860" width="8.85546875" style="974"/>
    <col min="15861" max="15861" width="4.5703125" style="974" bestFit="1" customWidth="1"/>
    <col min="15862" max="15862" width="32" style="974" customWidth="1"/>
    <col min="15863" max="15863" width="5.7109375" style="974" customWidth="1"/>
    <col min="15864" max="15864" width="10" style="974" customWidth="1"/>
    <col min="15865" max="15866" width="7.85546875" style="974" customWidth="1"/>
    <col min="15867" max="15867" width="8.5703125" style="974" bestFit="1" customWidth="1"/>
    <col min="15868" max="15868" width="5.5703125" style="974" bestFit="1" customWidth="1"/>
    <col min="15869" max="15869" width="6.5703125" style="974" bestFit="1" customWidth="1"/>
    <col min="15870" max="15870" width="4.7109375" style="974" bestFit="1" customWidth="1"/>
    <col min="15871" max="15871" width="7.85546875" style="974" bestFit="1" customWidth="1"/>
    <col min="15872" max="15872" width="6.42578125" style="974" bestFit="1" customWidth="1"/>
    <col min="15873" max="15873" width="6.5703125" style="974" customWidth="1"/>
    <col min="15874" max="15874" width="8.85546875" style="974" customWidth="1"/>
    <col min="15875" max="15875" width="5.42578125" style="974" bestFit="1" customWidth="1"/>
    <col min="15876" max="15876" width="6.42578125" style="974" bestFit="1" customWidth="1"/>
    <col min="15877" max="15877" width="5.140625" style="974" bestFit="1" customWidth="1"/>
    <col min="15878" max="15878" width="0" style="974" hidden="1" customWidth="1"/>
    <col min="15879" max="15879" width="6.28515625" style="974" bestFit="1" customWidth="1"/>
    <col min="15880" max="15880" width="6.7109375" style="974" customWidth="1"/>
    <col min="15881" max="15881" width="6.42578125" style="974" customWidth="1"/>
    <col min="15882" max="15882" width="4.42578125" style="974" customWidth="1"/>
    <col min="15883" max="15883" width="6.42578125" style="974" bestFit="1" customWidth="1"/>
    <col min="15884" max="15885" width="7.85546875" style="974" bestFit="1" customWidth="1"/>
    <col min="15886" max="15886" width="8.7109375" style="974" bestFit="1" customWidth="1"/>
    <col min="15887" max="15887" width="6.28515625" style="974" bestFit="1" customWidth="1"/>
    <col min="15888" max="15888" width="5.140625" style="974" bestFit="1" customWidth="1"/>
    <col min="15889" max="15889" width="6.140625" style="974" bestFit="1" customWidth="1"/>
    <col min="15890" max="15890" width="5.42578125" style="974" bestFit="1" customWidth="1"/>
    <col min="15891" max="15891" width="5.5703125" style="974" bestFit="1" customWidth="1"/>
    <col min="15892" max="15892" width="5.42578125" style="974" bestFit="1" customWidth="1"/>
    <col min="15893" max="15893" width="5.85546875" style="974" bestFit="1" customWidth="1"/>
    <col min="15894" max="15895" width="5.28515625" style="974" bestFit="1" customWidth="1"/>
    <col min="15896" max="15896" width="6.42578125" style="974" bestFit="1" customWidth="1"/>
    <col min="15897" max="15897" width="5.42578125" style="974" bestFit="1" customWidth="1"/>
    <col min="15898" max="15898" width="5.5703125" style="974" bestFit="1" customWidth="1"/>
    <col min="15899" max="15899" width="4.5703125" style="974" customWidth="1"/>
    <col min="15900" max="15900" width="6.140625" style="974" bestFit="1" customWidth="1"/>
    <col min="15901" max="15901" width="8" style="974" bestFit="1" customWidth="1"/>
    <col min="15902" max="15902" width="6.5703125" style="974" bestFit="1" customWidth="1"/>
    <col min="15903" max="15905" width="5.5703125" style="974" bestFit="1" customWidth="1"/>
    <col min="15906" max="15906" width="6.5703125" style="974" bestFit="1" customWidth="1"/>
    <col min="15907" max="15907" width="6.42578125" style="974" bestFit="1" customWidth="1"/>
    <col min="15908" max="15908" width="4.7109375" style="974" bestFit="1" customWidth="1"/>
    <col min="15909" max="15909" width="6.140625" style="974" customWidth="1"/>
    <col min="15910" max="15910" width="8.140625" style="974" customWidth="1"/>
    <col min="15911" max="15911" width="10.42578125" style="974" bestFit="1" customWidth="1"/>
    <col min="15912" max="15912" width="9" style="974" bestFit="1" customWidth="1"/>
    <col min="15913" max="15916" width="0" style="974" hidden="1" customWidth="1"/>
    <col min="15917" max="16116" width="8.85546875" style="974"/>
    <col min="16117" max="16117" width="4.5703125" style="974" bestFit="1" customWidth="1"/>
    <col min="16118" max="16118" width="32" style="974" customWidth="1"/>
    <col min="16119" max="16119" width="5.7109375" style="974" customWidth="1"/>
    <col min="16120" max="16120" width="10" style="974" customWidth="1"/>
    <col min="16121" max="16122" width="7.85546875" style="974" customWidth="1"/>
    <col min="16123" max="16123" width="8.5703125" style="974" bestFit="1" customWidth="1"/>
    <col min="16124" max="16124" width="5.5703125" style="974" bestFit="1" customWidth="1"/>
    <col min="16125" max="16125" width="6.5703125" style="974" bestFit="1" customWidth="1"/>
    <col min="16126" max="16126" width="4.7109375" style="974" bestFit="1" customWidth="1"/>
    <col min="16127" max="16127" width="7.85546875" style="974" bestFit="1" customWidth="1"/>
    <col min="16128" max="16128" width="6.42578125" style="974" bestFit="1" customWidth="1"/>
    <col min="16129" max="16129" width="6.5703125" style="974" customWidth="1"/>
    <col min="16130" max="16130" width="8.85546875" style="974" customWidth="1"/>
    <col min="16131" max="16131" width="5.42578125" style="974" bestFit="1" customWidth="1"/>
    <col min="16132" max="16132" width="6.42578125" style="974" bestFit="1" customWidth="1"/>
    <col min="16133" max="16133" width="5.140625" style="974" bestFit="1" customWidth="1"/>
    <col min="16134" max="16134" width="0" style="974" hidden="1" customWidth="1"/>
    <col min="16135" max="16135" width="6.28515625" style="974" bestFit="1" customWidth="1"/>
    <col min="16136" max="16136" width="6.7109375" style="974" customWidth="1"/>
    <col min="16137" max="16137" width="6.42578125" style="974" customWidth="1"/>
    <col min="16138" max="16138" width="4.42578125" style="974" customWidth="1"/>
    <col min="16139" max="16139" width="6.42578125" style="974" bestFit="1" customWidth="1"/>
    <col min="16140" max="16141" width="7.85546875" style="974" bestFit="1" customWidth="1"/>
    <col min="16142" max="16142" width="8.7109375" style="974" bestFit="1" customWidth="1"/>
    <col min="16143" max="16143" width="6.28515625" style="974" bestFit="1" customWidth="1"/>
    <col min="16144" max="16144" width="5.140625" style="974" bestFit="1" customWidth="1"/>
    <col min="16145" max="16145" width="6.140625" style="974" bestFit="1" customWidth="1"/>
    <col min="16146" max="16146" width="5.42578125" style="974" bestFit="1" customWidth="1"/>
    <col min="16147" max="16147" width="5.5703125" style="974" bestFit="1" customWidth="1"/>
    <col min="16148" max="16148" width="5.42578125" style="974" bestFit="1" customWidth="1"/>
    <col min="16149" max="16149" width="5.85546875" style="974" bestFit="1" customWidth="1"/>
    <col min="16150" max="16151" width="5.28515625" style="974" bestFit="1" customWidth="1"/>
    <col min="16152" max="16152" width="6.42578125" style="974" bestFit="1" customWidth="1"/>
    <col min="16153" max="16153" width="5.42578125" style="974" bestFit="1" customWidth="1"/>
    <col min="16154" max="16154" width="5.5703125" style="974" bestFit="1" customWidth="1"/>
    <col min="16155" max="16155" width="4.5703125" style="974" customWidth="1"/>
    <col min="16156" max="16156" width="6.140625" style="974" bestFit="1" customWidth="1"/>
    <col min="16157" max="16157" width="8" style="974" bestFit="1" customWidth="1"/>
    <col min="16158" max="16158" width="6.5703125" style="974" bestFit="1" customWidth="1"/>
    <col min="16159" max="16161" width="5.5703125" style="974" bestFit="1" customWidth="1"/>
    <col min="16162" max="16162" width="6.5703125" style="974" bestFit="1" customWidth="1"/>
    <col min="16163" max="16163" width="6.42578125" style="974" bestFit="1" customWidth="1"/>
    <col min="16164" max="16164" width="4.7109375" style="974" bestFit="1" customWidth="1"/>
    <col min="16165" max="16165" width="6.140625" style="974" customWidth="1"/>
    <col min="16166" max="16166" width="8.140625" style="974" customWidth="1"/>
    <col min="16167" max="16167" width="10.42578125" style="974" bestFit="1" customWidth="1"/>
    <col min="16168" max="16168" width="9" style="974" bestFit="1" customWidth="1"/>
    <col min="16169" max="16172" width="0" style="974" hidden="1" customWidth="1"/>
    <col min="16173" max="16384" width="8.85546875" style="974"/>
  </cols>
  <sheetData>
    <row r="1" spans="1:45">
      <c r="A1" s="1415" t="s">
        <v>1316</v>
      </c>
      <c r="B1" s="1415"/>
      <c r="C1" s="1415"/>
      <c r="D1" s="1415"/>
      <c r="E1" s="1415"/>
      <c r="F1" s="1415"/>
      <c r="G1" s="1415"/>
      <c r="H1" s="1415"/>
      <c r="I1" s="1415"/>
      <c r="J1" s="1415"/>
      <c r="K1" s="1415"/>
      <c r="L1" s="1415"/>
      <c r="M1" s="1415"/>
      <c r="N1" s="1415"/>
      <c r="O1" s="1415"/>
      <c r="P1" s="1415"/>
      <c r="Q1" s="1415"/>
      <c r="R1" s="1415"/>
      <c r="S1" s="1415"/>
      <c r="T1" s="1415"/>
      <c r="U1" s="1415"/>
      <c r="V1" s="1415"/>
      <c r="W1" s="1415"/>
      <c r="X1" s="1415"/>
      <c r="Y1" s="1415"/>
      <c r="Z1" s="1415"/>
      <c r="AA1" s="1415"/>
      <c r="AB1" s="1415"/>
      <c r="AC1" s="1415"/>
      <c r="AD1" s="1415"/>
      <c r="AE1" s="1415"/>
      <c r="AF1" s="1415"/>
      <c r="AG1" s="1415"/>
      <c r="AH1" s="1415"/>
      <c r="AI1" s="1415"/>
      <c r="AJ1" s="1415"/>
      <c r="AK1" s="1415"/>
      <c r="AL1" s="1415"/>
      <c r="AM1" s="1415"/>
      <c r="AN1" s="1415"/>
      <c r="AO1" s="1415"/>
      <c r="AP1" s="1415"/>
      <c r="AQ1" s="1415"/>
      <c r="AR1" s="1415"/>
      <c r="AS1" s="1415"/>
    </row>
    <row r="2" spans="1:45">
      <c r="A2" s="1416" t="s">
        <v>1317</v>
      </c>
      <c r="B2" s="1417"/>
      <c r="C2" s="1417"/>
      <c r="D2" s="1417"/>
      <c r="E2" s="1417"/>
      <c r="F2" s="1417"/>
      <c r="G2" s="1417"/>
      <c r="H2" s="1417"/>
      <c r="I2" s="1417"/>
      <c r="J2" s="1417"/>
      <c r="K2" s="1417"/>
      <c r="L2" s="1417"/>
      <c r="M2" s="1417"/>
      <c r="N2" s="1417"/>
      <c r="O2" s="1417"/>
      <c r="P2" s="1417"/>
      <c r="Q2" s="1417"/>
      <c r="R2" s="1417"/>
      <c r="S2" s="1417"/>
      <c r="T2" s="1417"/>
      <c r="U2" s="1417"/>
      <c r="V2" s="1417"/>
      <c r="W2" s="1417"/>
      <c r="X2" s="1417"/>
      <c r="Y2" s="1417"/>
      <c r="Z2" s="1417"/>
      <c r="AA2" s="1417"/>
      <c r="AB2" s="1417"/>
      <c r="AC2" s="1417"/>
      <c r="AD2" s="1417"/>
      <c r="AE2" s="1417"/>
      <c r="AF2" s="1417"/>
      <c r="AG2" s="1417"/>
      <c r="AH2" s="1417"/>
      <c r="AI2" s="1417"/>
      <c r="AJ2" s="1417"/>
      <c r="AK2" s="1417"/>
      <c r="AL2" s="1417"/>
      <c r="AM2" s="1417"/>
      <c r="AN2" s="1417"/>
      <c r="AO2" s="1417"/>
      <c r="AP2" s="1417"/>
      <c r="AQ2" s="1417"/>
      <c r="AR2" s="1417"/>
      <c r="AS2" s="1417"/>
    </row>
    <row r="3" spans="1:45">
      <c r="A3" s="1425" t="s">
        <v>1318</v>
      </c>
      <c r="B3" s="1425"/>
      <c r="C3" s="1425"/>
      <c r="D3" s="1425"/>
      <c r="E3" s="1425"/>
      <c r="F3" s="1425"/>
      <c r="G3" s="1425"/>
      <c r="H3" s="1425"/>
      <c r="I3" s="1425"/>
      <c r="J3" s="1425"/>
      <c r="K3" s="1425"/>
      <c r="L3" s="1425"/>
      <c r="M3" s="1425"/>
      <c r="N3" s="1425"/>
      <c r="O3" s="1425"/>
      <c r="P3" s="1425"/>
      <c r="Q3" s="1425"/>
      <c r="R3" s="1425"/>
      <c r="S3" s="1425"/>
      <c r="T3" s="1425"/>
      <c r="U3" s="1425"/>
      <c r="V3" s="1425"/>
      <c r="W3" s="1425"/>
      <c r="X3" s="1425"/>
      <c r="Y3" s="1425"/>
      <c r="Z3" s="1425"/>
      <c r="AA3" s="1425"/>
      <c r="AB3" s="1425"/>
      <c r="AC3" s="1425"/>
      <c r="AD3" s="1425"/>
      <c r="AE3" s="1425"/>
      <c r="AF3" s="1425"/>
      <c r="AG3" s="1425"/>
      <c r="AH3" s="1425"/>
      <c r="AI3" s="1425"/>
      <c r="AJ3" s="1425"/>
      <c r="AK3" s="1425"/>
      <c r="AL3" s="1425"/>
      <c r="AM3" s="1425"/>
      <c r="AN3" s="1425"/>
      <c r="AO3" s="1425"/>
      <c r="AP3" s="1425"/>
      <c r="AQ3" s="1425"/>
      <c r="AR3" s="1425"/>
      <c r="AS3" s="1425"/>
    </row>
    <row r="4" spans="1:45">
      <c r="A4" s="1406" t="s">
        <v>145</v>
      </c>
      <c r="B4" s="1413" t="s">
        <v>1416</v>
      </c>
      <c r="C4" s="1406" t="s">
        <v>143</v>
      </c>
      <c r="D4" s="1413" t="s">
        <v>1319</v>
      </c>
      <c r="E4" s="1418" t="s">
        <v>1355</v>
      </c>
      <c r="F4" s="1419"/>
      <c r="G4" s="1419"/>
      <c r="H4" s="1419"/>
      <c r="I4" s="1419"/>
      <c r="J4" s="1419"/>
      <c r="K4" s="1419"/>
      <c r="L4" s="1419"/>
      <c r="M4" s="1419"/>
      <c r="N4" s="1419"/>
      <c r="O4" s="1419"/>
      <c r="P4" s="1419"/>
      <c r="Q4" s="1419"/>
      <c r="R4" s="1419"/>
      <c r="S4" s="1419"/>
      <c r="T4" s="1419"/>
      <c r="U4" s="1419"/>
      <c r="V4" s="1419"/>
      <c r="W4" s="1419"/>
      <c r="X4" s="1419"/>
      <c r="Y4" s="1419"/>
      <c r="Z4" s="1419"/>
      <c r="AA4" s="1419"/>
      <c r="AB4" s="1419"/>
      <c r="AC4" s="1419"/>
      <c r="AD4" s="1419"/>
      <c r="AE4" s="1419"/>
      <c r="AF4" s="1419"/>
      <c r="AG4" s="1419"/>
      <c r="AH4" s="1419"/>
      <c r="AI4" s="1419"/>
      <c r="AJ4" s="1419"/>
      <c r="AK4" s="1419"/>
      <c r="AL4" s="1419"/>
      <c r="AM4" s="1419"/>
      <c r="AN4" s="1419"/>
      <c r="AO4" s="1419"/>
      <c r="AP4" s="1419"/>
      <c r="AQ4" s="1420"/>
      <c r="AR4" s="1421" t="s">
        <v>1320</v>
      </c>
      <c r="AS4" s="1423" t="s">
        <v>1356</v>
      </c>
    </row>
    <row r="5" spans="1:45">
      <c r="A5" s="1407"/>
      <c r="B5" s="1414"/>
      <c r="C5" s="1407"/>
      <c r="D5" s="1414"/>
      <c r="E5" s="977" t="s">
        <v>127</v>
      </c>
      <c r="F5" s="977" t="s">
        <v>124</v>
      </c>
      <c r="G5" s="977" t="s">
        <v>122</v>
      </c>
      <c r="H5" s="977" t="s">
        <v>119</v>
      </c>
      <c r="I5" s="977" t="s">
        <v>116</v>
      </c>
      <c r="J5" s="977" t="s">
        <v>113</v>
      </c>
      <c r="K5" s="977" t="s">
        <v>110</v>
      </c>
      <c r="L5" s="977" t="s">
        <v>107</v>
      </c>
      <c r="M5" s="977" t="s">
        <v>104</v>
      </c>
      <c r="N5" s="977" t="s">
        <v>102</v>
      </c>
      <c r="O5" s="977" t="s">
        <v>99</v>
      </c>
      <c r="P5" s="977" t="s">
        <v>96</v>
      </c>
      <c r="Q5" s="977" t="s">
        <v>92</v>
      </c>
      <c r="R5" s="977" t="s">
        <v>89</v>
      </c>
      <c r="S5" s="977" t="s">
        <v>86</v>
      </c>
      <c r="T5" s="977" t="s">
        <v>26</v>
      </c>
      <c r="U5" s="977" t="s">
        <v>80</v>
      </c>
      <c r="V5" s="923" t="s">
        <v>78</v>
      </c>
      <c r="W5" s="923" t="s">
        <v>76</v>
      </c>
      <c r="X5" s="923" t="s">
        <v>69</v>
      </c>
      <c r="Y5" s="923" t="s">
        <v>67</v>
      </c>
      <c r="Z5" s="923" t="s">
        <v>65</v>
      </c>
      <c r="AA5" s="923" t="s">
        <v>63</v>
      </c>
      <c r="AB5" s="924" t="s">
        <v>74</v>
      </c>
      <c r="AC5" s="924" t="s">
        <v>71</v>
      </c>
      <c r="AD5" s="1198" t="s">
        <v>54</v>
      </c>
      <c r="AE5" s="926" t="s">
        <v>48</v>
      </c>
      <c r="AF5" s="926" t="s">
        <v>32</v>
      </c>
      <c r="AG5" s="926" t="s">
        <v>29</v>
      </c>
      <c r="AH5" s="926" t="s">
        <v>59</v>
      </c>
      <c r="AI5" s="923" t="s">
        <v>57</v>
      </c>
      <c r="AJ5" s="978" t="s">
        <v>20</v>
      </c>
      <c r="AK5" s="977" t="s">
        <v>45</v>
      </c>
      <c r="AL5" s="977" t="s">
        <v>42</v>
      </c>
      <c r="AM5" s="977" t="s">
        <v>39</v>
      </c>
      <c r="AN5" s="977" t="s">
        <v>17</v>
      </c>
      <c r="AO5" s="978" t="s">
        <v>14</v>
      </c>
      <c r="AP5" s="977" t="s">
        <v>11</v>
      </c>
      <c r="AQ5" s="977" t="s">
        <v>6</v>
      </c>
      <c r="AR5" s="1422"/>
      <c r="AS5" s="1424"/>
    </row>
    <row r="6" spans="1:45" s="1003" customFormat="1" ht="18.600000000000001" customHeight="1">
      <c r="A6" s="1076"/>
      <c r="B6" s="1077" t="s">
        <v>1321</v>
      </c>
      <c r="C6" s="1211"/>
      <c r="D6" s="982">
        <v>10348.665267999999</v>
      </c>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983"/>
      <c r="AS6" s="982">
        <v>10348.665268000001</v>
      </c>
    </row>
    <row r="7" spans="1:45" ht="28.15" customHeight="1">
      <c r="A7" s="977">
        <v>1</v>
      </c>
      <c r="B7" s="959" t="s">
        <v>128</v>
      </c>
      <c r="C7" s="958" t="s">
        <v>127</v>
      </c>
      <c r="D7" s="979">
        <v>6341.3574049999997</v>
      </c>
      <c r="E7" s="994">
        <f>D7-AR7</f>
        <v>6060.3374049999993</v>
      </c>
      <c r="F7" s="980"/>
      <c r="G7" s="979">
        <v>2236.1684600000003</v>
      </c>
      <c r="H7" s="979">
        <v>35.659894999999999</v>
      </c>
      <c r="I7" s="979">
        <v>188.12228300000001</v>
      </c>
      <c r="J7" s="979"/>
      <c r="K7" s="979"/>
      <c r="L7" s="979">
        <v>211.72417999999996</v>
      </c>
      <c r="M7" s="979">
        <v>22.630860000000002</v>
      </c>
      <c r="N7" s="979">
        <v>276.47000000000003</v>
      </c>
      <c r="O7" s="979">
        <v>0.4</v>
      </c>
      <c r="P7" s="979"/>
      <c r="Q7" s="979">
        <v>5.08</v>
      </c>
      <c r="R7" s="979">
        <v>29.09</v>
      </c>
      <c r="S7" s="979"/>
      <c r="T7" s="979"/>
      <c r="U7" s="979">
        <v>117.69000000000001</v>
      </c>
      <c r="V7" s="979">
        <v>91.330000000000013</v>
      </c>
      <c r="W7" s="979">
        <v>12.98</v>
      </c>
      <c r="X7" s="979">
        <v>1.2299999999999998</v>
      </c>
      <c r="Y7" s="979">
        <v>1.56</v>
      </c>
      <c r="Z7" s="979">
        <v>4.92</v>
      </c>
      <c r="AA7" s="979">
        <v>2.62</v>
      </c>
      <c r="AB7" s="979">
        <v>2.2499999999999996</v>
      </c>
      <c r="AC7" s="979"/>
      <c r="AD7" s="979">
        <v>0.3</v>
      </c>
      <c r="AE7" s="979"/>
      <c r="AF7" s="979"/>
      <c r="AG7" s="979">
        <v>0.5</v>
      </c>
      <c r="AH7" s="979"/>
      <c r="AI7" s="979"/>
      <c r="AJ7" s="979">
        <v>13.580000000000002</v>
      </c>
      <c r="AK7" s="979">
        <v>67.599999999999994</v>
      </c>
      <c r="AL7" s="979">
        <v>7.2900000000000009</v>
      </c>
      <c r="AM7" s="979">
        <v>2.25</v>
      </c>
      <c r="AN7" s="979"/>
      <c r="AO7" s="979">
        <v>24.76</v>
      </c>
      <c r="AP7" s="979">
        <v>8.73</v>
      </c>
      <c r="AQ7" s="980"/>
      <c r="AR7" s="983">
        <v>281.0200000000001</v>
      </c>
      <c r="AS7" s="982">
        <v>6065.2774049999998</v>
      </c>
    </row>
    <row r="8" spans="1:45" ht="28.15" customHeight="1">
      <c r="A8" s="977" t="s">
        <v>126</v>
      </c>
      <c r="B8" s="984" t="s">
        <v>125</v>
      </c>
      <c r="C8" s="985" t="s">
        <v>124</v>
      </c>
      <c r="D8" s="979">
        <v>3092.4504099999995</v>
      </c>
      <c r="E8" s="980"/>
      <c r="F8" s="994">
        <f>D8-AR8</f>
        <v>2841.6204099999995</v>
      </c>
      <c r="G8" s="979">
        <v>2236.1684600000003</v>
      </c>
      <c r="H8" s="979"/>
      <c r="I8" s="979"/>
      <c r="J8" s="979"/>
      <c r="K8" s="979"/>
      <c r="L8" s="979"/>
      <c r="M8" s="979">
        <v>4.55</v>
      </c>
      <c r="N8" s="979">
        <v>246.28</v>
      </c>
      <c r="O8" s="979"/>
      <c r="P8" s="979"/>
      <c r="Q8" s="979">
        <v>5.07</v>
      </c>
      <c r="R8" s="979">
        <v>28.22</v>
      </c>
      <c r="S8" s="979"/>
      <c r="T8" s="979"/>
      <c r="U8" s="986">
        <v>104.62000000000002</v>
      </c>
      <c r="V8" s="979">
        <v>79.540000000000006</v>
      </c>
      <c r="W8" s="979">
        <v>11.73</v>
      </c>
      <c r="X8" s="979">
        <v>1.2299999999999998</v>
      </c>
      <c r="Y8" s="979">
        <v>1.56</v>
      </c>
      <c r="Z8" s="979">
        <v>4.92</v>
      </c>
      <c r="AA8" s="979">
        <v>2.62</v>
      </c>
      <c r="AB8" s="979">
        <v>2.2199999999999998</v>
      </c>
      <c r="AC8" s="979"/>
      <c r="AD8" s="979">
        <v>0.3</v>
      </c>
      <c r="AE8" s="979"/>
      <c r="AF8" s="979"/>
      <c r="AG8" s="979">
        <v>0.5</v>
      </c>
      <c r="AH8" s="979"/>
      <c r="AI8" s="979"/>
      <c r="AJ8" s="979">
        <v>13.580000000000002</v>
      </c>
      <c r="AK8" s="979">
        <v>56.23</v>
      </c>
      <c r="AL8" s="979">
        <v>4.91</v>
      </c>
      <c r="AM8" s="979">
        <v>2.25</v>
      </c>
      <c r="AN8" s="980"/>
      <c r="AO8" s="981">
        <v>22.67</v>
      </c>
      <c r="AP8" s="981">
        <v>8.73</v>
      </c>
      <c r="AQ8" s="980"/>
      <c r="AR8" s="981">
        <v>250.83000000000004</v>
      </c>
      <c r="AS8" s="979">
        <v>2841.6204099999995</v>
      </c>
    </row>
    <row r="9" spans="1:45" s="993" customFormat="1" ht="28.15" customHeight="1">
      <c r="A9" s="987"/>
      <c r="B9" s="988" t="s">
        <v>123</v>
      </c>
      <c r="C9" s="989" t="s">
        <v>122</v>
      </c>
      <c r="D9" s="986">
        <v>2474.5084600000005</v>
      </c>
      <c r="E9" s="990"/>
      <c r="F9" s="990"/>
      <c r="G9" s="991">
        <v>2236.1684600000003</v>
      </c>
      <c r="H9" s="992"/>
      <c r="I9" s="992"/>
      <c r="J9" s="990"/>
      <c r="K9" s="990"/>
      <c r="L9" s="986"/>
      <c r="M9" s="992">
        <v>4.55</v>
      </c>
      <c r="N9" s="986">
        <v>233.78999999999996</v>
      </c>
      <c r="O9" s="992"/>
      <c r="P9" s="986"/>
      <c r="Q9" s="992">
        <v>5.07</v>
      </c>
      <c r="R9" s="986">
        <v>28.22</v>
      </c>
      <c r="S9" s="986"/>
      <c r="T9" s="990"/>
      <c r="U9" s="986">
        <v>99.13000000000001</v>
      </c>
      <c r="V9" s="986">
        <v>76.48</v>
      </c>
      <c r="W9" s="986">
        <v>9.36</v>
      </c>
      <c r="X9" s="986">
        <v>1.2299999999999998</v>
      </c>
      <c r="Y9" s="986">
        <v>1.56</v>
      </c>
      <c r="Z9" s="986">
        <v>4.92</v>
      </c>
      <c r="AA9" s="986">
        <v>2.62</v>
      </c>
      <c r="AB9" s="986">
        <v>2.1599999999999997</v>
      </c>
      <c r="AC9" s="986"/>
      <c r="AD9" s="986">
        <v>0.3</v>
      </c>
      <c r="AE9" s="986"/>
      <c r="AF9" s="986"/>
      <c r="AG9" s="986">
        <v>0.5</v>
      </c>
      <c r="AH9" s="986"/>
      <c r="AI9" s="986"/>
      <c r="AJ9" s="986">
        <v>13.580000000000002</v>
      </c>
      <c r="AK9" s="986">
        <v>56.129999999999995</v>
      </c>
      <c r="AL9" s="986">
        <v>4.71</v>
      </c>
      <c r="AM9" s="986">
        <v>2.25</v>
      </c>
      <c r="AN9" s="992"/>
      <c r="AO9" s="992">
        <v>15.97</v>
      </c>
      <c r="AP9" s="992">
        <v>8.73</v>
      </c>
      <c r="AQ9" s="990"/>
      <c r="AR9" s="992">
        <v>238.34000000000003</v>
      </c>
      <c r="AS9" s="986">
        <v>2236.1684600000003</v>
      </c>
    </row>
    <row r="10" spans="1:45" ht="28.15" customHeight="1">
      <c r="A10" s="977" t="s">
        <v>121</v>
      </c>
      <c r="B10" s="984" t="s">
        <v>120</v>
      </c>
      <c r="C10" s="985" t="s">
        <v>119</v>
      </c>
      <c r="D10" s="979">
        <v>37.469895000000001</v>
      </c>
      <c r="E10" s="980"/>
      <c r="F10" s="980"/>
      <c r="G10" s="980"/>
      <c r="H10" s="994">
        <v>35.659894999999999</v>
      </c>
      <c r="I10" s="980"/>
      <c r="J10" s="980"/>
      <c r="K10" s="980"/>
      <c r="L10" s="980"/>
      <c r="M10" s="980"/>
      <c r="N10" s="986">
        <v>1.8099999999999998</v>
      </c>
      <c r="O10" s="980"/>
      <c r="P10" s="980"/>
      <c r="Q10" s="981">
        <v>0.01</v>
      </c>
      <c r="R10" s="981"/>
      <c r="S10" s="979"/>
      <c r="T10" s="995"/>
      <c r="U10" s="986">
        <v>1.27</v>
      </c>
      <c r="V10" s="1230">
        <v>0.66999999999999993</v>
      </c>
      <c r="W10" s="1231">
        <v>0.6</v>
      </c>
      <c r="X10" s="976"/>
      <c r="Y10" s="996"/>
      <c r="Z10" s="996"/>
      <c r="AA10" s="996"/>
      <c r="AB10" s="996"/>
      <c r="AC10" s="996"/>
      <c r="AD10" s="996"/>
      <c r="AE10" s="996"/>
      <c r="AF10" s="996"/>
      <c r="AG10" s="996"/>
      <c r="AH10" s="996"/>
      <c r="AI10" s="996"/>
      <c r="AJ10" s="981"/>
      <c r="AK10" s="981">
        <v>0.53</v>
      </c>
      <c r="AL10" s="981"/>
      <c r="AM10" s="981"/>
      <c r="AN10" s="980"/>
      <c r="AO10" s="980"/>
      <c r="AP10" s="981"/>
      <c r="AQ10" s="980"/>
      <c r="AR10" s="981">
        <v>1.81</v>
      </c>
      <c r="AS10" s="979">
        <v>35.659894999999999</v>
      </c>
    </row>
    <row r="11" spans="1:45" ht="28.15" customHeight="1">
      <c r="A11" s="985" t="s">
        <v>118</v>
      </c>
      <c r="B11" s="984" t="s">
        <v>117</v>
      </c>
      <c r="C11" s="985" t="s">
        <v>116</v>
      </c>
      <c r="D11" s="979">
        <v>198.15228300000001</v>
      </c>
      <c r="E11" s="980"/>
      <c r="F11" s="980"/>
      <c r="G11" s="980"/>
      <c r="H11" s="980"/>
      <c r="I11" s="994">
        <v>188.12228300000001</v>
      </c>
      <c r="J11" s="980"/>
      <c r="K11" s="980"/>
      <c r="L11" s="980"/>
      <c r="M11" s="980"/>
      <c r="N11" s="986">
        <v>9.6300000000000008</v>
      </c>
      <c r="O11" s="981">
        <v>0.4</v>
      </c>
      <c r="P11" s="981"/>
      <c r="Q11" s="981"/>
      <c r="R11" s="981"/>
      <c r="S11" s="981"/>
      <c r="T11" s="980"/>
      <c r="U11" s="986">
        <v>4.1000000000000005</v>
      </c>
      <c r="V11" s="979">
        <v>3.7900000000000005</v>
      </c>
      <c r="W11" s="979">
        <v>0.3</v>
      </c>
      <c r="X11" s="979"/>
      <c r="Y11" s="979"/>
      <c r="Z11" s="979"/>
      <c r="AA11" s="979"/>
      <c r="AB11" s="979">
        <v>0.01</v>
      </c>
      <c r="AC11" s="979"/>
      <c r="AD11" s="979"/>
      <c r="AE11" s="979"/>
      <c r="AF11" s="979"/>
      <c r="AG11" s="979"/>
      <c r="AH11" s="979"/>
      <c r="AI11" s="979"/>
      <c r="AJ11" s="980"/>
      <c r="AK11" s="979">
        <v>4.04</v>
      </c>
      <c r="AL11" s="981">
        <v>0.4</v>
      </c>
      <c r="AM11" s="980"/>
      <c r="AN11" s="981"/>
      <c r="AO11" s="981">
        <v>1.0900000000000001</v>
      </c>
      <c r="AP11" s="981"/>
      <c r="AQ11" s="980"/>
      <c r="AR11" s="981">
        <v>10.030000000000001</v>
      </c>
      <c r="AS11" s="979">
        <v>188.12228300000001</v>
      </c>
    </row>
    <row r="12" spans="1:45" ht="28.15" customHeight="1">
      <c r="A12" s="977" t="s">
        <v>115</v>
      </c>
      <c r="B12" s="984" t="s">
        <v>114</v>
      </c>
      <c r="C12" s="985" t="s">
        <v>113</v>
      </c>
      <c r="D12" s="979">
        <v>1.3500449999999999</v>
      </c>
      <c r="E12" s="980"/>
      <c r="F12" s="980"/>
      <c r="G12" s="980"/>
      <c r="H12" s="980"/>
      <c r="I12" s="980"/>
      <c r="J12" s="994">
        <v>1.3500449999999999</v>
      </c>
      <c r="K12" s="980"/>
      <c r="L12" s="980"/>
      <c r="M12" s="980"/>
      <c r="N12" s="986"/>
      <c r="O12" s="980"/>
      <c r="P12" s="980"/>
      <c r="Q12" s="980"/>
      <c r="R12" s="980"/>
      <c r="S12" s="980"/>
      <c r="T12" s="980"/>
      <c r="U12" s="986"/>
      <c r="V12" s="980"/>
      <c r="W12" s="980"/>
      <c r="X12" s="980"/>
      <c r="Y12" s="980"/>
      <c r="Z12" s="980"/>
      <c r="AA12" s="980"/>
      <c r="AB12" s="980"/>
      <c r="AC12" s="980"/>
      <c r="AD12" s="980"/>
      <c r="AE12" s="980"/>
      <c r="AF12" s="980"/>
      <c r="AG12" s="980"/>
      <c r="AH12" s="980"/>
      <c r="AI12" s="980"/>
      <c r="AJ12" s="980"/>
      <c r="AK12" s="980"/>
      <c r="AL12" s="980"/>
      <c r="AM12" s="980"/>
      <c r="AN12" s="980"/>
      <c r="AO12" s="980"/>
      <c r="AP12" s="980"/>
      <c r="AQ12" s="980"/>
      <c r="AR12" s="981"/>
      <c r="AS12" s="979">
        <v>1.3500449999999999</v>
      </c>
    </row>
    <row r="13" spans="1:45" ht="28.15" customHeight="1">
      <c r="A13" s="985" t="s">
        <v>112</v>
      </c>
      <c r="B13" s="984" t="s">
        <v>111</v>
      </c>
      <c r="C13" s="985" t="s">
        <v>110</v>
      </c>
      <c r="D13" s="979">
        <v>2763.779732</v>
      </c>
      <c r="E13" s="980"/>
      <c r="F13" s="980"/>
      <c r="G13" s="980"/>
      <c r="H13" s="980"/>
      <c r="I13" s="980"/>
      <c r="J13" s="980"/>
      <c r="K13" s="994">
        <v>2763.779732</v>
      </c>
      <c r="L13" s="980"/>
      <c r="M13" s="980"/>
      <c r="N13" s="986"/>
      <c r="O13" s="980"/>
      <c r="P13" s="980"/>
      <c r="Q13" s="980"/>
      <c r="R13" s="980"/>
      <c r="S13" s="980"/>
      <c r="T13" s="980"/>
      <c r="U13" s="986"/>
      <c r="V13" s="980"/>
      <c r="W13" s="980"/>
      <c r="X13" s="980"/>
      <c r="Y13" s="980"/>
      <c r="Z13" s="980"/>
      <c r="AA13" s="980"/>
      <c r="AB13" s="980"/>
      <c r="AC13" s="980"/>
      <c r="AD13" s="980"/>
      <c r="AE13" s="980"/>
      <c r="AF13" s="980"/>
      <c r="AG13" s="980"/>
      <c r="AH13" s="980"/>
      <c r="AI13" s="980"/>
      <c r="AJ13" s="980"/>
      <c r="AK13" s="980"/>
      <c r="AL13" s="980"/>
      <c r="AM13" s="980"/>
      <c r="AN13" s="980"/>
      <c r="AO13" s="980"/>
      <c r="AP13" s="980"/>
      <c r="AQ13" s="980"/>
      <c r="AR13" s="981"/>
      <c r="AS13" s="979">
        <v>2763.779732</v>
      </c>
    </row>
    <row r="14" spans="1:45" ht="28.15" customHeight="1">
      <c r="A14" s="977" t="s">
        <v>109</v>
      </c>
      <c r="B14" s="984" t="s">
        <v>108</v>
      </c>
      <c r="C14" s="985" t="s">
        <v>107</v>
      </c>
      <c r="D14" s="979">
        <v>228.44417999999996</v>
      </c>
      <c r="E14" s="980"/>
      <c r="F14" s="980"/>
      <c r="G14" s="980"/>
      <c r="H14" s="980"/>
      <c r="I14" s="980"/>
      <c r="J14" s="980"/>
      <c r="K14" s="980"/>
      <c r="L14" s="994">
        <v>211.72417999999996</v>
      </c>
      <c r="M14" s="981"/>
      <c r="N14" s="986">
        <v>16.72</v>
      </c>
      <c r="O14" s="981"/>
      <c r="P14" s="981"/>
      <c r="Q14" s="980"/>
      <c r="R14" s="979">
        <v>0.87</v>
      </c>
      <c r="S14" s="979"/>
      <c r="T14" s="980"/>
      <c r="U14" s="986">
        <v>6.8699999999999992</v>
      </c>
      <c r="V14" s="979">
        <v>6.5</v>
      </c>
      <c r="W14" s="979">
        <v>0.35</v>
      </c>
      <c r="X14" s="979"/>
      <c r="Y14" s="979"/>
      <c r="Z14" s="979"/>
      <c r="AA14" s="979"/>
      <c r="AB14" s="979">
        <v>0.02</v>
      </c>
      <c r="AC14" s="979"/>
      <c r="AD14" s="979"/>
      <c r="AE14" s="979"/>
      <c r="AF14" s="979"/>
      <c r="AG14" s="979"/>
      <c r="AH14" s="979"/>
      <c r="AI14" s="979"/>
      <c r="AJ14" s="979"/>
      <c r="AK14" s="1232">
        <v>6</v>
      </c>
      <c r="AL14" s="979">
        <v>1.98</v>
      </c>
      <c r="AM14" s="981"/>
      <c r="AN14" s="981"/>
      <c r="AO14" s="981">
        <v>1</v>
      </c>
      <c r="AP14" s="981"/>
      <c r="AQ14" s="980"/>
      <c r="AR14" s="981">
        <v>16.72</v>
      </c>
      <c r="AS14" s="979">
        <v>211.72417999999996</v>
      </c>
    </row>
    <row r="15" spans="1:45" ht="28.15" customHeight="1">
      <c r="A15" s="985" t="s">
        <v>106</v>
      </c>
      <c r="B15" s="984" t="s">
        <v>105</v>
      </c>
      <c r="C15" s="985" t="s">
        <v>104</v>
      </c>
      <c r="D15" s="979">
        <v>19.71086</v>
      </c>
      <c r="E15" s="980"/>
      <c r="F15" s="980"/>
      <c r="G15" s="980"/>
      <c r="H15" s="980"/>
      <c r="I15" s="980"/>
      <c r="J15" s="980"/>
      <c r="K15" s="980"/>
      <c r="L15" s="980"/>
      <c r="M15" s="994">
        <v>18.080860000000001</v>
      </c>
      <c r="N15" s="986"/>
      <c r="O15" s="980"/>
      <c r="P15" s="980"/>
      <c r="Q15" s="980"/>
      <c r="R15" s="980"/>
      <c r="S15" s="980"/>
      <c r="T15" s="980"/>
      <c r="U15" s="986">
        <v>0.83</v>
      </c>
      <c r="V15" s="981">
        <v>0.83</v>
      </c>
      <c r="W15" s="981"/>
      <c r="X15" s="981"/>
      <c r="Y15" s="981"/>
      <c r="Z15" s="981"/>
      <c r="AA15" s="981"/>
      <c r="AB15" s="981"/>
      <c r="AC15" s="981"/>
      <c r="AD15" s="981"/>
      <c r="AE15" s="981"/>
      <c r="AF15" s="981"/>
      <c r="AG15" s="981"/>
      <c r="AH15" s="981"/>
      <c r="AI15" s="981"/>
      <c r="AJ15" s="979"/>
      <c r="AK15" s="981">
        <v>0.8</v>
      </c>
      <c r="AL15" s="980"/>
      <c r="AM15" s="980"/>
      <c r="AN15" s="980"/>
      <c r="AO15" s="981"/>
      <c r="AP15" s="980"/>
      <c r="AQ15" s="980"/>
      <c r="AR15" s="981">
        <v>1.63</v>
      </c>
      <c r="AS15" s="979">
        <v>23.020860000000003</v>
      </c>
    </row>
    <row r="16" spans="1:45" ht="28.15" customHeight="1">
      <c r="A16" s="958">
        <v>2</v>
      </c>
      <c r="B16" s="959" t="s">
        <v>103</v>
      </c>
      <c r="C16" s="958" t="s">
        <v>102</v>
      </c>
      <c r="D16" s="982">
        <v>3495.2146149999999</v>
      </c>
      <c r="E16" s="980"/>
      <c r="F16" s="980"/>
      <c r="G16" s="980"/>
      <c r="H16" s="980"/>
      <c r="I16" s="980"/>
      <c r="J16" s="980"/>
      <c r="K16" s="980"/>
      <c r="L16" s="980"/>
      <c r="M16" s="981">
        <v>0.08</v>
      </c>
      <c r="N16" s="994">
        <v>3449.1096149999998</v>
      </c>
      <c r="O16" s="980"/>
      <c r="P16" s="980">
        <v>0</v>
      </c>
      <c r="Q16" s="981">
        <v>0.27</v>
      </c>
      <c r="R16" s="979">
        <v>3.5000000000000004</v>
      </c>
      <c r="S16" s="979"/>
      <c r="T16" s="980"/>
      <c r="U16" s="981">
        <v>19.015000000000001</v>
      </c>
      <c r="V16" s="981">
        <v>12.745000000000001</v>
      </c>
      <c r="W16" s="981">
        <v>5.74</v>
      </c>
      <c r="X16" s="981">
        <v>7.0000000000000007E-2</v>
      </c>
      <c r="Y16" s="979">
        <v>0.02</v>
      </c>
      <c r="Z16" s="979">
        <v>0.33</v>
      </c>
      <c r="AA16" s="979">
        <v>0.05</v>
      </c>
      <c r="AB16" s="981">
        <v>6.9999999999999993E-2</v>
      </c>
      <c r="AC16" s="980"/>
      <c r="AD16" s="980"/>
      <c r="AE16" s="979"/>
      <c r="AF16" s="979"/>
      <c r="AG16" s="979">
        <v>0.1</v>
      </c>
      <c r="AH16" s="980"/>
      <c r="AI16" s="980"/>
      <c r="AJ16" s="979">
        <v>1.43</v>
      </c>
      <c r="AK16" s="981">
        <v>7.669999999999999</v>
      </c>
      <c r="AL16" s="979">
        <v>1.65</v>
      </c>
      <c r="AM16" s="979"/>
      <c r="AN16" s="979">
        <v>0.8</v>
      </c>
      <c r="AO16" s="979">
        <v>11.370000000000001</v>
      </c>
      <c r="AP16" s="981">
        <v>7.0000000000000007E-2</v>
      </c>
      <c r="AQ16" s="980"/>
      <c r="AR16" s="983">
        <v>46.105000000000004</v>
      </c>
      <c r="AS16" s="982">
        <v>3794.2446150000014</v>
      </c>
    </row>
    <row r="17" spans="1:45" ht="28.15" customHeight="1">
      <c r="A17" s="972" t="s">
        <v>101</v>
      </c>
      <c r="B17" s="984" t="s">
        <v>100</v>
      </c>
      <c r="C17" s="985" t="s">
        <v>99</v>
      </c>
      <c r="D17" s="979">
        <v>16.297139999999999</v>
      </c>
      <c r="E17" s="980"/>
      <c r="F17" s="980"/>
      <c r="G17" s="980"/>
      <c r="H17" s="980"/>
      <c r="I17" s="980"/>
      <c r="J17" s="980"/>
      <c r="K17" s="980"/>
      <c r="L17" s="980"/>
      <c r="M17" s="980"/>
      <c r="N17" s="980"/>
      <c r="O17" s="994">
        <v>16.297139999999999</v>
      </c>
      <c r="P17" s="980"/>
      <c r="Q17" s="980"/>
      <c r="R17" s="980"/>
      <c r="S17" s="980"/>
      <c r="T17" s="980"/>
      <c r="U17" s="980"/>
      <c r="V17" s="980"/>
      <c r="W17" s="980"/>
      <c r="X17" s="980"/>
      <c r="Y17" s="980"/>
      <c r="Z17" s="980"/>
      <c r="AA17" s="980"/>
      <c r="AB17" s="980"/>
      <c r="AC17" s="980"/>
      <c r="AD17" s="980"/>
      <c r="AE17" s="980"/>
      <c r="AF17" s="980"/>
      <c r="AG17" s="980"/>
      <c r="AH17" s="980"/>
      <c r="AI17" s="980"/>
      <c r="AJ17" s="980"/>
      <c r="AK17" s="980"/>
      <c r="AL17" s="980"/>
      <c r="AM17" s="980"/>
      <c r="AN17" s="980"/>
      <c r="AO17" s="980"/>
      <c r="AP17" s="980"/>
      <c r="AQ17" s="980"/>
      <c r="AR17" s="981"/>
      <c r="AS17" s="979">
        <v>19.527139999999999</v>
      </c>
    </row>
    <row r="18" spans="1:45" ht="28.15" customHeight="1">
      <c r="A18" s="972" t="s">
        <v>98</v>
      </c>
      <c r="B18" s="984" t="s">
        <v>97</v>
      </c>
      <c r="C18" s="985" t="s">
        <v>96</v>
      </c>
      <c r="D18" s="979">
        <v>242.02414999999999</v>
      </c>
      <c r="E18" s="980"/>
      <c r="F18" s="980"/>
      <c r="G18" s="980"/>
      <c r="H18" s="980"/>
      <c r="I18" s="980"/>
      <c r="J18" s="980"/>
      <c r="K18" s="980"/>
      <c r="L18" s="980"/>
      <c r="M18" s="980"/>
      <c r="N18" s="980"/>
      <c r="O18" s="980"/>
      <c r="P18" s="994">
        <v>242.02414999999999</v>
      </c>
      <c r="Q18" s="980"/>
      <c r="R18" s="980"/>
      <c r="S18" s="980"/>
      <c r="T18" s="980"/>
      <c r="U18" s="980"/>
      <c r="V18" s="980"/>
      <c r="W18" s="980"/>
      <c r="X18" s="980"/>
      <c r="Y18" s="980"/>
      <c r="Z18" s="980"/>
      <c r="AA18" s="980"/>
      <c r="AB18" s="980"/>
      <c r="AC18" s="980"/>
      <c r="AD18" s="980"/>
      <c r="AE18" s="980"/>
      <c r="AF18" s="980"/>
      <c r="AG18" s="980"/>
      <c r="AH18" s="980"/>
      <c r="AI18" s="980"/>
      <c r="AJ18" s="980"/>
      <c r="AK18" s="980"/>
      <c r="AL18" s="980"/>
      <c r="AM18" s="980"/>
      <c r="AN18" s="980"/>
      <c r="AO18" s="980"/>
      <c r="AP18" s="980"/>
      <c r="AQ18" s="980"/>
      <c r="AR18" s="981"/>
      <c r="AS18" s="979">
        <v>242.02414999999999</v>
      </c>
    </row>
    <row r="19" spans="1:45" ht="28.15" customHeight="1">
      <c r="A19" s="972" t="s">
        <v>94</v>
      </c>
      <c r="B19" s="984" t="s">
        <v>93</v>
      </c>
      <c r="C19" s="985" t="s">
        <v>92</v>
      </c>
      <c r="D19" s="979">
        <v>11.4603</v>
      </c>
      <c r="E19" s="980"/>
      <c r="F19" s="980"/>
      <c r="G19" s="980"/>
      <c r="H19" s="980"/>
      <c r="I19" s="980"/>
      <c r="J19" s="980"/>
      <c r="K19" s="980"/>
      <c r="L19" s="980"/>
      <c r="M19" s="980"/>
      <c r="N19" s="980"/>
      <c r="O19" s="980"/>
      <c r="P19" s="980"/>
      <c r="Q19" s="994">
        <v>11.4603</v>
      </c>
      <c r="R19" s="980"/>
      <c r="S19" s="980"/>
      <c r="T19" s="980"/>
      <c r="U19" s="981"/>
      <c r="V19" s="980"/>
      <c r="W19" s="980"/>
      <c r="X19" s="980"/>
      <c r="Y19" s="980"/>
      <c r="Z19" s="980"/>
      <c r="AA19" s="980"/>
      <c r="AB19" s="981"/>
      <c r="AC19" s="980"/>
      <c r="AD19" s="980"/>
      <c r="AE19" s="980"/>
      <c r="AF19" s="980"/>
      <c r="AG19" s="980"/>
      <c r="AH19" s="980"/>
      <c r="AI19" s="980"/>
      <c r="AJ19" s="980"/>
      <c r="AK19" s="980"/>
      <c r="AL19" s="980"/>
      <c r="AM19" s="980"/>
      <c r="AN19" s="980"/>
      <c r="AO19" s="980"/>
      <c r="AP19" s="980"/>
      <c r="AQ19" s="980"/>
      <c r="AR19" s="981">
        <v>0</v>
      </c>
      <c r="AS19" s="979">
        <v>16.830300000000001</v>
      </c>
    </row>
    <row r="20" spans="1:45" ht="28.15" customHeight="1">
      <c r="A20" s="972" t="s">
        <v>91</v>
      </c>
      <c r="B20" s="984" t="s">
        <v>90</v>
      </c>
      <c r="C20" s="985" t="s">
        <v>89</v>
      </c>
      <c r="D20" s="979">
        <v>400.4039600000001</v>
      </c>
      <c r="E20" s="980"/>
      <c r="F20" s="980"/>
      <c r="G20" s="980"/>
      <c r="H20" s="980"/>
      <c r="I20" s="980"/>
      <c r="J20" s="980"/>
      <c r="K20" s="980"/>
      <c r="L20" s="980"/>
      <c r="M20" s="980"/>
      <c r="N20" s="980"/>
      <c r="O20" s="980"/>
      <c r="P20" s="980"/>
      <c r="Q20" s="981"/>
      <c r="R20" s="994">
        <v>400.28396000000009</v>
      </c>
      <c r="S20" s="980"/>
      <c r="T20" s="980"/>
      <c r="U20" s="981">
        <v>7.0000000000000007E-2</v>
      </c>
      <c r="V20" s="981">
        <v>7.0000000000000007E-2</v>
      </c>
      <c r="W20" s="981"/>
      <c r="X20" s="981"/>
      <c r="Y20" s="981"/>
      <c r="Z20" s="981"/>
      <c r="AA20" s="981"/>
      <c r="AB20" s="981"/>
      <c r="AC20" s="981"/>
      <c r="AD20" s="981"/>
      <c r="AE20" s="981"/>
      <c r="AF20" s="981"/>
      <c r="AG20" s="981"/>
      <c r="AH20" s="981"/>
      <c r="AI20" s="981"/>
      <c r="AJ20" s="980"/>
      <c r="AK20" s="981">
        <v>0.05</v>
      </c>
      <c r="AL20" s="980"/>
      <c r="AM20" s="980"/>
      <c r="AN20" s="980"/>
      <c r="AO20" s="980"/>
      <c r="AP20" s="980"/>
      <c r="AQ20" s="980"/>
      <c r="AR20" s="981">
        <v>0.12000000000000001</v>
      </c>
      <c r="AS20" s="979">
        <v>434.43396000000007</v>
      </c>
    </row>
    <row r="21" spans="1:45" ht="28.15" customHeight="1">
      <c r="A21" s="972" t="s">
        <v>88</v>
      </c>
      <c r="B21" s="984" t="s">
        <v>87</v>
      </c>
      <c r="C21" s="985" t="s">
        <v>86</v>
      </c>
      <c r="D21" s="979">
        <v>175.22485999999998</v>
      </c>
      <c r="E21" s="980"/>
      <c r="F21" s="980"/>
      <c r="G21" s="980"/>
      <c r="H21" s="980"/>
      <c r="I21" s="980"/>
      <c r="J21" s="980"/>
      <c r="K21" s="980"/>
      <c r="L21" s="980"/>
      <c r="M21" s="980"/>
      <c r="N21" s="980"/>
      <c r="O21" s="980"/>
      <c r="P21" s="980"/>
      <c r="Q21" s="981"/>
      <c r="R21" s="980"/>
      <c r="S21" s="994">
        <v>174.06485999999998</v>
      </c>
      <c r="T21" s="980"/>
      <c r="U21" s="981">
        <v>1.1599999999999999</v>
      </c>
      <c r="V21" s="981">
        <v>0.02</v>
      </c>
      <c r="W21" s="981">
        <v>1.1399999999999999</v>
      </c>
      <c r="X21" s="981"/>
      <c r="Y21" s="981"/>
      <c r="Z21" s="981"/>
      <c r="AA21" s="981"/>
      <c r="AB21" s="981"/>
      <c r="AC21" s="981"/>
      <c r="AD21" s="981"/>
      <c r="AE21" s="981"/>
      <c r="AF21" s="981"/>
      <c r="AG21" s="981"/>
      <c r="AH21" s="981"/>
      <c r="AI21" s="981"/>
      <c r="AJ21" s="980"/>
      <c r="AK21" s="981"/>
      <c r="AL21" s="980"/>
      <c r="AM21" s="980"/>
      <c r="AN21" s="980"/>
      <c r="AO21" s="980"/>
      <c r="AP21" s="980"/>
      <c r="AQ21" s="980"/>
      <c r="AR21" s="981">
        <v>1.1599999999999999</v>
      </c>
      <c r="AS21" s="979">
        <v>174.06485999999998</v>
      </c>
    </row>
    <row r="22" spans="1:45" ht="25.5">
      <c r="A22" s="972" t="s">
        <v>85</v>
      </c>
      <c r="B22" s="984" t="s">
        <v>27</v>
      </c>
      <c r="C22" s="985" t="s">
        <v>26</v>
      </c>
      <c r="D22" s="979">
        <v>197.44560000000001</v>
      </c>
      <c r="E22" s="980"/>
      <c r="F22" s="980"/>
      <c r="G22" s="980"/>
      <c r="H22" s="980"/>
      <c r="I22" s="980"/>
      <c r="J22" s="980"/>
      <c r="K22" s="980"/>
      <c r="L22" s="980"/>
      <c r="M22" s="980"/>
      <c r="N22" s="980"/>
      <c r="O22" s="980"/>
      <c r="P22" s="980"/>
      <c r="Q22" s="980"/>
      <c r="R22" s="980"/>
      <c r="S22" s="981"/>
      <c r="T22" s="994">
        <v>194.09560000000002</v>
      </c>
      <c r="U22" s="981">
        <v>3.35</v>
      </c>
      <c r="V22" s="981"/>
      <c r="W22" s="981">
        <v>3.35</v>
      </c>
      <c r="X22" s="981"/>
      <c r="Y22" s="981"/>
      <c r="Z22" s="981"/>
      <c r="AA22" s="981"/>
      <c r="AB22" s="981"/>
      <c r="AC22" s="981"/>
      <c r="AD22" s="981"/>
      <c r="AE22" s="981"/>
      <c r="AF22" s="981"/>
      <c r="AG22" s="981"/>
      <c r="AH22" s="981"/>
      <c r="AI22" s="981"/>
      <c r="AJ22" s="980"/>
      <c r="AK22" s="980"/>
      <c r="AL22" s="980"/>
      <c r="AM22" s="980"/>
      <c r="AN22" s="980"/>
      <c r="AO22" s="980"/>
      <c r="AP22" s="980"/>
      <c r="AQ22" s="980"/>
      <c r="AR22" s="981">
        <v>3.35</v>
      </c>
      <c r="AS22" s="979">
        <v>194.09560000000002</v>
      </c>
    </row>
    <row r="23" spans="1:45" ht="19.899999999999999" customHeight="1">
      <c r="A23" s="972" t="s">
        <v>82</v>
      </c>
      <c r="B23" s="998" t="s">
        <v>1374</v>
      </c>
      <c r="C23" s="985" t="s">
        <v>80</v>
      </c>
      <c r="D23" s="979">
        <v>1306.2959799999999</v>
      </c>
      <c r="E23" s="980"/>
      <c r="F23" s="980"/>
      <c r="G23" s="980"/>
      <c r="H23" s="980"/>
      <c r="I23" s="980"/>
      <c r="J23" s="980"/>
      <c r="K23" s="980"/>
      <c r="L23" s="980"/>
      <c r="M23" s="981">
        <v>0.08</v>
      </c>
      <c r="N23" s="980"/>
      <c r="O23" s="981"/>
      <c r="P23" s="981"/>
      <c r="Q23" s="981">
        <v>0.27</v>
      </c>
      <c r="R23" s="979">
        <v>3.5000000000000004</v>
      </c>
      <c r="S23" s="979"/>
      <c r="T23" s="980"/>
      <c r="U23" s="994">
        <v>1274.0159799999999</v>
      </c>
      <c r="V23" s="979">
        <v>7.1999999999999993</v>
      </c>
      <c r="W23" s="979">
        <v>0.95</v>
      </c>
      <c r="X23" s="979">
        <v>7.0000000000000007E-2</v>
      </c>
      <c r="Y23" s="979">
        <v>0.02</v>
      </c>
      <c r="Z23" s="979">
        <v>0.33</v>
      </c>
      <c r="AA23" s="979">
        <v>0.05</v>
      </c>
      <c r="AB23" s="979">
        <v>6.9999999999999993E-2</v>
      </c>
      <c r="AC23" s="979"/>
      <c r="AD23" s="979"/>
      <c r="AE23" s="979"/>
      <c r="AF23" s="979"/>
      <c r="AG23" s="979">
        <v>0.1</v>
      </c>
      <c r="AH23" s="979"/>
      <c r="AI23" s="979"/>
      <c r="AJ23" s="979">
        <v>1.43</v>
      </c>
      <c r="AK23" s="979">
        <v>7.6199999999999992</v>
      </c>
      <c r="AL23" s="979">
        <v>1.65</v>
      </c>
      <c r="AM23" s="979"/>
      <c r="AN23" s="979"/>
      <c r="AO23" s="979">
        <v>8.870000000000001</v>
      </c>
      <c r="AP23" s="981">
        <v>7.0000000000000007E-2</v>
      </c>
      <c r="AQ23" s="980"/>
      <c r="AR23" s="981">
        <v>32.28</v>
      </c>
      <c r="AS23" s="979">
        <v>1420.55098</v>
      </c>
    </row>
    <row r="24" spans="1:45" s="993" customFormat="1" ht="19.899999999999999" customHeight="1">
      <c r="A24" s="1225"/>
      <c r="B24" s="922" t="s">
        <v>334</v>
      </c>
      <c r="C24" s="1237" t="s">
        <v>78</v>
      </c>
      <c r="D24" s="986">
        <v>726.90906000000007</v>
      </c>
      <c r="E24" s="990"/>
      <c r="F24" s="990"/>
      <c r="G24" s="990"/>
      <c r="H24" s="990"/>
      <c r="I24" s="990"/>
      <c r="J24" s="990"/>
      <c r="K24" s="990"/>
      <c r="L24" s="990"/>
      <c r="M24" s="992">
        <v>0.06</v>
      </c>
      <c r="N24" s="990"/>
      <c r="O24" s="992"/>
      <c r="P24" s="992"/>
      <c r="Q24" s="992">
        <v>0.22</v>
      </c>
      <c r="R24" s="986">
        <v>2.4900000000000002</v>
      </c>
      <c r="S24" s="986"/>
      <c r="T24" s="990"/>
      <c r="U24" s="986">
        <v>1.06</v>
      </c>
      <c r="V24" s="991">
        <v>710.76906000000008</v>
      </c>
      <c r="W24" s="986">
        <v>0.64999999999999991</v>
      </c>
      <c r="X24" s="986">
        <v>0.04</v>
      </c>
      <c r="Y24" s="986">
        <v>0.01</v>
      </c>
      <c r="Z24" s="986">
        <v>0.23</v>
      </c>
      <c r="AA24" s="986">
        <v>0.03</v>
      </c>
      <c r="AB24" s="986">
        <v>0.06</v>
      </c>
      <c r="AC24" s="986"/>
      <c r="AD24" s="986"/>
      <c r="AE24" s="986"/>
      <c r="AF24" s="986"/>
      <c r="AG24" s="986">
        <v>0.05</v>
      </c>
      <c r="AH24" s="986"/>
      <c r="AI24" s="986"/>
      <c r="AJ24" s="986">
        <v>0.8899999999999999</v>
      </c>
      <c r="AK24" s="986">
        <v>3.7899999999999996</v>
      </c>
      <c r="AL24" s="986">
        <v>0.71</v>
      </c>
      <c r="AM24" s="986"/>
      <c r="AN24" s="992"/>
      <c r="AO24" s="992">
        <v>6.87</v>
      </c>
      <c r="AP24" s="992">
        <v>0.04</v>
      </c>
      <c r="AQ24" s="990"/>
      <c r="AR24" s="992">
        <v>16.14</v>
      </c>
      <c r="AS24" s="986">
        <v>820.86406000000011</v>
      </c>
    </row>
    <row r="25" spans="1:45" s="993" customFormat="1" ht="19.899999999999999" customHeight="1">
      <c r="A25" s="1225"/>
      <c r="B25" s="922" t="s">
        <v>887</v>
      </c>
      <c r="C25" s="1237" t="s">
        <v>76</v>
      </c>
      <c r="D25" s="986">
        <v>348.12842000000006</v>
      </c>
      <c r="E25" s="990"/>
      <c r="F25" s="990"/>
      <c r="G25" s="990"/>
      <c r="H25" s="990"/>
      <c r="I25" s="990"/>
      <c r="J25" s="990"/>
      <c r="K25" s="990"/>
      <c r="L25" s="990"/>
      <c r="M25" s="992">
        <v>0.02</v>
      </c>
      <c r="N25" s="990"/>
      <c r="O25" s="992"/>
      <c r="P25" s="992"/>
      <c r="Q25" s="992">
        <v>0.05</v>
      </c>
      <c r="R25" s="986">
        <v>1.0100000000000002</v>
      </c>
      <c r="S25" s="986"/>
      <c r="T25" s="990"/>
      <c r="U25" s="986">
        <v>6.9999999999999991</v>
      </c>
      <c r="V25" s="986">
        <v>6.78</v>
      </c>
      <c r="W25" s="991">
        <v>335.24842000000007</v>
      </c>
      <c r="X25" s="986">
        <v>0.03</v>
      </c>
      <c r="Y25" s="986">
        <v>0.01</v>
      </c>
      <c r="Z25" s="986">
        <v>0.1</v>
      </c>
      <c r="AA25" s="986">
        <v>0.02</v>
      </c>
      <c r="AB25" s="986">
        <v>0.01</v>
      </c>
      <c r="AC25" s="986"/>
      <c r="AD25" s="986"/>
      <c r="AE25" s="986"/>
      <c r="AF25" s="986"/>
      <c r="AG25" s="986">
        <v>0.05</v>
      </c>
      <c r="AH25" s="986"/>
      <c r="AI25" s="986"/>
      <c r="AJ25" s="986">
        <v>0.54</v>
      </c>
      <c r="AK25" s="986">
        <v>3.66</v>
      </c>
      <c r="AL25" s="986">
        <v>0.56999999999999995</v>
      </c>
      <c r="AM25" s="986"/>
      <c r="AN25" s="992"/>
      <c r="AO25" s="992"/>
      <c r="AP25" s="992">
        <v>0.03</v>
      </c>
      <c r="AQ25" s="990"/>
      <c r="AR25" s="992">
        <v>12.88</v>
      </c>
      <c r="AS25" s="986">
        <v>357.65842000000009</v>
      </c>
    </row>
    <row r="26" spans="1:45" s="993" customFormat="1" ht="19.899999999999999" customHeight="1">
      <c r="A26" s="1225"/>
      <c r="B26" s="922" t="s">
        <v>1250</v>
      </c>
      <c r="C26" s="1237" t="s">
        <v>69</v>
      </c>
      <c r="D26" s="986">
        <v>13.500159999999999</v>
      </c>
      <c r="E26" s="990"/>
      <c r="F26" s="990"/>
      <c r="G26" s="990"/>
      <c r="H26" s="990"/>
      <c r="I26" s="990"/>
      <c r="J26" s="990"/>
      <c r="K26" s="990"/>
      <c r="L26" s="990"/>
      <c r="M26" s="992"/>
      <c r="N26" s="990"/>
      <c r="O26" s="992"/>
      <c r="P26" s="992"/>
      <c r="Q26" s="992"/>
      <c r="R26" s="986"/>
      <c r="S26" s="986"/>
      <c r="T26" s="990"/>
      <c r="U26" s="986"/>
      <c r="V26" s="986"/>
      <c r="W26" s="986"/>
      <c r="X26" s="991">
        <v>13.500159999999999</v>
      </c>
      <c r="Y26" s="986"/>
      <c r="Z26" s="986"/>
      <c r="AA26" s="986"/>
      <c r="AB26" s="986"/>
      <c r="AC26" s="986"/>
      <c r="AD26" s="986"/>
      <c r="AE26" s="986"/>
      <c r="AF26" s="986"/>
      <c r="AG26" s="986"/>
      <c r="AH26" s="986"/>
      <c r="AI26" s="986"/>
      <c r="AJ26" s="986"/>
      <c r="AK26" s="986"/>
      <c r="AL26" s="986"/>
      <c r="AM26" s="986"/>
      <c r="AN26" s="992"/>
      <c r="AO26" s="992"/>
      <c r="AP26" s="990"/>
      <c r="AQ26" s="990"/>
      <c r="AR26" s="992"/>
      <c r="AS26" s="986">
        <v>14.800159999999998</v>
      </c>
    </row>
    <row r="27" spans="1:45" s="993" customFormat="1" ht="19.899999999999999" customHeight="1">
      <c r="A27" s="1225"/>
      <c r="B27" s="922" t="s">
        <v>1251</v>
      </c>
      <c r="C27" s="1237" t="s">
        <v>67</v>
      </c>
      <c r="D27" s="986">
        <v>4.40869</v>
      </c>
      <c r="E27" s="990"/>
      <c r="F27" s="990"/>
      <c r="G27" s="990"/>
      <c r="H27" s="990"/>
      <c r="I27" s="990"/>
      <c r="J27" s="990"/>
      <c r="K27" s="990"/>
      <c r="L27" s="990"/>
      <c r="M27" s="992"/>
      <c r="N27" s="990"/>
      <c r="O27" s="992"/>
      <c r="P27" s="992"/>
      <c r="Q27" s="992"/>
      <c r="R27" s="986"/>
      <c r="S27" s="986"/>
      <c r="T27" s="990"/>
      <c r="U27" s="986"/>
      <c r="V27" s="986"/>
      <c r="W27" s="986"/>
      <c r="X27" s="986"/>
      <c r="Y27" s="991">
        <v>4.40869</v>
      </c>
      <c r="Z27" s="986"/>
      <c r="AA27" s="986"/>
      <c r="AB27" s="986"/>
      <c r="AC27" s="986"/>
      <c r="AD27" s="986"/>
      <c r="AE27" s="986"/>
      <c r="AF27" s="986"/>
      <c r="AG27" s="986"/>
      <c r="AH27" s="986"/>
      <c r="AI27" s="986"/>
      <c r="AJ27" s="986"/>
      <c r="AK27" s="986"/>
      <c r="AL27" s="986"/>
      <c r="AM27" s="986"/>
      <c r="AN27" s="992"/>
      <c r="AO27" s="992"/>
      <c r="AP27" s="990"/>
      <c r="AQ27" s="990"/>
      <c r="AR27" s="992"/>
      <c r="AS27" s="986">
        <v>5.9886900000000001</v>
      </c>
    </row>
    <row r="28" spans="1:45" s="993" customFormat="1" ht="19.899999999999999" customHeight="1">
      <c r="A28" s="1225"/>
      <c r="B28" s="922" t="s">
        <v>1252</v>
      </c>
      <c r="C28" s="1237" t="s">
        <v>65</v>
      </c>
      <c r="D28" s="986">
        <v>32.081589999999998</v>
      </c>
      <c r="E28" s="990"/>
      <c r="F28" s="990"/>
      <c r="G28" s="990"/>
      <c r="H28" s="990"/>
      <c r="I28" s="990"/>
      <c r="J28" s="990"/>
      <c r="K28" s="990"/>
      <c r="L28" s="990"/>
      <c r="M28" s="992"/>
      <c r="N28" s="990"/>
      <c r="O28" s="992"/>
      <c r="P28" s="992"/>
      <c r="Q28" s="992"/>
      <c r="R28" s="986"/>
      <c r="S28" s="986"/>
      <c r="T28" s="990"/>
      <c r="U28" s="986"/>
      <c r="V28" s="986"/>
      <c r="W28" s="986"/>
      <c r="X28" s="986"/>
      <c r="Y28" s="986"/>
      <c r="Z28" s="991">
        <v>32.081589999999998</v>
      </c>
      <c r="AA28" s="986"/>
      <c r="AB28" s="986"/>
      <c r="AC28" s="986"/>
      <c r="AD28" s="986"/>
      <c r="AE28" s="986"/>
      <c r="AF28" s="986"/>
      <c r="AG28" s="986"/>
      <c r="AH28" s="986"/>
      <c r="AI28" s="986"/>
      <c r="AJ28" s="986"/>
      <c r="AK28" s="986"/>
      <c r="AL28" s="986"/>
      <c r="AM28" s="986"/>
      <c r="AN28" s="992"/>
      <c r="AO28" s="992"/>
      <c r="AP28" s="990"/>
      <c r="AQ28" s="990"/>
      <c r="AR28" s="992"/>
      <c r="AS28" s="986">
        <v>37.331589999999998</v>
      </c>
    </row>
    <row r="29" spans="1:45" s="993" customFormat="1" ht="19.899999999999999" customHeight="1">
      <c r="A29" s="1225"/>
      <c r="B29" s="922" t="s">
        <v>1253</v>
      </c>
      <c r="C29" s="1237" t="s">
        <v>63</v>
      </c>
      <c r="D29" s="986">
        <v>4.4626999999999999</v>
      </c>
      <c r="E29" s="990"/>
      <c r="F29" s="990"/>
      <c r="G29" s="990"/>
      <c r="H29" s="990"/>
      <c r="I29" s="990"/>
      <c r="J29" s="990"/>
      <c r="K29" s="990"/>
      <c r="L29" s="990"/>
      <c r="M29" s="992"/>
      <c r="N29" s="990"/>
      <c r="O29" s="992"/>
      <c r="P29" s="992"/>
      <c r="Q29" s="992"/>
      <c r="R29" s="986"/>
      <c r="S29" s="986"/>
      <c r="T29" s="990"/>
      <c r="U29" s="986"/>
      <c r="V29" s="986"/>
      <c r="W29" s="986"/>
      <c r="X29" s="986"/>
      <c r="Y29" s="986"/>
      <c r="Z29" s="986"/>
      <c r="AA29" s="991">
        <v>4.4626999999999999</v>
      </c>
      <c r="AB29" s="986"/>
      <c r="AC29" s="986"/>
      <c r="AD29" s="986"/>
      <c r="AE29" s="986"/>
      <c r="AF29" s="986"/>
      <c r="AG29" s="986"/>
      <c r="AH29" s="986"/>
      <c r="AI29" s="986"/>
      <c r="AJ29" s="986"/>
      <c r="AK29" s="986"/>
      <c r="AL29" s="986"/>
      <c r="AM29" s="986"/>
      <c r="AN29" s="992"/>
      <c r="AO29" s="992"/>
      <c r="AP29" s="990"/>
      <c r="AQ29" s="990"/>
      <c r="AR29" s="992"/>
      <c r="AS29" s="986">
        <v>7.1326999999999998</v>
      </c>
    </row>
    <row r="30" spans="1:45" s="993" customFormat="1" ht="19.899999999999999" customHeight="1">
      <c r="A30" s="1225"/>
      <c r="B30" s="922" t="s">
        <v>1254</v>
      </c>
      <c r="C30" s="1238" t="s">
        <v>74</v>
      </c>
      <c r="D30" s="986">
        <v>2.7619700000000003</v>
      </c>
      <c r="E30" s="990"/>
      <c r="F30" s="990"/>
      <c r="G30" s="990"/>
      <c r="H30" s="990"/>
      <c r="I30" s="990"/>
      <c r="J30" s="990"/>
      <c r="K30" s="990"/>
      <c r="L30" s="990"/>
      <c r="M30" s="992"/>
      <c r="N30" s="990"/>
      <c r="O30" s="992"/>
      <c r="P30" s="992"/>
      <c r="Q30" s="992"/>
      <c r="R30" s="986"/>
      <c r="S30" s="986"/>
      <c r="T30" s="990"/>
      <c r="U30" s="986">
        <v>0.01</v>
      </c>
      <c r="V30" s="986">
        <v>0.01</v>
      </c>
      <c r="W30" s="986"/>
      <c r="X30" s="986"/>
      <c r="Y30" s="986"/>
      <c r="Z30" s="986"/>
      <c r="AA30" s="986"/>
      <c r="AB30" s="991">
        <v>2.6919700000000004</v>
      </c>
      <c r="AC30" s="986"/>
      <c r="AD30" s="986"/>
      <c r="AE30" s="986"/>
      <c r="AF30" s="986"/>
      <c r="AG30" s="986"/>
      <c r="AH30" s="986"/>
      <c r="AI30" s="986"/>
      <c r="AJ30" s="986"/>
      <c r="AK30" s="986">
        <v>0.06</v>
      </c>
      <c r="AL30" s="986"/>
      <c r="AM30" s="986"/>
      <c r="AN30" s="992"/>
      <c r="AO30" s="992"/>
      <c r="AP30" s="990"/>
      <c r="AQ30" s="990"/>
      <c r="AR30" s="992">
        <v>6.9999999999999993E-2</v>
      </c>
      <c r="AS30" s="986">
        <v>5.0219699999999996</v>
      </c>
    </row>
    <row r="31" spans="1:45" s="993" customFormat="1" ht="19.899999999999999" customHeight="1">
      <c r="A31" s="1225"/>
      <c r="B31" s="922" t="s">
        <v>1255</v>
      </c>
      <c r="C31" s="1238" t="s">
        <v>71</v>
      </c>
      <c r="D31" s="986">
        <v>0.41933999999999994</v>
      </c>
      <c r="E31" s="990"/>
      <c r="F31" s="990"/>
      <c r="G31" s="990"/>
      <c r="H31" s="990"/>
      <c r="I31" s="990"/>
      <c r="J31" s="990"/>
      <c r="K31" s="990"/>
      <c r="L31" s="990"/>
      <c r="M31" s="992"/>
      <c r="N31" s="990"/>
      <c r="O31" s="992"/>
      <c r="P31" s="992"/>
      <c r="Q31" s="992"/>
      <c r="R31" s="986"/>
      <c r="S31" s="986"/>
      <c r="T31" s="990"/>
      <c r="U31" s="986"/>
      <c r="V31" s="986"/>
      <c r="W31" s="986"/>
      <c r="X31" s="986"/>
      <c r="Y31" s="986"/>
      <c r="Z31" s="986"/>
      <c r="AA31" s="986"/>
      <c r="AB31" s="986"/>
      <c r="AC31" s="991">
        <v>0.41933999999999994</v>
      </c>
      <c r="AD31" s="986"/>
      <c r="AE31" s="986"/>
      <c r="AF31" s="986"/>
      <c r="AG31" s="986"/>
      <c r="AH31" s="986"/>
      <c r="AI31" s="986"/>
      <c r="AJ31" s="986"/>
      <c r="AK31" s="986"/>
      <c r="AL31" s="986"/>
      <c r="AM31" s="986"/>
      <c r="AN31" s="992"/>
      <c r="AO31" s="992"/>
      <c r="AP31" s="990"/>
      <c r="AQ31" s="990"/>
      <c r="AR31" s="992"/>
      <c r="AS31" s="986">
        <v>0.41933999999999994</v>
      </c>
    </row>
    <row r="32" spans="1:45" s="993" customFormat="1" ht="19.899999999999999" customHeight="1">
      <c r="A32" s="1225"/>
      <c r="B32" s="1199" t="s">
        <v>55</v>
      </c>
      <c r="C32" s="1198" t="s">
        <v>54</v>
      </c>
      <c r="D32" s="986">
        <v>36.119979999999998</v>
      </c>
      <c r="E32" s="990"/>
      <c r="F32" s="990"/>
      <c r="G32" s="990"/>
      <c r="H32" s="990"/>
      <c r="I32" s="990"/>
      <c r="J32" s="990"/>
      <c r="K32" s="990"/>
      <c r="L32" s="990"/>
      <c r="M32" s="992"/>
      <c r="N32" s="990"/>
      <c r="O32" s="992"/>
      <c r="P32" s="992"/>
      <c r="Q32" s="992"/>
      <c r="R32" s="986"/>
      <c r="S32" s="986"/>
      <c r="T32" s="990"/>
      <c r="U32" s="986"/>
      <c r="V32" s="986"/>
      <c r="W32" s="986"/>
      <c r="X32" s="986"/>
      <c r="Y32" s="986"/>
      <c r="Z32" s="986"/>
      <c r="AA32" s="986"/>
      <c r="AB32" s="986"/>
      <c r="AC32" s="986"/>
      <c r="AD32" s="991">
        <v>36.119979999999998</v>
      </c>
      <c r="AE32" s="986"/>
      <c r="AF32" s="986"/>
      <c r="AG32" s="986"/>
      <c r="AH32" s="986"/>
      <c r="AI32" s="986"/>
      <c r="AJ32" s="986"/>
      <c r="AK32" s="986"/>
      <c r="AL32" s="986"/>
      <c r="AM32" s="986"/>
      <c r="AN32" s="992"/>
      <c r="AO32" s="992"/>
      <c r="AP32" s="990"/>
      <c r="AQ32" s="990"/>
      <c r="AR32" s="992"/>
      <c r="AS32" s="986">
        <v>36.419979999999995</v>
      </c>
    </row>
    <row r="33" spans="1:45" s="993" customFormat="1" ht="19.899999999999999" customHeight="1">
      <c r="A33" s="1225"/>
      <c r="B33" s="925" t="s">
        <v>49</v>
      </c>
      <c r="C33" s="926" t="s">
        <v>48</v>
      </c>
      <c r="D33" s="986">
        <v>1.2850200000000001</v>
      </c>
      <c r="E33" s="990"/>
      <c r="F33" s="990"/>
      <c r="G33" s="990"/>
      <c r="H33" s="990"/>
      <c r="I33" s="990"/>
      <c r="J33" s="990"/>
      <c r="K33" s="990"/>
      <c r="L33" s="990"/>
      <c r="M33" s="992"/>
      <c r="N33" s="990"/>
      <c r="O33" s="992"/>
      <c r="P33" s="992"/>
      <c r="Q33" s="992"/>
      <c r="R33" s="986"/>
      <c r="S33" s="986"/>
      <c r="T33" s="990"/>
      <c r="U33" s="986"/>
      <c r="V33" s="986">
        <v>0.1</v>
      </c>
      <c r="W33" s="986"/>
      <c r="X33" s="986"/>
      <c r="Y33" s="986"/>
      <c r="Z33" s="986"/>
      <c r="AA33" s="986"/>
      <c r="AB33" s="986"/>
      <c r="AC33" s="986"/>
      <c r="AD33" s="986"/>
      <c r="AE33" s="991">
        <v>1.0850200000000001</v>
      </c>
      <c r="AF33" s="986"/>
      <c r="AG33" s="986"/>
      <c r="AH33" s="986"/>
      <c r="AI33" s="986"/>
      <c r="AJ33" s="986"/>
      <c r="AK33" s="986"/>
      <c r="AL33" s="986">
        <v>0.1</v>
      </c>
      <c r="AM33" s="986"/>
      <c r="AN33" s="992"/>
      <c r="AO33" s="992"/>
      <c r="AP33" s="990"/>
      <c r="AQ33" s="990"/>
      <c r="AR33" s="992">
        <v>0.2</v>
      </c>
      <c r="AS33" s="986">
        <v>1.0850200000000001</v>
      </c>
    </row>
    <row r="34" spans="1:45" s="993" customFormat="1" ht="19.899999999999999" customHeight="1">
      <c r="A34" s="1225"/>
      <c r="B34" s="925" t="s">
        <v>33</v>
      </c>
      <c r="C34" s="926" t="s">
        <v>32</v>
      </c>
      <c r="D34" s="986">
        <v>10.04522</v>
      </c>
      <c r="E34" s="990"/>
      <c r="F34" s="990"/>
      <c r="G34" s="990"/>
      <c r="H34" s="990"/>
      <c r="I34" s="990"/>
      <c r="J34" s="990"/>
      <c r="K34" s="990"/>
      <c r="L34" s="990"/>
      <c r="M34" s="992"/>
      <c r="N34" s="990"/>
      <c r="O34" s="992"/>
      <c r="P34" s="992"/>
      <c r="Q34" s="992"/>
      <c r="R34" s="986"/>
      <c r="S34" s="986"/>
      <c r="T34" s="990"/>
      <c r="U34" s="986"/>
      <c r="V34" s="986"/>
      <c r="W34" s="986"/>
      <c r="X34" s="986"/>
      <c r="Y34" s="986"/>
      <c r="Z34" s="986"/>
      <c r="AA34" s="986"/>
      <c r="AB34" s="986"/>
      <c r="AC34" s="986"/>
      <c r="AD34" s="986"/>
      <c r="AE34" s="986"/>
      <c r="AF34" s="991">
        <v>10.04522</v>
      </c>
      <c r="AG34" s="986"/>
      <c r="AH34" s="986"/>
      <c r="AI34" s="986"/>
      <c r="AJ34" s="986"/>
      <c r="AK34" s="986"/>
      <c r="AL34" s="986"/>
      <c r="AM34" s="986"/>
      <c r="AN34" s="992"/>
      <c r="AO34" s="992"/>
      <c r="AP34" s="990"/>
      <c r="AQ34" s="990"/>
      <c r="AR34" s="992">
        <v>0</v>
      </c>
      <c r="AS34" s="986">
        <v>10.04522</v>
      </c>
    </row>
    <row r="35" spans="1:45" s="993" customFormat="1" ht="19.899999999999999" customHeight="1">
      <c r="A35" s="1225"/>
      <c r="B35" s="925" t="s">
        <v>30</v>
      </c>
      <c r="C35" s="926" t="s">
        <v>29</v>
      </c>
      <c r="D35" s="986">
        <v>121.63635999999998</v>
      </c>
      <c r="E35" s="990"/>
      <c r="F35" s="990"/>
      <c r="G35" s="990"/>
      <c r="H35" s="990"/>
      <c r="I35" s="990"/>
      <c r="J35" s="990"/>
      <c r="K35" s="990"/>
      <c r="L35" s="990"/>
      <c r="M35" s="992"/>
      <c r="N35" s="990"/>
      <c r="O35" s="992"/>
      <c r="P35" s="992"/>
      <c r="Q35" s="992"/>
      <c r="R35" s="986"/>
      <c r="S35" s="986"/>
      <c r="T35" s="990"/>
      <c r="U35" s="986">
        <v>0.61</v>
      </c>
      <c r="V35" s="986">
        <v>0.31</v>
      </c>
      <c r="W35" s="986">
        <v>0.3</v>
      </c>
      <c r="X35" s="986"/>
      <c r="Y35" s="986"/>
      <c r="Z35" s="986"/>
      <c r="AA35" s="986"/>
      <c r="AB35" s="986"/>
      <c r="AC35" s="986"/>
      <c r="AD35" s="986"/>
      <c r="AE35" s="986"/>
      <c r="AF35" s="986"/>
      <c r="AG35" s="991">
        <v>118.64635999999999</v>
      </c>
      <c r="AH35" s="986"/>
      <c r="AI35" s="986"/>
      <c r="AJ35" s="986"/>
      <c r="AK35" s="986">
        <v>0.11000000000000001</v>
      </c>
      <c r="AL35" s="986">
        <v>0.27</v>
      </c>
      <c r="AM35" s="986"/>
      <c r="AN35" s="992"/>
      <c r="AO35" s="992">
        <v>2</v>
      </c>
      <c r="AP35" s="990"/>
      <c r="AQ35" s="990"/>
      <c r="AR35" s="992">
        <v>2.9899999999999998</v>
      </c>
      <c r="AS35" s="986">
        <v>119.24635999999998</v>
      </c>
    </row>
    <row r="36" spans="1:45" s="993" customFormat="1" ht="19.899999999999999" customHeight="1">
      <c r="A36" s="1225"/>
      <c r="B36" s="925" t="s">
        <v>1164</v>
      </c>
      <c r="C36" s="926" t="s">
        <v>59</v>
      </c>
      <c r="D36" s="986">
        <v>2.2166600000000001</v>
      </c>
      <c r="E36" s="990"/>
      <c r="F36" s="990"/>
      <c r="G36" s="990"/>
      <c r="H36" s="990"/>
      <c r="I36" s="990"/>
      <c r="J36" s="990"/>
      <c r="K36" s="990"/>
      <c r="L36" s="990"/>
      <c r="M36" s="992"/>
      <c r="N36" s="990"/>
      <c r="O36" s="992"/>
      <c r="P36" s="992"/>
      <c r="Q36" s="992"/>
      <c r="R36" s="986"/>
      <c r="S36" s="986"/>
      <c r="T36" s="990"/>
      <c r="U36" s="986"/>
      <c r="V36" s="986"/>
      <c r="W36" s="986"/>
      <c r="X36" s="986"/>
      <c r="Y36" s="986"/>
      <c r="Z36" s="986"/>
      <c r="AA36" s="986"/>
      <c r="AB36" s="986"/>
      <c r="AC36" s="986"/>
      <c r="AD36" s="986"/>
      <c r="AE36" s="986"/>
      <c r="AF36" s="986"/>
      <c r="AG36" s="986"/>
      <c r="AH36" s="991">
        <v>2.2166600000000001</v>
      </c>
      <c r="AI36" s="986"/>
      <c r="AJ36" s="986"/>
      <c r="AK36" s="986"/>
      <c r="AL36" s="986"/>
      <c r="AM36" s="986"/>
      <c r="AN36" s="992"/>
      <c r="AO36" s="992"/>
      <c r="AP36" s="990"/>
      <c r="AQ36" s="990"/>
      <c r="AR36" s="992"/>
      <c r="AS36" s="986">
        <v>2.2166600000000001</v>
      </c>
    </row>
    <row r="37" spans="1:45" s="993" customFormat="1" ht="19.899999999999999" customHeight="1">
      <c r="A37" s="1225"/>
      <c r="B37" s="922" t="s">
        <v>1256</v>
      </c>
      <c r="C37" s="1237" t="s">
        <v>57</v>
      </c>
      <c r="D37" s="986">
        <v>2.3208099999999998</v>
      </c>
      <c r="E37" s="990"/>
      <c r="F37" s="990"/>
      <c r="G37" s="990"/>
      <c r="H37" s="990"/>
      <c r="I37" s="990"/>
      <c r="J37" s="990"/>
      <c r="K37" s="990"/>
      <c r="L37" s="990"/>
      <c r="M37" s="992"/>
      <c r="N37" s="990"/>
      <c r="O37" s="992"/>
      <c r="P37" s="992"/>
      <c r="Q37" s="992"/>
      <c r="R37" s="986"/>
      <c r="S37" s="986"/>
      <c r="T37" s="990"/>
      <c r="U37" s="986"/>
      <c r="V37" s="986"/>
      <c r="W37" s="986"/>
      <c r="X37" s="986"/>
      <c r="Y37" s="986"/>
      <c r="Z37" s="986"/>
      <c r="AA37" s="986"/>
      <c r="AB37" s="986"/>
      <c r="AC37" s="986"/>
      <c r="AD37" s="986"/>
      <c r="AE37" s="986"/>
      <c r="AF37" s="986"/>
      <c r="AG37" s="986"/>
      <c r="AH37" s="986"/>
      <c r="AI37" s="991">
        <v>2.3208099999999998</v>
      </c>
      <c r="AJ37" s="986"/>
      <c r="AK37" s="986"/>
      <c r="AL37" s="986"/>
      <c r="AM37" s="986"/>
      <c r="AN37" s="992"/>
      <c r="AO37" s="992"/>
      <c r="AP37" s="990"/>
      <c r="AQ37" s="990"/>
      <c r="AR37" s="992"/>
      <c r="AS37" s="986">
        <v>2.3208099999999998</v>
      </c>
    </row>
    <row r="38" spans="1:45" ht="28.15" customHeight="1">
      <c r="A38" s="999" t="s">
        <v>56</v>
      </c>
      <c r="B38" s="997" t="s">
        <v>21</v>
      </c>
      <c r="C38" s="985" t="s">
        <v>20</v>
      </c>
      <c r="D38" s="979">
        <v>5.0739900000000002</v>
      </c>
      <c r="E38" s="980"/>
      <c r="F38" s="980"/>
      <c r="G38" s="980"/>
      <c r="H38" s="980"/>
      <c r="I38" s="980"/>
      <c r="J38" s="980"/>
      <c r="K38" s="980"/>
      <c r="L38" s="980"/>
      <c r="M38" s="980"/>
      <c r="N38" s="980"/>
      <c r="O38" s="980"/>
      <c r="P38" s="980"/>
      <c r="Q38" s="980"/>
      <c r="R38" s="980"/>
      <c r="S38" s="980"/>
      <c r="T38" s="980"/>
      <c r="U38" s="980"/>
      <c r="V38" s="980"/>
      <c r="W38" s="980"/>
      <c r="X38" s="980"/>
      <c r="Y38" s="980"/>
      <c r="Z38" s="980"/>
      <c r="AA38" s="980"/>
      <c r="AB38" s="980"/>
      <c r="AC38" s="980"/>
      <c r="AD38" s="980"/>
      <c r="AE38" s="980"/>
      <c r="AF38" s="980"/>
      <c r="AG38" s="980"/>
      <c r="AH38" s="980"/>
      <c r="AI38" s="980"/>
      <c r="AJ38" s="994">
        <v>5.0739900000000002</v>
      </c>
      <c r="AK38" s="980"/>
      <c r="AL38" s="980"/>
      <c r="AM38" s="980"/>
      <c r="AN38" s="980"/>
      <c r="AO38" s="980"/>
      <c r="AP38" s="980"/>
      <c r="AQ38" s="980"/>
      <c r="AR38" s="981"/>
      <c r="AS38" s="979">
        <v>20.08399</v>
      </c>
    </row>
    <row r="39" spans="1:45" ht="28.15" customHeight="1">
      <c r="A39" s="972" t="s">
        <v>53</v>
      </c>
      <c r="B39" s="997" t="s">
        <v>46</v>
      </c>
      <c r="C39" s="985" t="s">
        <v>45</v>
      </c>
      <c r="D39" s="979">
        <v>521.75533499999995</v>
      </c>
      <c r="E39" s="980"/>
      <c r="F39" s="980"/>
      <c r="G39" s="980"/>
      <c r="H39" s="980"/>
      <c r="I39" s="980"/>
      <c r="J39" s="980"/>
      <c r="K39" s="980"/>
      <c r="L39" s="980"/>
      <c r="M39" s="980"/>
      <c r="N39" s="980"/>
      <c r="O39" s="981"/>
      <c r="P39" s="980"/>
      <c r="Q39" s="980"/>
      <c r="R39" s="980"/>
      <c r="S39" s="980"/>
      <c r="T39" s="980"/>
      <c r="U39" s="979">
        <v>4.6800000000000006</v>
      </c>
      <c r="V39" s="979">
        <v>4.3800000000000008</v>
      </c>
      <c r="W39" s="979">
        <v>0.3</v>
      </c>
      <c r="X39" s="979"/>
      <c r="Y39" s="979"/>
      <c r="Z39" s="979"/>
      <c r="AA39" s="979"/>
      <c r="AB39" s="979"/>
      <c r="AC39" s="979"/>
      <c r="AD39" s="979"/>
      <c r="AE39" s="979"/>
      <c r="AF39" s="979"/>
      <c r="AG39" s="979"/>
      <c r="AH39" s="979"/>
      <c r="AI39" s="979"/>
      <c r="AJ39" s="980"/>
      <c r="AK39" s="994">
        <v>514.575335</v>
      </c>
      <c r="AL39" s="980"/>
      <c r="AM39" s="980"/>
      <c r="AN39" s="981"/>
      <c r="AO39" s="981">
        <v>2.5</v>
      </c>
      <c r="AP39" s="980"/>
      <c r="AQ39" s="980"/>
      <c r="AR39" s="981">
        <v>7.1800000000000006</v>
      </c>
      <c r="AS39" s="979">
        <v>591.96533499999998</v>
      </c>
    </row>
    <row r="40" spans="1:45" ht="28.15" customHeight="1">
      <c r="A40" s="999" t="s">
        <v>50</v>
      </c>
      <c r="B40" s="997" t="s">
        <v>43</v>
      </c>
      <c r="C40" s="985" t="s">
        <v>42</v>
      </c>
      <c r="D40" s="979">
        <v>45.677239999999998</v>
      </c>
      <c r="E40" s="980"/>
      <c r="F40" s="980"/>
      <c r="G40" s="980"/>
      <c r="H40" s="980"/>
      <c r="I40" s="980"/>
      <c r="J40" s="980"/>
      <c r="K40" s="980"/>
      <c r="L40" s="980"/>
      <c r="M40" s="980"/>
      <c r="N40" s="980"/>
      <c r="O40" s="980"/>
      <c r="P40" s="980"/>
      <c r="Q40" s="980"/>
      <c r="R40" s="980"/>
      <c r="S40" s="980"/>
      <c r="T40" s="980"/>
      <c r="U40" s="979">
        <v>6.9999999999999993E-2</v>
      </c>
      <c r="V40" s="981">
        <v>6.9999999999999993E-2</v>
      </c>
      <c r="W40" s="981"/>
      <c r="X40" s="981"/>
      <c r="Y40" s="981"/>
      <c r="Z40" s="981"/>
      <c r="AA40" s="981"/>
      <c r="AB40" s="981"/>
      <c r="AC40" s="981"/>
      <c r="AD40" s="981"/>
      <c r="AE40" s="981"/>
      <c r="AF40" s="981"/>
      <c r="AG40" s="981"/>
      <c r="AH40" s="981"/>
      <c r="AI40" s="981"/>
      <c r="AJ40" s="980"/>
      <c r="AK40" s="980"/>
      <c r="AL40" s="994">
        <v>44.80724</v>
      </c>
      <c r="AM40" s="980"/>
      <c r="AN40" s="979">
        <v>0.8</v>
      </c>
      <c r="AO40" s="980"/>
      <c r="AP40" s="980"/>
      <c r="AQ40" s="980"/>
      <c r="AR40" s="981">
        <v>0.87</v>
      </c>
      <c r="AS40" s="979">
        <v>53.80724</v>
      </c>
    </row>
    <row r="41" spans="1:45" ht="28.15" customHeight="1">
      <c r="A41" s="972" t="s">
        <v>47</v>
      </c>
      <c r="B41" s="984" t="s">
        <v>40</v>
      </c>
      <c r="C41" s="985" t="s">
        <v>39</v>
      </c>
      <c r="D41" s="979">
        <v>6.8966199999999995</v>
      </c>
      <c r="E41" s="980"/>
      <c r="F41" s="980"/>
      <c r="G41" s="980"/>
      <c r="H41" s="980"/>
      <c r="I41" s="980"/>
      <c r="J41" s="980"/>
      <c r="K41" s="980"/>
      <c r="L41" s="980"/>
      <c r="M41" s="980"/>
      <c r="N41" s="980"/>
      <c r="O41" s="980"/>
      <c r="P41" s="980"/>
      <c r="Q41" s="980"/>
      <c r="R41" s="981"/>
      <c r="S41" s="980"/>
      <c r="T41" s="980"/>
      <c r="U41" s="979"/>
      <c r="V41" s="979"/>
      <c r="W41" s="979"/>
      <c r="X41" s="979"/>
      <c r="Y41" s="979"/>
      <c r="Z41" s="979"/>
      <c r="AA41" s="979"/>
      <c r="AB41" s="979"/>
      <c r="AC41" s="979"/>
      <c r="AD41" s="979"/>
      <c r="AE41" s="979"/>
      <c r="AF41" s="979"/>
      <c r="AG41" s="979"/>
      <c r="AH41" s="979"/>
      <c r="AI41" s="979"/>
      <c r="AJ41" s="980"/>
      <c r="AK41" s="979"/>
      <c r="AL41" s="980"/>
      <c r="AM41" s="994">
        <v>6.8966199999999995</v>
      </c>
      <c r="AN41" s="980"/>
      <c r="AO41" s="980"/>
      <c r="AP41" s="980"/>
      <c r="AQ41" s="980"/>
      <c r="AR41" s="981"/>
      <c r="AS41" s="979">
        <v>9.1466199999999986</v>
      </c>
    </row>
    <row r="42" spans="1:45" ht="28.15" customHeight="1">
      <c r="A42" s="972" t="s">
        <v>44</v>
      </c>
      <c r="B42" s="984" t="s">
        <v>18</v>
      </c>
      <c r="C42" s="985" t="s">
        <v>17</v>
      </c>
      <c r="D42" s="979">
        <v>14.23204</v>
      </c>
      <c r="E42" s="980"/>
      <c r="F42" s="980"/>
      <c r="G42" s="980"/>
      <c r="H42" s="980"/>
      <c r="I42" s="980"/>
      <c r="J42" s="980"/>
      <c r="K42" s="980"/>
      <c r="L42" s="980"/>
      <c r="M42" s="980"/>
      <c r="N42" s="980"/>
      <c r="O42" s="980"/>
      <c r="P42" s="980"/>
      <c r="Q42" s="980"/>
      <c r="R42" s="980"/>
      <c r="S42" s="980"/>
      <c r="T42" s="980"/>
      <c r="U42" s="979"/>
      <c r="V42" s="981"/>
      <c r="W42" s="981"/>
      <c r="X42" s="981"/>
      <c r="Y42" s="981"/>
      <c r="Z42" s="981"/>
      <c r="AA42" s="981"/>
      <c r="AB42" s="981"/>
      <c r="AC42" s="981"/>
      <c r="AD42" s="981"/>
      <c r="AE42" s="981"/>
      <c r="AF42" s="981"/>
      <c r="AG42" s="981"/>
      <c r="AH42" s="981"/>
      <c r="AI42" s="981"/>
      <c r="AJ42" s="980"/>
      <c r="AK42" s="980"/>
      <c r="AL42" s="980"/>
      <c r="AM42" s="980"/>
      <c r="AN42" s="994">
        <v>14.23204</v>
      </c>
      <c r="AO42" s="980"/>
      <c r="AP42" s="980"/>
      <c r="AQ42" s="980"/>
      <c r="AR42" s="981"/>
      <c r="AS42" s="979">
        <v>15.03204</v>
      </c>
    </row>
    <row r="43" spans="1:45" ht="28.15" customHeight="1">
      <c r="A43" s="999" t="s">
        <v>41</v>
      </c>
      <c r="B43" s="984" t="s">
        <v>15</v>
      </c>
      <c r="C43" s="985" t="s">
        <v>14</v>
      </c>
      <c r="D43" s="979">
        <v>532.85194000000001</v>
      </c>
      <c r="E43" s="980"/>
      <c r="F43" s="980"/>
      <c r="G43" s="980"/>
      <c r="H43" s="980"/>
      <c r="I43" s="980"/>
      <c r="J43" s="980"/>
      <c r="K43" s="980"/>
      <c r="L43" s="980"/>
      <c r="M43" s="980"/>
      <c r="N43" s="980"/>
      <c r="O43" s="980"/>
      <c r="P43" s="980"/>
      <c r="Q43" s="981"/>
      <c r="R43" s="980"/>
      <c r="S43" s="980"/>
      <c r="T43" s="980"/>
      <c r="U43" s="979">
        <v>1.0049999999999999</v>
      </c>
      <c r="V43" s="981">
        <v>1.0049999999999999</v>
      </c>
      <c r="W43" s="981"/>
      <c r="X43" s="981"/>
      <c r="Y43" s="981"/>
      <c r="Z43" s="981"/>
      <c r="AA43" s="981"/>
      <c r="AB43" s="981"/>
      <c r="AC43" s="981"/>
      <c r="AD43" s="981"/>
      <c r="AE43" s="981"/>
      <c r="AF43" s="981"/>
      <c r="AG43" s="981"/>
      <c r="AH43" s="981"/>
      <c r="AI43" s="981"/>
      <c r="AJ43" s="980"/>
      <c r="AK43" s="980"/>
      <c r="AL43" s="980"/>
      <c r="AM43" s="980"/>
      <c r="AN43" s="980"/>
      <c r="AO43" s="994">
        <v>531.84694000000002</v>
      </c>
      <c r="AP43" s="980"/>
      <c r="AQ43" s="980"/>
      <c r="AR43" s="981">
        <v>1.0049999999999999</v>
      </c>
      <c r="AS43" s="979">
        <v>574.34694000000002</v>
      </c>
    </row>
    <row r="44" spans="1:45" ht="28.15" customHeight="1">
      <c r="A44" s="972" t="s">
        <v>34</v>
      </c>
      <c r="B44" s="984" t="s">
        <v>12</v>
      </c>
      <c r="C44" s="985" t="s">
        <v>11</v>
      </c>
      <c r="D44" s="979">
        <v>19.57546</v>
      </c>
      <c r="E44" s="980"/>
      <c r="F44" s="980"/>
      <c r="G44" s="980"/>
      <c r="H44" s="980"/>
      <c r="I44" s="980"/>
      <c r="J44" s="980"/>
      <c r="K44" s="980"/>
      <c r="L44" s="980"/>
      <c r="M44" s="980"/>
      <c r="N44" s="980"/>
      <c r="O44" s="980"/>
      <c r="P44" s="980"/>
      <c r="Q44" s="980"/>
      <c r="R44" s="980"/>
      <c r="S44" s="981"/>
      <c r="T44" s="980"/>
      <c r="U44" s="981"/>
      <c r="V44" s="981"/>
      <c r="W44" s="981">
        <v>0.13</v>
      </c>
      <c r="X44" s="981"/>
      <c r="Y44" s="981"/>
      <c r="Z44" s="981"/>
      <c r="AA44" s="981"/>
      <c r="AB44" s="981"/>
      <c r="AC44" s="981"/>
      <c r="AD44" s="981"/>
      <c r="AE44" s="981"/>
      <c r="AF44" s="981"/>
      <c r="AG44" s="981"/>
      <c r="AH44" s="981"/>
      <c r="AI44" s="981"/>
      <c r="AJ44" s="980"/>
      <c r="AK44" s="979">
        <v>0.01</v>
      </c>
      <c r="AL44" s="980"/>
      <c r="AM44" s="980"/>
      <c r="AN44" s="981"/>
      <c r="AO44" s="980"/>
      <c r="AP44" s="994">
        <v>19.57546</v>
      </c>
      <c r="AQ44" s="979"/>
      <c r="AR44" s="981">
        <v>0.14000000000000001</v>
      </c>
      <c r="AS44" s="979">
        <v>28.335459999999998</v>
      </c>
    </row>
    <row r="45" spans="1:45" ht="28.15" customHeight="1">
      <c r="A45" s="958">
        <v>3</v>
      </c>
      <c r="B45" s="959" t="s">
        <v>7</v>
      </c>
      <c r="C45" s="958" t="s">
        <v>6</v>
      </c>
      <c r="D45" s="982">
        <v>512.10324799999989</v>
      </c>
      <c r="E45" s="1001"/>
      <c r="F45" s="1001"/>
      <c r="G45" s="1001"/>
      <c r="H45" s="1001"/>
      <c r="I45" s="1001"/>
      <c r="J45" s="1001"/>
      <c r="K45" s="1001"/>
      <c r="L45" s="1001"/>
      <c r="M45" s="983">
        <v>0.31</v>
      </c>
      <c r="N45" s="983">
        <v>22.64</v>
      </c>
      <c r="O45" s="983">
        <v>2.83</v>
      </c>
      <c r="P45" s="983"/>
      <c r="Q45" s="983">
        <v>0.02</v>
      </c>
      <c r="R45" s="983">
        <v>1.56</v>
      </c>
      <c r="S45" s="983"/>
      <c r="T45" s="1001"/>
      <c r="U45" s="983">
        <v>9.59</v>
      </c>
      <c r="V45" s="983">
        <v>6.0200000000000005</v>
      </c>
      <c r="W45" s="983">
        <v>3.56</v>
      </c>
      <c r="X45" s="983"/>
      <c r="Y45" s="983"/>
      <c r="Z45" s="983"/>
      <c r="AA45" s="983"/>
      <c r="AB45" s="983">
        <v>0.01</v>
      </c>
      <c r="AC45" s="983"/>
      <c r="AD45" s="983"/>
      <c r="AE45" s="983"/>
      <c r="AF45" s="983"/>
      <c r="AG45" s="983"/>
      <c r="AH45" s="983"/>
      <c r="AI45" s="983"/>
      <c r="AJ45" s="983"/>
      <c r="AK45" s="983">
        <v>2.11</v>
      </c>
      <c r="AL45" s="983">
        <v>6.0000000000000005E-2</v>
      </c>
      <c r="AM45" s="983">
        <v>0</v>
      </c>
      <c r="AN45" s="983"/>
      <c r="AO45" s="983">
        <v>6.37</v>
      </c>
      <c r="AP45" s="983">
        <v>0.1</v>
      </c>
      <c r="AQ45" s="1002">
        <v>489.15324799999991</v>
      </c>
      <c r="AR45" s="983">
        <v>22.950000000000003</v>
      </c>
      <c r="AS45" s="982">
        <v>489.15324799999991</v>
      </c>
    </row>
    <row r="46" spans="1:45" ht="28.15" customHeight="1">
      <c r="A46" s="985"/>
      <c r="B46" s="984" t="s">
        <v>1322</v>
      </c>
      <c r="C46" s="985"/>
      <c r="D46" s="980"/>
      <c r="E46" s="979">
        <f>M46</f>
        <v>4.9399999999999995</v>
      </c>
      <c r="F46" s="980"/>
      <c r="G46" s="980"/>
      <c r="H46" s="979"/>
      <c r="I46" s="979"/>
      <c r="J46" s="980"/>
      <c r="K46" s="980"/>
      <c r="L46" s="979"/>
      <c r="M46" s="979">
        <v>4.9399999999999995</v>
      </c>
      <c r="N46" s="981">
        <v>345.13499999999999</v>
      </c>
      <c r="O46" s="981">
        <v>3.23</v>
      </c>
      <c r="P46" s="979"/>
      <c r="Q46" s="979">
        <v>5.3699999999999992</v>
      </c>
      <c r="R46" s="979">
        <v>34.15</v>
      </c>
      <c r="S46" s="979"/>
      <c r="T46" s="980"/>
      <c r="U46" s="979">
        <v>146.53500000000003</v>
      </c>
      <c r="V46" s="1000">
        <v>110.095</v>
      </c>
      <c r="W46" s="1000">
        <v>22.41</v>
      </c>
      <c r="X46" s="1000">
        <v>1.2999999999999998</v>
      </c>
      <c r="Y46" s="979">
        <v>1.58</v>
      </c>
      <c r="Z46" s="979">
        <v>5.25</v>
      </c>
      <c r="AA46" s="979">
        <v>2.67</v>
      </c>
      <c r="AB46" s="979">
        <v>2.3299999999999996</v>
      </c>
      <c r="AC46" s="979"/>
      <c r="AD46" s="979">
        <v>0.3</v>
      </c>
      <c r="AE46" s="979"/>
      <c r="AF46" s="979"/>
      <c r="AG46" s="979">
        <v>0.60000000000000009</v>
      </c>
      <c r="AH46" s="979"/>
      <c r="AI46" s="979"/>
      <c r="AJ46" s="979">
        <v>15.010000000000002</v>
      </c>
      <c r="AK46" s="1000">
        <v>77.389999999999986</v>
      </c>
      <c r="AL46" s="1000">
        <v>9</v>
      </c>
      <c r="AM46" s="979">
        <v>2.25</v>
      </c>
      <c r="AN46" s="1000">
        <v>0.8</v>
      </c>
      <c r="AO46" s="1004">
        <v>42.500000000000007</v>
      </c>
      <c r="AP46" s="1004">
        <v>8.8999999999999986</v>
      </c>
      <c r="AQ46" s="980"/>
      <c r="AR46" s="981"/>
      <c r="AS46" s="980"/>
    </row>
    <row r="47" spans="1:45" s="1003" customFormat="1" ht="28.15" customHeight="1">
      <c r="A47" s="958"/>
      <c r="B47" s="959" t="s">
        <v>1357</v>
      </c>
      <c r="C47" s="958"/>
      <c r="D47" s="1001"/>
      <c r="E47" s="982">
        <v>6065.2774049999998</v>
      </c>
      <c r="F47" s="982">
        <v>2841.6204099999995</v>
      </c>
      <c r="G47" s="982">
        <v>2236.1684600000003</v>
      </c>
      <c r="H47" s="982">
        <v>35.659894999999999</v>
      </c>
      <c r="I47" s="982">
        <v>188.12228300000001</v>
      </c>
      <c r="J47" s="982">
        <v>1.3500449999999999</v>
      </c>
      <c r="K47" s="982">
        <v>2763.779732</v>
      </c>
      <c r="L47" s="982">
        <v>211.72417999999996</v>
      </c>
      <c r="M47" s="982">
        <v>23.020860000000003</v>
      </c>
      <c r="N47" s="982">
        <v>3794.2446150000014</v>
      </c>
      <c r="O47" s="982">
        <v>19.527139999999999</v>
      </c>
      <c r="P47" s="982">
        <v>242.02414999999999</v>
      </c>
      <c r="Q47" s="982">
        <v>16.830300000000001</v>
      </c>
      <c r="R47" s="982">
        <v>434.43396000000007</v>
      </c>
      <c r="S47" s="982">
        <v>174.06485999999998</v>
      </c>
      <c r="T47" s="982">
        <v>194.09560000000002</v>
      </c>
      <c r="U47" s="982">
        <v>1420.55098</v>
      </c>
      <c r="V47" s="982">
        <v>820.86406000000011</v>
      </c>
      <c r="W47" s="982">
        <v>357.65842000000009</v>
      </c>
      <c r="X47" s="982">
        <v>14.800159999999998</v>
      </c>
      <c r="Y47" s="982">
        <v>5.9886900000000001</v>
      </c>
      <c r="Z47" s="982">
        <v>37.331589999999998</v>
      </c>
      <c r="AA47" s="982">
        <v>7.1326999999999998</v>
      </c>
      <c r="AB47" s="982">
        <v>5.0219699999999996</v>
      </c>
      <c r="AC47" s="982">
        <v>0.41933999999999994</v>
      </c>
      <c r="AD47" s="982">
        <v>36.419979999999995</v>
      </c>
      <c r="AE47" s="982">
        <v>1.0850200000000001</v>
      </c>
      <c r="AF47" s="982">
        <v>10.04522</v>
      </c>
      <c r="AG47" s="982">
        <v>119.24635999999998</v>
      </c>
      <c r="AH47" s="982">
        <v>2.2166600000000001</v>
      </c>
      <c r="AI47" s="982">
        <v>2.3208099999999998</v>
      </c>
      <c r="AJ47" s="982">
        <v>20.08399</v>
      </c>
      <c r="AK47" s="982">
        <v>591.96533499999998</v>
      </c>
      <c r="AL47" s="982">
        <v>53.80724</v>
      </c>
      <c r="AM47" s="982">
        <v>9.1466199999999986</v>
      </c>
      <c r="AN47" s="982">
        <v>15.03204</v>
      </c>
      <c r="AO47" s="982">
        <v>574.34694000000002</v>
      </c>
      <c r="AP47" s="982">
        <v>28.335459999999998</v>
      </c>
      <c r="AQ47" s="982">
        <v>489.15324799999991</v>
      </c>
      <c r="AR47" s="983"/>
      <c r="AS47" s="1001"/>
    </row>
    <row r="48" spans="1:45">
      <c r="G48" s="975"/>
      <c r="X48" s="975"/>
      <c r="AS48" s="976"/>
    </row>
    <row r="49" spans="9:45">
      <c r="I49" s="975"/>
    </row>
    <row r="50" spans="9:45">
      <c r="AK50" s="975"/>
      <c r="AS50" s="976"/>
    </row>
    <row r="53" spans="9:45">
      <c r="R53" s="975"/>
    </row>
  </sheetData>
  <mergeCells count="10">
    <mergeCell ref="A4:A5"/>
    <mergeCell ref="B4:B5"/>
    <mergeCell ref="C4:C5"/>
    <mergeCell ref="D4:D5"/>
    <mergeCell ref="A1:AS1"/>
    <mergeCell ref="A2:AS2"/>
    <mergeCell ref="E4:AQ4"/>
    <mergeCell ref="AR4:AR5"/>
    <mergeCell ref="AS4:AS5"/>
    <mergeCell ref="A3:AS3"/>
  </mergeCells>
  <pageMargins left="0.2" right="0.2" top="0.75" bottom="0.75" header="0.3" footer="0.3"/>
  <pageSetup paperSize="8" scale="63" orientation="landscape"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N138"/>
  <sheetViews>
    <sheetView zoomScale="55" zoomScaleNormal="55" workbookViewId="0">
      <pane xSplit="5" ySplit="4" topLeftCell="F5" activePane="bottomRight" state="frozen"/>
      <selection activeCell="D103" sqref="D4:D103"/>
      <selection pane="topRight" activeCell="D103" sqref="D4:D103"/>
      <selection pane="bottomLeft" activeCell="D103" sqref="D4:D103"/>
      <selection pane="bottomRight" sqref="A1:XFD1048576"/>
    </sheetView>
  </sheetViews>
  <sheetFormatPr defaultColWidth="9.140625" defaultRowHeight="18.75"/>
  <cols>
    <col min="1" max="1" width="4.7109375" style="517" customWidth="1"/>
    <col min="2" max="2" width="33.7109375" style="638" customWidth="1"/>
    <col min="3" max="3" width="9.5703125" style="516" customWidth="1"/>
    <col min="4" max="4" width="9.140625" style="516" customWidth="1"/>
    <col min="5" max="5" width="12.5703125" style="524" customWidth="1"/>
    <col min="6" max="6" width="14.85546875" style="517" customWidth="1"/>
    <col min="7" max="7" width="12.140625" style="518" customWidth="1"/>
    <col min="8" max="8" width="7.7109375" style="521" bestFit="1" customWidth="1"/>
    <col min="9" max="9" width="7.5703125" style="521" bestFit="1" customWidth="1"/>
    <col min="10" max="10" width="7.7109375" style="521" bestFit="1" customWidth="1"/>
    <col min="11" max="12" width="7.7109375" style="522" bestFit="1" customWidth="1"/>
    <col min="13" max="14" width="7.7109375" style="522" customWidth="1"/>
    <col min="15" max="15" width="7.7109375" style="522" bestFit="1" customWidth="1"/>
    <col min="16" max="18" width="8" style="522" bestFit="1" customWidth="1"/>
    <col min="19" max="19" width="8.140625" style="522" bestFit="1" customWidth="1"/>
    <col min="20" max="21" width="8.140625" style="522" customWidth="1"/>
    <col min="22" max="22" width="7.7109375" style="522" bestFit="1" customWidth="1"/>
    <col min="23" max="23" width="8" style="522" bestFit="1" customWidth="1"/>
    <col min="24" max="24" width="7.5703125" style="522" bestFit="1" customWidth="1"/>
    <col min="25" max="25" width="7.5703125" style="522" customWidth="1"/>
    <col min="26" max="26" width="6.5703125" style="522" bestFit="1" customWidth="1"/>
    <col min="27" max="27" width="8" style="522" bestFit="1" customWidth="1"/>
    <col min="28" max="29" width="8" style="522" customWidth="1"/>
    <col min="30" max="30" width="7.7109375" style="522" bestFit="1" customWidth="1"/>
    <col min="31" max="31" width="25.42578125" style="523" customWidth="1"/>
    <col min="32" max="32" width="23" style="519" customWidth="1"/>
    <col min="33" max="33" width="32.28515625" style="524" customWidth="1"/>
    <col min="34" max="16384" width="9.140625" style="150"/>
  </cols>
  <sheetData>
    <row r="1" spans="1:222" ht="27.75" customHeight="1">
      <c r="A1" s="1447" t="s">
        <v>650</v>
      </c>
      <c r="B1" s="1447"/>
      <c r="C1" s="639"/>
      <c r="D1" s="639"/>
      <c r="E1" s="645"/>
      <c r="F1" s="640"/>
      <c r="G1" s="641"/>
      <c r="H1" s="642"/>
      <c r="I1" s="642"/>
      <c r="J1" s="642"/>
      <c r="K1" s="642"/>
      <c r="L1" s="642"/>
      <c r="M1" s="642"/>
      <c r="N1" s="642"/>
      <c r="O1" s="642"/>
      <c r="P1" s="642"/>
      <c r="Q1" s="643"/>
      <c r="R1" s="643"/>
      <c r="S1" s="643"/>
      <c r="T1" s="643"/>
      <c r="U1" s="643"/>
      <c r="V1" s="643"/>
      <c r="W1" s="642"/>
      <c r="X1" s="642"/>
      <c r="Y1" s="642"/>
      <c r="Z1" s="642"/>
      <c r="AA1" s="642"/>
      <c r="AB1" s="642"/>
      <c r="AC1" s="642"/>
      <c r="AD1" s="642"/>
      <c r="AE1" s="623"/>
      <c r="AF1" s="644"/>
      <c r="AG1" s="645"/>
    </row>
    <row r="2" spans="1:222" ht="33" customHeight="1">
      <c r="A2" s="1391" t="s">
        <v>997</v>
      </c>
      <c r="B2" s="1391"/>
      <c r="C2" s="1391"/>
      <c r="D2" s="1391"/>
      <c r="E2" s="1391"/>
      <c r="F2" s="1391"/>
      <c r="G2" s="1391"/>
      <c r="H2" s="1391"/>
      <c r="I2" s="1391"/>
      <c r="J2" s="1391"/>
      <c r="K2" s="1391"/>
      <c r="L2" s="1391"/>
      <c r="M2" s="1391"/>
      <c r="N2" s="1391"/>
      <c r="O2" s="1391"/>
      <c r="P2" s="1391"/>
      <c r="Q2" s="1391"/>
      <c r="R2" s="1391"/>
      <c r="S2" s="1391"/>
      <c r="T2" s="1391"/>
      <c r="U2" s="1391"/>
      <c r="V2" s="1391"/>
      <c r="W2" s="1391"/>
      <c r="X2" s="1391"/>
      <c r="Y2" s="1391"/>
      <c r="Z2" s="1391"/>
      <c r="AA2" s="1391"/>
      <c r="AB2" s="1391"/>
      <c r="AC2" s="1391"/>
      <c r="AD2" s="1391"/>
      <c r="AE2" s="1391"/>
      <c r="AF2" s="1392"/>
      <c r="AG2" s="645"/>
    </row>
    <row r="3" spans="1:222" ht="34.5" customHeight="1">
      <c r="A3" s="1448" t="s">
        <v>145</v>
      </c>
      <c r="B3" s="1448" t="s">
        <v>221</v>
      </c>
      <c r="C3" s="1455" t="s">
        <v>498</v>
      </c>
      <c r="D3" s="1455" t="s">
        <v>1028</v>
      </c>
      <c r="E3" s="1457" t="s">
        <v>222</v>
      </c>
      <c r="F3" s="1455" t="s">
        <v>1031</v>
      </c>
      <c r="G3" s="1450" t="s">
        <v>223</v>
      </c>
      <c r="H3" s="1452" t="s">
        <v>224</v>
      </c>
      <c r="I3" s="1452"/>
      <c r="J3" s="1452"/>
      <c r="K3" s="1452"/>
      <c r="L3" s="1452"/>
      <c r="M3" s="1452"/>
      <c r="N3" s="1452"/>
      <c r="O3" s="1452"/>
      <c r="P3" s="1452"/>
      <c r="Q3" s="1452"/>
      <c r="R3" s="1452"/>
      <c r="S3" s="1452"/>
      <c r="T3" s="1452"/>
      <c r="U3" s="1452"/>
      <c r="V3" s="1452"/>
      <c r="W3" s="1452"/>
      <c r="X3" s="1452"/>
      <c r="Y3" s="1452"/>
      <c r="Z3" s="1452"/>
      <c r="AA3" s="1452"/>
      <c r="AB3" s="1452"/>
      <c r="AC3" s="1452"/>
      <c r="AD3" s="1453"/>
      <c r="AE3" s="1450" t="s">
        <v>225</v>
      </c>
      <c r="AF3" s="1454" t="s">
        <v>770</v>
      </c>
      <c r="AG3" s="1454"/>
    </row>
    <row r="4" spans="1:222" s="517" customFormat="1" ht="30" customHeight="1">
      <c r="A4" s="1449"/>
      <c r="B4" s="1449"/>
      <c r="C4" s="1456"/>
      <c r="D4" s="1456"/>
      <c r="E4" s="1457"/>
      <c r="F4" s="1456"/>
      <c r="G4" s="1451"/>
      <c r="H4" s="646" t="s">
        <v>122</v>
      </c>
      <c r="I4" s="647" t="s">
        <v>206</v>
      </c>
      <c r="J4" s="647" t="s">
        <v>119</v>
      </c>
      <c r="K4" s="647" t="s">
        <v>107</v>
      </c>
      <c r="L4" s="647" t="s">
        <v>116</v>
      </c>
      <c r="M4" s="647" t="s">
        <v>104</v>
      </c>
      <c r="N4" s="647" t="s">
        <v>110</v>
      </c>
      <c r="O4" s="647" t="s">
        <v>29</v>
      </c>
      <c r="P4" s="647" t="s">
        <v>65</v>
      </c>
      <c r="Q4" s="648" t="s">
        <v>45</v>
      </c>
      <c r="R4" s="648" t="s">
        <v>42</v>
      </c>
      <c r="S4" s="648" t="s">
        <v>89</v>
      </c>
      <c r="T4" s="648" t="s">
        <v>86</v>
      </c>
      <c r="U4" s="648" t="s">
        <v>26</v>
      </c>
      <c r="V4" s="648" t="s">
        <v>69</v>
      </c>
      <c r="W4" s="647" t="s">
        <v>78</v>
      </c>
      <c r="X4" s="647" t="s">
        <v>76</v>
      </c>
      <c r="Y4" s="646" t="s">
        <v>74</v>
      </c>
      <c r="Z4" s="646" t="s">
        <v>17</v>
      </c>
      <c r="AA4" s="646" t="s">
        <v>32</v>
      </c>
      <c r="AB4" s="646" t="s">
        <v>11</v>
      </c>
      <c r="AC4" s="646" t="s">
        <v>14</v>
      </c>
      <c r="AD4" s="649" t="s">
        <v>6</v>
      </c>
      <c r="AE4" s="1451"/>
      <c r="AF4" s="1454"/>
      <c r="AG4" s="1454"/>
      <c r="AH4" s="150"/>
      <c r="AI4" s="150"/>
      <c r="AJ4" s="150"/>
      <c r="AK4" s="150"/>
      <c r="AL4" s="150"/>
      <c r="AM4" s="150"/>
      <c r="AN4" s="150"/>
      <c r="AO4" s="150"/>
      <c r="AP4" s="150"/>
      <c r="AQ4" s="150"/>
      <c r="AR4" s="150"/>
      <c r="AS4" s="150"/>
      <c r="AT4" s="150"/>
      <c r="AU4" s="150"/>
      <c r="AV4" s="150"/>
      <c r="AW4" s="150"/>
      <c r="AX4" s="150"/>
      <c r="AY4" s="150"/>
      <c r="AZ4" s="150"/>
      <c r="BA4" s="150"/>
      <c r="BB4" s="150"/>
      <c r="BC4" s="150"/>
      <c r="BD4" s="150"/>
      <c r="BE4" s="150"/>
      <c r="BF4" s="150"/>
      <c r="BG4" s="150"/>
      <c r="BH4" s="150"/>
      <c r="BI4" s="150"/>
      <c r="BJ4" s="150"/>
      <c r="BK4" s="150"/>
      <c r="BL4" s="150"/>
      <c r="BM4" s="150"/>
      <c r="BN4" s="150"/>
      <c r="BO4" s="150"/>
      <c r="BP4" s="150"/>
      <c r="BQ4" s="150"/>
      <c r="BR4" s="150"/>
      <c r="BS4" s="150"/>
      <c r="BT4" s="150"/>
      <c r="BU4" s="150"/>
      <c r="BV4" s="150"/>
      <c r="BW4" s="150"/>
      <c r="BX4" s="150"/>
      <c r="BY4" s="150"/>
      <c r="BZ4" s="150"/>
      <c r="CA4" s="150"/>
      <c r="CB4" s="150"/>
      <c r="CC4" s="150"/>
      <c r="CD4" s="150"/>
      <c r="CE4" s="150"/>
      <c r="CF4" s="150"/>
      <c r="CG4" s="150"/>
      <c r="CH4" s="150"/>
      <c r="CI4" s="150"/>
      <c r="CJ4" s="150"/>
      <c r="CK4" s="150"/>
      <c r="CL4" s="150"/>
      <c r="CM4" s="150"/>
      <c r="CN4" s="150"/>
      <c r="CO4" s="150"/>
      <c r="CP4" s="150"/>
      <c r="CQ4" s="150"/>
      <c r="CR4" s="150"/>
      <c r="CS4" s="150"/>
      <c r="CT4" s="150"/>
      <c r="CU4" s="150"/>
      <c r="CV4" s="150"/>
      <c r="CW4" s="150"/>
      <c r="CX4" s="150"/>
      <c r="CY4" s="150"/>
      <c r="CZ4" s="150"/>
      <c r="DA4" s="150"/>
      <c r="DB4" s="150"/>
      <c r="DC4" s="150"/>
      <c r="DD4" s="150"/>
      <c r="DE4" s="150"/>
      <c r="DF4" s="150"/>
      <c r="DG4" s="150"/>
      <c r="DH4" s="150"/>
      <c r="DI4" s="150"/>
      <c r="DJ4" s="150"/>
      <c r="DK4" s="150"/>
      <c r="DL4" s="150"/>
      <c r="DM4" s="150"/>
      <c r="DN4" s="150"/>
      <c r="DO4" s="150"/>
      <c r="DP4" s="150"/>
      <c r="DQ4" s="150"/>
      <c r="DR4" s="150"/>
      <c r="DS4" s="150"/>
      <c r="DT4" s="150"/>
      <c r="DU4" s="150"/>
      <c r="DV4" s="150"/>
      <c r="DW4" s="150"/>
      <c r="DX4" s="150"/>
      <c r="DY4" s="150"/>
      <c r="DZ4" s="150"/>
      <c r="EA4" s="150"/>
      <c r="EB4" s="150"/>
      <c r="EC4" s="150"/>
      <c r="ED4" s="150"/>
      <c r="EE4" s="150"/>
      <c r="EF4" s="150"/>
      <c r="EG4" s="150"/>
      <c r="EH4" s="150"/>
      <c r="EI4" s="150"/>
      <c r="EJ4" s="150"/>
      <c r="EK4" s="150"/>
      <c r="EL4" s="150"/>
      <c r="EM4" s="150"/>
      <c r="EN4" s="150"/>
      <c r="EO4" s="150"/>
      <c r="EP4" s="150"/>
      <c r="EQ4" s="150"/>
      <c r="ER4" s="150"/>
      <c r="ES4" s="150"/>
      <c r="ET4" s="150"/>
      <c r="EU4" s="150"/>
      <c r="EV4" s="150"/>
      <c r="EW4" s="150"/>
      <c r="EX4" s="150"/>
      <c r="EY4" s="150"/>
      <c r="EZ4" s="150"/>
      <c r="FA4" s="150"/>
      <c r="FB4" s="150"/>
      <c r="FC4" s="150"/>
      <c r="FD4" s="150"/>
      <c r="FE4" s="150"/>
      <c r="FF4" s="150"/>
      <c r="FG4" s="150"/>
      <c r="FH4" s="150"/>
      <c r="FI4" s="150"/>
      <c r="FJ4" s="150"/>
      <c r="FK4" s="150"/>
      <c r="FL4" s="150"/>
      <c r="FM4" s="150"/>
      <c r="FN4" s="150"/>
      <c r="FO4" s="150"/>
      <c r="FP4" s="150"/>
      <c r="FQ4" s="150"/>
      <c r="FR4" s="150"/>
      <c r="FS4" s="150"/>
      <c r="FT4" s="150"/>
      <c r="FU4" s="150"/>
      <c r="FV4" s="150"/>
      <c r="FW4" s="150"/>
      <c r="FX4" s="150"/>
      <c r="FY4" s="150"/>
      <c r="FZ4" s="150"/>
      <c r="GA4" s="150"/>
      <c r="GB4" s="150"/>
      <c r="GC4" s="150"/>
      <c r="GD4" s="150"/>
      <c r="GE4" s="150"/>
      <c r="GF4" s="150"/>
      <c r="GG4" s="150"/>
      <c r="GH4" s="150"/>
      <c r="GI4" s="150"/>
      <c r="GJ4" s="150"/>
      <c r="GK4" s="150"/>
      <c r="GL4" s="150"/>
      <c r="GM4" s="150"/>
      <c r="GN4" s="150"/>
      <c r="GO4" s="150"/>
      <c r="GP4" s="150"/>
      <c r="GQ4" s="150"/>
      <c r="GR4" s="150"/>
      <c r="GS4" s="150"/>
      <c r="GT4" s="150"/>
      <c r="GU4" s="150"/>
      <c r="GV4" s="150"/>
      <c r="GW4" s="150"/>
      <c r="GX4" s="150"/>
      <c r="GY4" s="150"/>
      <c r="GZ4" s="150"/>
      <c r="HA4" s="150"/>
      <c r="HB4" s="150"/>
      <c r="HC4" s="150"/>
      <c r="HD4" s="150"/>
      <c r="HE4" s="150"/>
      <c r="HF4" s="150"/>
      <c r="HG4" s="150"/>
      <c r="HH4" s="150"/>
      <c r="HI4" s="150"/>
      <c r="HJ4" s="150"/>
      <c r="HK4" s="150"/>
      <c r="HL4" s="150"/>
      <c r="HM4" s="150"/>
      <c r="HN4" s="150"/>
    </row>
    <row r="5" spans="1:222" s="517" customFormat="1" ht="22.15" customHeight="1">
      <c r="A5" s="650" t="s">
        <v>327</v>
      </c>
      <c r="B5" s="625" t="s">
        <v>328</v>
      </c>
      <c r="C5" s="650"/>
      <c r="D5" s="650"/>
      <c r="E5" s="654"/>
      <c r="F5" s="650"/>
      <c r="G5" s="651"/>
      <c r="H5" s="651"/>
      <c r="I5" s="651"/>
      <c r="J5" s="651"/>
      <c r="K5" s="651"/>
      <c r="L5" s="651"/>
      <c r="M5" s="651"/>
      <c r="N5" s="651"/>
      <c r="O5" s="651"/>
      <c r="P5" s="651"/>
      <c r="Q5" s="651"/>
      <c r="R5" s="651"/>
      <c r="S5" s="651"/>
      <c r="T5" s="651"/>
      <c r="U5" s="651"/>
      <c r="V5" s="651"/>
      <c r="W5" s="651"/>
      <c r="X5" s="651"/>
      <c r="Y5" s="651"/>
      <c r="Z5" s="651"/>
      <c r="AA5" s="651"/>
      <c r="AB5" s="651"/>
      <c r="AC5" s="651"/>
      <c r="AD5" s="651"/>
      <c r="AE5" s="652"/>
      <c r="AF5" s="653"/>
      <c r="AG5" s="654"/>
      <c r="AH5" s="149"/>
      <c r="AI5" s="149"/>
      <c r="AJ5" s="149"/>
      <c r="AK5" s="149"/>
      <c r="AL5" s="149"/>
      <c r="AM5" s="149"/>
      <c r="AN5" s="149"/>
      <c r="AO5" s="149"/>
      <c r="AP5" s="149"/>
      <c r="AQ5" s="149"/>
      <c r="AR5" s="149"/>
      <c r="AS5" s="149"/>
      <c r="AT5" s="149"/>
      <c r="AU5" s="149"/>
      <c r="AV5" s="149"/>
      <c r="AW5" s="149"/>
      <c r="AX5" s="149"/>
      <c r="AY5" s="149"/>
      <c r="AZ5" s="149"/>
      <c r="BA5" s="149"/>
      <c r="BB5" s="149"/>
      <c r="BC5" s="149"/>
      <c r="BD5" s="149"/>
      <c r="BE5" s="149"/>
      <c r="BF5" s="149"/>
      <c r="BG5" s="149"/>
      <c r="BH5" s="149"/>
      <c r="BI5" s="149"/>
      <c r="BJ5" s="149"/>
      <c r="BK5" s="149"/>
      <c r="BL5" s="149"/>
      <c r="BM5" s="149"/>
      <c r="BN5" s="149"/>
      <c r="BO5" s="149"/>
      <c r="BP5" s="149"/>
      <c r="BQ5" s="149"/>
      <c r="BR5" s="149"/>
      <c r="BS5" s="149"/>
      <c r="BT5" s="149"/>
      <c r="BU5" s="149"/>
      <c r="BV5" s="149"/>
      <c r="BW5" s="149"/>
      <c r="BX5" s="149"/>
      <c r="BY5" s="149"/>
      <c r="BZ5" s="149"/>
      <c r="CA5" s="149"/>
      <c r="CB5" s="149"/>
      <c r="CC5" s="149"/>
      <c r="CD5" s="149"/>
      <c r="CE5" s="149"/>
      <c r="CF5" s="149"/>
      <c r="CG5" s="149"/>
      <c r="CH5" s="149"/>
      <c r="CI5" s="149"/>
      <c r="CJ5" s="149"/>
      <c r="CK5" s="149"/>
      <c r="CL5" s="149"/>
      <c r="CM5" s="149"/>
      <c r="CN5" s="149"/>
      <c r="CO5" s="149"/>
      <c r="CP5" s="149"/>
      <c r="CQ5" s="149"/>
      <c r="CR5" s="149"/>
      <c r="CS5" s="149"/>
      <c r="CT5" s="149"/>
      <c r="CU5" s="149"/>
      <c r="CV5" s="149"/>
      <c r="CW5" s="149"/>
      <c r="CX5" s="149"/>
      <c r="CY5" s="149"/>
      <c r="CZ5" s="149"/>
      <c r="DA5" s="149"/>
      <c r="DB5" s="149"/>
      <c r="DC5" s="149"/>
      <c r="DD5" s="149"/>
      <c r="DE5" s="149"/>
      <c r="DF5" s="149"/>
      <c r="DG5" s="149"/>
      <c r="DH5" s="149"/>
      <c r="DI5" s="149"/>
      <c r="DJ5" s="149"/>
      <c r="DK5" s="149"/>
      <c r="DL5" s="149"/>
      <c r="DM5" s="149"/>
      <c r="DN5" s="149"/>
      <c r="DO5" s="149"/>
      <c r="DP5" s="149"/>
      <c r="DQ5" s="149"/>
      <c r="DR5" s="149"/>
      <c r="DS5" s="149"/>
      <c r="DT5" s="149"/>
      <c r="DU5" s="149"/>
      <c r="DV5" s="149"/>
      <c r="DW5" s="149"/>
      <c r="DX5" s="149"/>
      <c r="DY5" s="149"/>
      <c r="DZ5" s="149"/>
      <c r="EA5" s="149"/>
      <c r="EB5" s="149"/>
      <c r="EC5" s="149"/>
      <c r="ED5" s="149"/>
      <c r="EE5" s="149"/>
      <c r="EF5" s="149"/>
      <c r="EG5" s="149"/>
      <c r="EH5" s="149"/>
      <c r="EI5" s="149"/>
      <c r="EJ5" s="149"/>
      <c r="EK5" s="149"/>
      <c r="EL5" s="149"/>
      <c r="EM5" s="149"/>
      <c r="EN5" s="149"/>
      <c r="EO5" s="149"/>
      <c r="EP5" s="149"/>
      <c r="EQ5" s="149"/>
      <c r="ER5" s="149"/>
      <c r="ES5" s="149"/>
      <c r="ET5" s="149"/>
      <c r="EU5" s="149"/>
      <c r="EV5" s="149"/>
      <c r="EW5" s="149"/>
      <c r="EX5" s="149"/>
      <c r="EY5" s="149"/>
      <c r="EZ5" s="149"/>
      <c r="FA5" s="149"/>
      <c r="FB5" s="149"/>
      <c r="FC5" s="149"/>
      <c r="FD5" s="149"/>
      <c r="FE5" s="149"/>
      <c r="FF5" s="149"/>
      <c r="FG5" s="149"/>
      <c r="FH5" s="149"/>
      <c r="FI5" s="149"/>
      <c r="FJ5" s="149"/>
      <c r="FK5" s="149"/>
      <c r="FL5" s="149"/>
      <c r="FM5" s="149"/>
      <c r="FN5" s="149"/>
      <c r="FO5" s="149"/>
      <c r="FP5" s="149"/>
      <c r="FQ5" s="149"/>
      <c r="FR5" s="149"/>
      <c r="FS5" s="149"/>
      <c r="FT5" s="149"/>
      <c r="FU5" s="149"/>
      <c r="FV5" s="149"/>
      <c r="FW5" s="149"/>
      <c r="FX5" s="149"/>
      <c r="FY5" s="149"/>
      <c r="FZ5" s="149"/>
      <c r="GA5" s="149"/>
      <c r="GB5" s="149"/>
      <c r="GC5" s="149"/>
      <c r="GD5" s="149"/>
      <c r="GE5" s="149"/>
      <c r="GF5" s="149"/>
      <c r="GG5" s="149"/>
      <c r="GH5" s="149"/>
      <c r="GI5" s="149"/>
      <c r="GJ5" s="149"/>
      <c r="GK5" s="149"/>
      <c r="GL5" s="149"/>
      <c r="GM5" s="149"/>
      <c r="GN5" s="149"/>
      <c r="GO5" s="149"/>
      <c r="GP5" s="149"/>
      <c r="GQ5" s="149"/>
      <c r="GR5" s="149"/>
      <c r="GS5" s="149"/>
      <c r="GT5" s="149"/>
      <c r="GU5" s="149"/>
      <c r="GV5" s="149"/>
      <c r="GW5" s="149"/>
      <c r="GX5" s="149"/>
      <c r="GY5" s="149"/>
      <c r="GZ5" s="149"/>
      <c r="HA5" s="149"/>
      <c r="HB5" s="149"/>
      <c r="HC5" s="149"/>
      <c r="HD5" s="149"/>
      <c r="HE5" s="149"/>
      <c r="HF5" s="149"/>
      <c r="HG5" s="149"/>
      <c r="HH5" s="149"/>
      <c r="HI5" s="149"/>
      <c r="HJ5" s="149"/>
      <c r="HK5" s="149"/>
      <c r="HL5" s="149"/>
      <c r="HM5" s="149"/>
      <c r="HN5" s="149"/>
    </row>
    <row r="6" spans="1:222" s="517" customFormat="1" ht="26.45" customHeight="1">
      <c r="A6" s="650">
        <v>1</v>
      </c>
      <c r="B6" s="625" t="s">
        <v>100</v>
      </c>
      <c r="C6" s="650"/>
      <c r="D6" s="650"/>
      <c r="E6" s="654"/>
      <c r="F6" s="650"/>
      <c r="G6" s="651"/>
      <c r="H6" s="651"/>
      <c r="I6" s="651"/>
      <c r="J6" s="651"/>
      <c r="K6" s="651"/>
      <c r="L6" s="651"/>
      <c r="M6" s="651"/>
      <c r="N6" s="651"/>
      <c r="O6" s="651"/>
      <c r="P6" s="651"/>
      <c r="Q6" s="651"/>
      <c r="R6" s="651"/>
      <c r="S6" s="651"/>
      <c r="T6" s="651"/>
      <c r="U6" s="651"/>
      <c r="V6" s="651"/>
      <c r="W6" s="651"/>
      <c r="X6" s="651"/>
      <c r="Y6" s="651"/>
      <c r="Z6" s="651"/>
      <c r="AA6" s="651"/>
      <c r="AB6" s="651"/>
      <c r="AC6" s="651"/>
      <c r="AD6" s="651"/>
      <c r="AE6" s="652"/>
      <c r="AF6" s="653"/>
      <c r="AG6" s="654"/>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row>
    <row r="7" spans="1:222" s="788" customFormat="1" ht="26.45" customHeight="1">
      <c r="A7" s="779"/>
      <c r="B7" s="781" t="s">
        <v>1104</v>
      </c>
      <c r="C7" s="779" t="s">
        <v>999</v>
      </c>
      <c r="D7" s="779"/>
      <c r="E7" s="782" t="s">
        <v>140</v>
      </c>
      <c r="F7" s="779"/>
      <c r="G7" s="682">
        <v>13</v>
      </c>
      <c r="H7" s="721"/>
      <c r="I7" s="721"/>
      <c r="J7" s="721"/>
      <c r="K7" s="721"/>
      <c r="L7" s="721"/>
      <c r="M7" s="721"/>
      <c r="N7" s="721">
        <v>12.2</v>
      </c>
      <c r="O7" s="721"/>
      <c r="P7" s="721"/>
      <c r="Q7" s="721"/>
      <c r="R7" s="721"/>
      <c r="S7" s="721"/>
      <c r="T7" s="721"/>
      <c r="U7" s="721"/>
      <c r="V7" s="721"/>
      <c r="W7" s="721"/>
      <c r="X7" s="721"/>
      <c r="Y7" s="721"/>
      <c r="Z7" s="721"/>
      <c r="AA7" s="721"/>
      <c r="AB7" s="721"/>
      <c r="AC7" s="721"/>
      <c r="AD7" s="682">
        <v>1.8</v>
      </c>
      <c r="AE7" s="785"/>
      <c r="AF7" s="786"/>
      <c r="AG7" s="787"/>
      <c r="AH7" s="783"/>
      <c r="AI7" s="783"/>
      <c r="AJ7" s="783"/>
      <c r="AK7" s="783"/>
      <c r="AL7" s="783"/>
      <c r="AM7" s="783"/>
      <c r="AN7" s="783"/>
      <c r="AO7" s="783"/>
      <c r="AP7" s="783"/>
      <c r="AQ7" s="783"/>
      <c r="AR7" s="783"/>
      <c r="AS7" s="783"/>
      <c r="AT7" s="783"/>
      <c r="AU7" s="783"/>
      <c r="AV7" s="783"/>
      <c r="AW7" s="783"/>
      <c r="AX7" s="783"/>
      <c r="AY7" s="783"/>
      <c r="AZ7" s="783"/>
      <c r="BA7" s="783"/>
      <c r="BB7" s="783"/>
      <c r="BC7" s="783"/>
      <c r="BD7" s="783"/>
      <c r="BE7" s="783"/>
      <c r="BF7" s="783"/>
      <c r="BG7" s="783"/>
      <c r="BH7" s="783"/>
      <c r="BI7" s="783"/>
      <c r="BJ7" s="783"/>
      <c r="BK7" s="783"/>
      <c r="BL7" s="783"/>
      <c r="BM7" s="783"/>
      <c r="BN7" s="783"/>
      <c r="BO7" s="783"/>
      <c r="BP7" s="783"/>
      <c r="BQ7" s="783"/>
      <c r="BR7" s="783"/>
      <c r="BS7" s="783"/>
      <c r="BT7" s="783"/>
      <c r="BU7" s="783"/>
      <c r="BV7" s="783"/>
      <c r="BW7" s="783"/>
      <c r="BX7" s="783"/>
      <c r="BY7" s="783"/>
      <c r="BZ7" s="783"/>
      <c r="CA7" s="783"/>
      <c r="CB7" s="783"/>
      <c r="CC7" s="783"/>
      <c r="CD7" s="783"/>
      <c r="CE7" s="783"/>
      <c r="CF7" s="783"/>
      <c r="CG7" s="783"/>
      <c r="CH7" s="783"/>
      <c r="CI7" s="783"/>
      <c r="CJ7" s="783"/>
      <c r="CK7" s="783"/>
      <c r="CL7" s="783"/>
      <c r="CM7" s="783"/>
      <c r="CN7" s="783"/>
      <c r="CO7" s="783"/>
      <c r="CP7" s="783"/>
      <c r="CQ7" s="783"/>
      <c r="CR7" s="783"/>
      <c r="CS7" s="783"/>
      <c r="CT7" s="783"/>
      <c r="CU7" s="783"/>
      <c r="CV7" s="783"/>
      <c r="CW7" s="783"/>
      <c r="CX7" s="783"/>
      <c r="CY7" s="783"/>
      <c r="CZ7" s="783"/>
      <c r="DA7" s="783"/>
      <c r="DB7" s="783"/>
      <c r="DC7" s="783"/>
      <c r="DD7" s="783"/>
      <c r="DE7" s="783"/>
      <c r="DF7" s="783"/>
      <c r="DG7" s="783"/>
      <c r="DH7" s="783"/>
      <c r="DI7" s="783"/>
      <c r="DJ7" s="783"/>
      <c r="DK7" s="783"/>
      <c r="DL7" s="783"/>
      <c r="DM7" s="783"/>
      <c r="DN7" s="783"/>
      <c r="DO7" s="783"/>
      <c r="DP7" s="783"/>
      <c r="DQ7" s="783"/>
      <c r="DR7" s="783"/>
      <c r="DS7" s="783"/>
      <c r="DT7" s="783"/>
      <c r="DU7" s="783"/>
      <c r="DV7" s="783"/>
      <c r="DW7" s="783"/>
      <c r="DX7" s="783"/>
      <c r="DY7" s="783"/>
      <c r="DZ7" s="783"/>
      <c r="EA7" s="783"/>
      <c r="EB7" s="783"/>
      <c r="EC7" s="783"/>
      <c r="ED7" s="783"/>
      <c r="EE7" s="783"/>
      <c r="EF7" s="783"/>
      <c r="EG7" s="783"/>
      <c r="EH7" s="783"/>
      <c r="EI7" s="783"/>
      <c r="EJ7" s="783"/>
      <c r="EK7" s="783"/>
      <c r="EL7" s="783"/>
      <c r="EM7" s="783"/>
      <c r="EN7" s="783"/>
      <c r="EO7" s="783"/>
      <c r="EP7" s="783"/>
      <c r="EQ7" s="783"/>
      <c r="ER7" s="783"/>
      <c r="ES7" s="783"/>
      <c r="ET7" s="783"/>
      <c r="EU7" s="783"/>
      <c r="EV7" s="783"/>
      <c r="EW7" s="783"/>
      <c r="EX7" s="783"/>
      <c r="EY7" s="783"/>
      <c r="EZ7" s="783"/>
      <c r="FA7" s="783"/>
      <c r="FB7" s="783"/>
      <c r="FC7" s="783"/>
      <c r="FD7" s="783"/>
      <c r="FE7" s="783"/>
      <c r="FF7" s="783"/>
      <c r="FG7" s="783"/>
      <c r="FH7" s="783"/>
      <c r="FI7" s="783"/>
      <c r="FJ7" s="783"/>
      <c r="FK7" s="783"/>
      <c r="FL7" s="783"/>
      <c r="FM7" s="783"/>
      <c r="FN7" s="783"/>
      <c r="FO7" s="783"/>
      <c r="FP7" s="783"/>
      <c r="FQ7" s="783"/>
      <c r="FR7" s="783"/>
      <c r="FS7" s="783"/>
      <c r="FT7" s="783"/>
      <c r="FU7" s="783"/>
      <c r="FV7" s="783"/>
      <c r="FW7" s="783"/>
      <c r="FX7" s="783"/>
      <c r="FY7" s="783"/>
      <c r="FZ7" s="783"/>
      <c r="GA7" s="783"/>
      <c r="GB7" s="783"/>
      <c r="GC7" s="783"/>
      <c r="GD7" s="783"/>
      <c r="GE7" s="783"/>
      <c r="GF7" s="783"/>
      <c r="GG7" s="783"/>
      <c r="GH7" s="783"/>
      <c r="GI7" s="783"/>
      <c r="GJ7" s="783"/>
      <c r="GK7" s="783"/>
      <c r="GL7" s="783"/>
      <c r="GM7" s="783"/>
      <c r="GN7" s="783"/>
      <c r="GO7" s="783"/>
      <c r="GP7" s="783"/>
      <c r="GQ7" s="783"/>
      <c r="GR7" s="783"/>
      <c r="GS7" s="783"/>
      <c r="GT7" s="783"/>
      <c r="GU7" s="783"/>
      <c r="GV7" s="783"/>
      <c r="GW7" s="783"/>
      <c r="GX7" s="783"/>
      <c r="GY7" s="783"/>
      <c r="GZ7" s="783"/>
      <c r="HA7" s="783"/>
      <c r="HB7" s="783"/>
      <c r="HC7" s="783"/>
      <c r="HD7" s="783"/>
      <c r="HE7" s="783"/>
      <c r="HF7" s="783"/>
      <c r="HG7" s="783"/>
      <c r="HH7" s="783"/>
      <c r="HI7" s="783"/>
      <c r="HJ7" s="783"/>
      <c r="HK7" s="783"/>
      <c r="HL7" s="783"/>
      <c r="HM7" s="783"/>
      <c r="HN7" s="783"/>
    </row>
    <row r="8" spans="1:222" s="788" customFormat="1" ht="26.45" customHeight="1">
      <c r="A8" s="779"/>
      <c r="B8" s="781" t="s">
        <v>1105</v>
      </c>
      <c r="C8" s="779" t="s">
        <v>999</v>
      </c>
      <c r="D8" s="779"/>
      <c r="E8" s="789" t="s">
        <v>1111</v>
      </c>
      <c r="F8" s="779"/>
      <c r="G8" s="682">
        <v>25.4</v>
      </c>
      <c r="H8" s="721"/>
      <c r="I8" s="721"/>
      <c r="J8" s="721"/>
      <c r="K8" s="721"/>
      <c r="L8" s="721"/>
      <c r="M8" s="721"/>
      <c r="N8" s="721">
        <v>22.9</v>
      </c>
      <c r="O8" s="721"/>
      <c r="P8" s="721"/>
      <c r="Q8" s="721"/>
      <c r="R8" s="721"/>
      <c r="S8" s="721"/>
      <c r="T8" s="721"/>
      <c r="U8" s="721"/>
      <c r="V8" s="721"/>
      <c r="W8" s="721"/>
      <c r="X8" s="721"/>
      <c r="Y8" s="721"/>
      <c r="Z8" s="721"/>
      <c r="AA8" s="721"/>
      <c r="AB8" s="721"/>
      <c r="AC8" s="721"/>
      <c r="AD8" s="682">
        <v>2.5</v>
      </c>
      <c r="AE8" s="785"/>
      <c r="AF8" s="786"/>
      <c r="AG8" s="787"/>
      <c r="AH8" s="783"/>
      <c r="AI8" s="783"/>
      <c r="AJ8" s="783"/>
      <c r="AK8" s="783"/>
      <c r="AL8" s="783"/>
      <c r="AM8" s="783"/>
      <c r="AN8" s="783"/>
      <c r="AO8" s="783"/>
      <c r="AP8" s="783"/>
      <c r="AQ8" s="783"/>
      <c r="AR8" s="783"/>
      <c r="AS8" s="783"/>
      <c r="AT8" s="783"/>
      <c r="AU8" s="783"/>
      <c r="AV8" s="783"/>
      <c r="AW8" s="783"/>
      <c r="AX8" s="783"/>
      <c r="AY8" s="783"/>
      <c r="AZ8" s="783"/>
      <c r="BA8" s="783"/>
      <c r="BB8" s="783"/>
      <c r="BC8" s="783"/>
      <c r="BD8" s="783"/>
      <c r="BE8" s="783"/>
      <c r="BF8" s="783"/>
      <c r="BG8" s="783"/>
      <c r="BH8" s="783"/>
      <c r="BI8" s="783"/>
      <c r="BJ8" s="783"/>
      <c r="BK8" s="783"/>
      <c r="BL8" s="783"/>
      <c r="BM8" s="783"/>
      <c r="BN8" s="783"/>
      <c r="BO8" s="783"/>
      <c r="BP8" s="783"/>
      <c r="BQ8" s="783"/>
      <c r="BR8" s="783"/>
      <c r="BS8" s="783"/>
      <c r="BT8" s="783"/>
      <c r="BU8" s="783"/>
      <c r="BV8" s="783"/>
      <c r="BW8" s="783"/>
      <c r="BX8" s="783"/>
      <c r="BY8" s="783"/>
      <c r="BZ8" s="783"/>
      <c r="CA8" s="783"/>
      <c r="CB8" s="783"/>
      <c r="CC8" s="783"/>
      <c r="CD8" s="783"/>
      <c r="CE8" s="783"/>
      <c r="CF8" s="783"/>
      <c r="CG8" s="783"/>
      <c r="CH8" s="783"/>
      <c r="CI8" s="783"/>
      <c r="CJ8" s="783"/>
      <c r="CK8" s="783"/>
      <c r="CL8" s="783"/>
      <c r="CM8" s="783"/>
      <c r="CN8" s="783"/>
      <c r="CO8" s="783"/>
      <c r="CP8" s="783"/>
      <c r="CQ8" s="783"/>
      <c r="CR8" s="783"/>
      <c r="CS8" s="783"/>
      <c r="CT8" s="783"/>
      <c r="CU8" s="783"/>
      <c r="CV8" s="783"/>
      <c r="CW8" s="783"/>
      <c r="CX8" s="783"/>
      <c r="CY8" s="783"/>
      <c r="CZ8" s="783"/>
      <c r="DA8" s="783"/>
      <c r="DB8" s="783"/>
      <c r="DC8" s="783"/>
      <c r="DD8" s="783"/>
      <c r="DE8" s="783"/>
      <c r="DF8" s="783"/>
      <c r="DG8" s="783"/>
      <c r="DH8" s="783"/>
      <c r="DI8" s="783"/>
      <c r="DJ8" s="783"/>
      <c r="DK8" s="783"/>
      <c r="DL8" s="783"/>
      <c r="DM8" s="783"/>
      <c r="DN8" s="783"/>
      <c r="DO8" s="783"/>
      <c r="DP8" s="783"/>
      <c r="DQ8" s="783"/>
      <c r="DR8" s="783"/>
      <c r="DS8" s="783"/>
      <c r="DT8" s="783"/>
      <c r="DU8" s="783"/>
      <c r="DV8" s="783"/>
      <c r="DW8" s="783"/>
      <c r="DX8" s="783"/>
      <c r="DY8" s="783"/>
      <c r="DZ8" s="783"/>
      <c r="EA8" s="783"/>
      <c r="EB8" s="783"/>
      <c r="EC8" s="783"/>
      <c r="ED8" s="783"/>
      <c r="EE8" s="783"/>
      <c r="EF8" s="783"/>
      <c r="EG8" s="783"/>
      <c r="EH8" s="783"/>
      <c r="EI8" s="783"/>
      <c r="EJ8" s="783"/>
      <c r="EK8" s="783"/>
      <c r="EL8" s="783"/>
      <c r="EM8" s="783"/>
      <c r="EN8" s="783"/>
      <c r="EO8" s="783"/>
      <c r="EP8" s="783"/>
      <c r="EQ8" s="783"/>
      <c r="ER8" s="783"/>
      <c r="ES8" s="783"/>
      <c r="ET8" s="783"/>
      <c r="EU8" s="783"/>
      <c r="EV8" s="783"/>
      <c r="EW8" s="783"/>
      <c r="EX8" s="783"/>
      <c r="EY8" s="783"/>
      <c r="EZ8" s="783"/>
      <c r="FA8" s="783"/>
      <c r="FB8" s="783"/>
      <c r="FC8" s="783"/>
      <c r="FD8" s="783"/>
      <c r="FE8" s="783"/>
      <c r="FF8" s="783"/>
      <c r="FG8" s="783"/>
      <c r="FH8" s="783"/>
      <c r="FI8" s="783"/>
      <c r="FJ8" s="783"/>
      <c r="FK8" s="783"/>
      <c r="FL8" s="783"/>
      <c r="FM8" s="783"/>
      <c r="FN8" s="783"/>
      <c r="FO8" s="783"/>
      <c r="FP8" s="783"/>
      <c r="FQ8" s="783"/>
      <c r="FR8" s="783"/>
      <c r="FS8" s="783"/>
      <c r="FT8" s="783"/>
      <c r="FU8" s="783"/>
      <c r="FV8" s="783"/>
      <c r="FW8" s="783"/>
      <c r="FX8" s="783"/>
      <c r="FY8" s="783"/>
      <c r="FZ8" s="783"/>
      <c r="GA8" s="783"/>
      <c r="GB8" s="783"/>
      <c r="GC8" s="783"/>
      <c r="GD8" s="783"/>
      <c r="GE8" s="783"/>
      <c r="GF8" s="783"/>
      <c r="GG8" s="783"/>
      <c r="GH8" s="783"/>
      <c r="GI8" s="783"/>
      <c r="GJ8" s="783"/>
      <c r="GK8" s="783"/>
      <c r="GL8" s="783"/>
      <c r="GM8" s="783"/>
      <c r="GN8" s="783"/>
      <c r="GO8" s="783"/>
      <c r="GP8" s="783"/>
      <c r="GQ8" s="783"/>
      <c r="GR8" s="783"/>
      <c r="GS8" s="783"/>
      <c r="GT8" s="783"/>
      <c r="GU8" s="783"/>
      <c r="GV8" s="783"/>
      <c r="GW8" s="783"/>
      <c r="GX8" s="783"/>
      <c r="GY8" s="783"/>
      <c r="GZ8" s="783"/>
      <c r="HA8" s="783"/>
      <c r="HB8" s="783"/>
      <c r="HC8" s="783"/>
      <c r="HD8" s="783"/>
      <c r="HE8" s="783"/>
      <c r="HF8" s="783"/>
      <c r="HG8" s="783"/>
      <c r="HH8" s="783"/>
      <c r="HI8" s="783"/>
      <c r="HJ8" s="783"/>
      <c r="HK8" s="783"/>
      <c r="HL8" s="783"/>
      <c r="HM8" s="783"/>
      <c r="HN8" s="783"/>
    </row>
    <row r="9" spans="1:222" s="788" customFormat="1" ht="26.45" customHeight="1">
      <c r="A9" s="779"/>
      <c r="B9" s="781" t="s">
        <v>1106</v>
      </c>
      <c r="C9" s="779" t="s">
        <v>999</v>
      </c>
      <c r="D9" s="779"/>
      <c r="E9" s="782" t="s">
        <v>140</v>
      </c>
      <c r="F9" s="779"/>
      <c r="G9" s="682">
        <v>43.5</v>
      </c>
      <c r="H9" s="721"/>
      <c r="I9" s="721"/>
      <c r="J9" s="721"/>
      <c r="K9" s="721"/>
      <c r="L9" s="721"/>
      <c r="M9" s="721"/>
      <c r="N9" s="721">
        <v>39.700000000000003</v>
      </c>
      <c r="O9" s="721"/>
      <c r="P9" s="721"/>
      <c r="Q9" s="721"/>
      <c r="R9" s="721"/>
      <c r="S9" s="721"/>
      <c r="T9" s="721"/>
      <c r="U9" s="721"/>
      <c r="V9" s="721"/>
      <c r="W9" s="721"/>
      <c r="X9" s="721"/>
      <c r="Y9" s="721"/>
      <c r="Z9" s="721"/>
      <c r="AA9" s="721"/>
      <c r="AB9" s="721"/>
      <c r="AC9" s="721"/>
      <c r="AD9" s="682">
        <v>3.8</v>
      </c>
      <c r="AE9" s="785"/>
      <c r="AF9" s="786"/>
      <c r="AG9" s="787"/>
      <c r="AH9" s="783"/>
      <c r="AI9" s="783"/>
      <c r="AJ9" s="783"/>
      <c r="AK9" s="783"/>
      <c r="AL9" s="783"/>
      <c r="AM9" s="783"/>
      <c r="AN9" s="783"/>
      <c r="AO9" s="783"/>
      <c r="AP9" s="783"/>
      <c r="AQ9" s="783"/>
      <c r="AR9" s="783"/>
      <c r="AS9" s="783"/>
      <c r="AT9" s="783"/>
      <c r="AU9" s="783"/>
      <c r="AV9" s="783"/>
      <c r="AW9" s="783"/>
      <c r="AX9" s="783"/>
      <c r="AY9" s="783"/>
      <c r="AZ9" s="783"/>
      <c r="BA9" s="783"/>
      <c r="BB9" s="783"/>
      <c r="BC9" s="783"/>
      <c r="BD9" s="783"/>
      <c r="BE9" s="783"/>
      <c r="BF9" s="783"/>
      <c r="BG9" s="783"/>
      <c r="BH9" s="783"/>
      <c r="BI9" s="783"/>
      <c r="BJ9" s="783"/>
      <c r="BK9" s="783"/>
      <c r="BL9" s="783"/>
      <c r="BM9" s="783"/>
      <c r="BN9" s="783"/>
      <c r="BO9" s="783"/>
      <c r="BP9" s="783"/>
      <c r="BQ9" s="783"/>
      <c r="BR9" s="783"/>
      <c r="BS9" s="783"/>
      <c r="BT9" s="783"/>
      <c r="BU9" s="783"/>
      <c r="BV9" s="783"/>
      <c r="BW9" s="783"/>
      <c r="BX9" s="783"/>
      <c r="BY9" s="783"/>
      <c r="BZ9" s="783"/>
      <c r="CA9" s="783"/>
      <c r="CB9" s="783"/>
      <c r="CC9" s="783"/>
      <c r="CD9" s="783"/>
      <c r="CE9" s="783"/>
      <c r="CF9" s="783"/>
      <c r="CG9" s="783"/>
      <c r="CH9" s="783"/>
      <c r="CI9" s="783"/>
      <c r="CJ9" s="783"/>
      <c r="CK9" s="783"/>
      <c r="CL9" s="783"/>
      <c r="CM9" s="783"/>
      <c r="CN9" s="783"/>
      <c r="CO9" s="783"/>
      <c r="CP9" s="783"/>
      <c r="CQ9" s="783"/>
      <c r="CR9" s="783"/>
      <c r="CS9" s="783"/>
      <c r="CT9" s="783"/>
      <c r="CU9" s="783"/>
      <c r="CV9" s="783"/>
      <c r="CW9" s="783"/>
      <c r="CX9" s="783"/>
      <c r="CY9" s="783"/>
      <c r="CZ9" s="783"/>
      <c r="DA9" s="783"/>
      <c r="DB9" s="783"/>
      <c r="DC9" s="783"/>
      <c r="DD9" s="783"/>
      <c r="DE9" s="783"/>
      <c r="DF9" s="783"/>
      <c r="DG9" s="783"/>
      <c r="DH9" s="783"/>
      <c r="DI9" s="783"/>
      <c r="DJ9" s="783"/>
      <c r="DK9" s="783"/>
      <c r="DL9" s="783"/>
      <c r="DM9" s="783"/>
      <c r="DN9" s="783"/>
      <c r="DO9" s="783"/>
      <c r="DP9" s="783"/>
      <c r="DQ9" s="783"/>
      <c r="DR9" s="783"/>
      <c r="DS9" s="783"/>
      <c r="DT9" s="783"/>
      <c r="DU9" s="783"/>
      <c r="DV9" s="783"/>
      <c r="DW9" s="783"/>
      <c r="DX9" s="783"/>
      <c r="DY9" s="783"/>
      <c r="DZ9" s="783"/>
      <c r="EA9" s="783"/>
      <c r="EB9" s="783"/>
      <c r="EC9" s="783"/>
      <c r="ED9" s="783"/>
      <c r="EE9" s="783"/>
      <c r="EF9" s="783"/>
      <c r="EG9" s="783"/>
      <c r="EH9" s="783"/>
      <c r="EI9" s="783"/>
      <c r="EJ9" s="783"/>
      <c r="EK9" s="783"/>
      <c r="EL9" s="783"/>
      <c r="EM9" s="783"/>
      <c r="EN9" s="783"/>
      <c r="EO9" s="783"/>
      <c r="EP9" s="783"/>
      <c r="EQ9" s="783"/>
      <c r="ER9" s="783"/>
      <c r="ES9" s="783"/>
      <c r="ET9" s="783"/>
      <c r="EU9" s="783"/>
      <c r="EV9" s="783"/>
      <c r="EW9" s="783"/>
      <c r="EX9" s="783"/>
      <c r="EY9" s="783"/>
      <c r="EZ9" s="783"/>
      <c r="FA9" s="783"/>
      <c r="FB9" s="783"/>
      <c r="FC9" s="783"/>
      <c r="FD9" s="783"/>
      <c r="FE9" s="783"/>
      <c r="FF9" s="783"/>
      <c r="FG9" s="783"/>
      <c r="FH9" s="783"/>
      <c r="FI9" s="783"/>
      <c r="FJ9" s="783"/>
      <c r="FK9" s="783"/>
      <c r="FL9" s="783"/>
      <c r="FM9" s="783"/>
      <c r="FN9" s="783"/>
      <c r="FO9" s="783"/>
      <c r="FP9" s="783"/>
      <c r="FQ9" s="783"/>
      <c r="FR9" s="783"/>
      <c r="FS9" s="783"/>
      <c r="FT9" s="783"/>
      <c r="FU9" s="783"/>
      <c r="FV9" s="783"/>
      <c r="FW9" s="783"/>
      <c r="FX9" s="783"/>
      <c r="FY9" s="783"/>
      <c r="FZ9" s="783"/>
      <c r="GA9" s="783"/>
      <c r="GB9" s="783"/>
      <c r="GC9" s="783"/>
      <c r="GD9" s="783"/>
      <c r="GE9" s="783"/>
      <c r="GF9" s="783"/>
      <c r="GG9" s="783"/>
      <c r="GH9" s="783"/>
      <c r="GI9" s="783"/>
      <c r="GJ9" s="783"/>
      <c r="GK9" s="783"/>
      <c r="GL9" s="783"/>
      <c r="GM9" s="783"/>
      <c r="GN9" s="783"/>
      <c r="GO9" s="783"/>
      <c r="GP9" s="783"/>
      <c r="GQ9" s="783"/>
      <c r="GR9" s="783"/>
      <c r="GS9" s="783"/>
      <c r="GT9" s="783"/>
      <c r="GU9" s="783"/>
      <c r="GV9" s="783"/>
      <c r="GW9" s="783"/>
      <c r="GX9" s="783"/>
      <c r="GY9" s="783"/>
      <c r="GZ9" s="783"/>
      <c r="HA9" s="783"/>
      <c r="HB9" s="783"/>
      <c r="HC9" s="783"/>
      <c r="HD9" s="783"/>
      <c r="HE9" s="783"/>
      <c r="HF9" s="783"/>
      <c r="HG9" s="783"/>
      <c r="HH9" s="783"/>
      <c r="HI9" s="783"/>
      <c r="HJ9" s="783"/>
      <c r="HK9" s="783"/>
      <c r="HL9" s="783"/>
      <c r="HM9" s="783"/>
      <c r="HN9" s="783"/>
    </row>
    <row r="10" spans="1:222" s="525" customFormat="1" ht="37.5">
      <c r="A10" s="655"/>
      <c r="B10" s="656" t="s">
        <v>329</v>
      </c>
      <c r="C10" s="657" t="s">
        <v>998</v>
      </c>
      <c r="D10" s="657"/>
      <c r="E10" s="780" t="s">
        <v>140</v>
      </c>
      <c r="F10" s="658"/>
      <c r="G10" s="658">
        <v>0.4</v>
      </c>
      <c r="H10" s="659"/>
      <c r="I10" s="659"/>
      <c r="J10" s="659"/>
      <c r="K10" s="659"/>
      <c r="L10" s="659">
        <v>0.4</v>
      </c>
      <c r="M10" s="659"/>
      <c r="N10" s="659"/>
      <c r="O10" s="659"/>
      <c r="P10" s="659"/>
      <c r="Q10" s="659"/>
      <c r="R10" s="659"/>
      <c r="S10" s="659"/>
      <c r="T10" s="659"/>
      <c r="U10" s="659"/>
      <c r="V10" s="659"/>
      <c r="W10" s="659"/>
      <c r="X10" s="659"/>
      <c r="Y10" s="659"/>
      <c r="Z10" s="659"/>
      <c r="AA10" s="659"/>
      <c r="AB10" s="659"/>
      <c r="AC10" s="659"/>
      <c r="AD10" s="659"/>
      <c r="AE10" s="657" t="s">
        <v>799</v>
      </c>
      <c r="AF10" s="660"/>
      <c r="AG10" s="657" t="s">
        <v>771</v>
      </c>
    </row>
    <row r="11" spans="1:222" s="794" customFormat="1">
      <c r="A11" s="692"/>
      <c r="B11" s="781" t="s">
        <v>1107</v>
      </c>
      <c r="C11" s="779" t="s">
        <v>999</v>
      </c>
      <c r="D11" s="690"/>
      <c r="E11" s="782" t="s">
        <v>136</v>
      </c>
      <c r="F11" s="790"/>
      <c r="G11" s="791">
        <v>1.0324</v>
      </c>
      <c r="H11" s="792"/>
      <c r="I11" s="792"/>
      <c r="J11" s="792"/>
      <c r="K11" s="792"/>
      <c r="L11" s="792"/>
      <c r="M11" s="792"/>
      <c r="N11" s="792"/>
      <c r="O11" s="792"/>
      <c r="P11" s="792"/>
      <c r="Q11" s="792"/>
      <c r="R11" s="792"/>
      <c r="S11" s="792"/>
      <c r="T11" s="792"/>
      <c r="U11" s="792"/>
      <c r="V11" s="792"/>
      <c r="W11" s="792"/>
      <c r="X11" s="792"/>
      <c r="Y11" s="792"/>
      <c r="Z11" s="792"/>
      <c r="AA11" s="792"/>
      <c r="AB11" s="792"/>
      <c r="AC11" s="792"/>
      <c r="AD11" s="792"/>
      <c r="AE11" s="690"/>
      <c r="AF11" s="793"/>
      <c r="AG11" s="690"/>
    </row>
    <row r="12" spans="1:222" s="794" customFormat="1">
      <c r="A12" s="692"/>
      <c r="B12" s="781" t="s">
        <v>1108</v>
      </c>
      <c r="C12" s="779" t="s">
        <v>999</v>
      </c>
      <c r="D12" s="690"/>
      <c r="E12" s="782" t="s">
        <v>133</v>
      </c>
      <c r="F12" s="790"/>
      <c r="G12" s="791">
        <v>0.95</v>
      </c>
      <c r="H12" s="791">
        <v>0.95</v>
      </c>
      <c r="I12" s="792"/>
      <c r="J12" s="792"/>
      <c r="K12" s="792"/>
      <c r="L12" s="792"/>
      <c r="M12" s="792"/>
      <c r="N12" s="792"/>
      <c r="O12" s="792"/>
      <c r="P12" s="792"/>
      <c r="Q12" s="792"/>
      <c r="R12" s="792"/>
      <c r="S12" s="792"/>
      <c r="T12" s="792"/>
      <c r="U12" s="792"/>
      <c r="V12" s="792"/>
      <c r="W12" s="792"/>
      <c r="X12" s="792"/>
      <c r="Y12" s="792"/>
      <c r="Z12" s="792"/>
      <c r="AA12" s="792"/>
      <c r="AB12" s="792"/>
      <c r="AC12" s="792"/>
      <c r="AD12" s="792"/>
      <c r="AE12" s="690"/>
      <c r="AF12" s="793"/>
      <c r="AG12" s="690"/>
    </row>
    <row r="13" spans="1:222" s="794" customFormat="1">
      <c r="A13" s="692"/>
      <c r="B13" s="781" t="s">
        <v>1109</v>
      </c>
      <c r="C13" s="779" t="s">
        <v>999</v>
      </c>
      <c r="D13" s="690"/>
      <c r="E13" s="782" t="s">
        <v>134</v>
      </c>
      <c r="F13" s="790"/>
      <c r="G13" s="791">
        <v>0.3</v>
      </c>
      <c r="H13" s="792"/>
      <c r="I13" s="792"/>
      <c r="J13" s="792"/>
      <c r="K13" s="792"/>
      <c r="L13" s="792"/>
      <c r="M13" s="792"/>
      <c r="N13" s="792"/>
      <c r="O13" s="792"/>
      <c r="P13" s="792"/>
      <c r="Q13" s="792"/>
      <c r="R13" s="792"/>
      <c r="S13" s="792"/>
      <c r="T13" s="792"/>
      <c r="U13" s="792"/>
      <c r="V13" s="792"/>
      <c r="W13" s="792"/>
      <c r="X13" s="792"/>
      <c r="Y13" s="792"/>
      <c r="Z13" s="792"/>
      <c r="AA13" s="792">
        <v>0.3</v>
      </c>
      <c r="AB13" s="792"/>
      <c r="AC13" s="792"/>
      <c r="AD13" s="792"/>
      <c r="AE13" s="690"/>
      <c r="AF13" s="793"/>
      <c r="AG13" s="690"/>
    </row>
    <row r="14" spans="1:222" s="794" customFormat="1">
      <c r="A14" s="692"/>
      <c r="B14" s="781" t="s">
        <v>1110</v>
      </c>
      <c r="C14" s="779" t="s">
        <v>999</v>
      </c>
      <c r="D14" s="690"/>
      <c r="E14" s="782" t="s">
        <v>131</v>
      </c>
      <c r="F14" s="790"/>
      <c r="G14" s="791">
        <v>0.37</v>
      </c>
      <c r="H14" s="792"/>
      <c r="I14" s="792"/>
      <c r="J14" s="792"/>
      <c r="K14" s="792"/>
      <c r="L14" s="792"/>
      <c r="M14" s="792"/>
      <c r="N14" s="792"/>
      <c r="O14" s="792"/>
      <c r="P14" s="792"/>
      <c r="Q14" s="792"/>
      <c r="R14" s="792"/>
      <c r="S14" s="792"/>
      <c r="T14" s="792"/>
      <c r="U14" s="792"/>
      <c r="V14" s="792"/>
      <c r="W14" s="792"/>
      <c r="X14" s="792"/>
      <c r="Y14" s="792"/>
      <c r="Z14" s="792"/>
      <c r="AA14" s="792"/>
      <c r="AB14" s="792"/>
      <c r="AC14" s="792"/>
      <c r="AD14" s="792">
        <v>0.37</v>
      </c>
      <c r="AE14" s="690"/>
      <c r="AF14" s="793"/>
      <c r="AG14" s="690"/>
    </row>
    <row r="15" spans="1:222" s="149" customFormat="1" ht="24" customHeight="1">
      <c r="A15" s="650">
        <v>2</v>
      </c>
      <c r="B15" s="661" t="s">
        <v>97</v>
      </c>
      <c r="C15" s="654"/>
      <c r="D15" s="654"/>
      <c r="E15" s="652"/>
      <c r="F15" s="662"/>
      <c r="G15" s="662">
        <f>SUM(G16:G19)</f>
        <v>1</v>
      </c>
      <c r="H15" s="651"/>
      <c r="I15" s="651"/>
      <c r="J15" s="651"/>
      <c r="K15" s="651"/>
      <c r="L15" s="651"/>
      <c r="M15" s="651"/>
      <c r="N15" s="651"/>
      <c r="O15" s="651"/>
      <c r="P15" s="651"/>
      <c r="Q15" s="651"/>
      <c r="R15" s="651"/>
      <c r="S15" s="651"/>
      <c r="T15" s="651"/>
      <c r="U15" s="651"/>
      <c r="V15" s="651"/>
      <c r="W15" s="651"/>
      <c r="X15" s="651"/>
      <c r="Y15" s="651"/>
      <c r="Z15" s="651"/>
      <c r="AA15" s="651"/>
      <c r="AB15" s="651"/>
      <c r="AC15" s="651"/>
      <c r="AD15" s="651"/>
      <c r="AE15" s="652"/>
      <c r="AF15" s="653"/>
      <c r="AG15" s="654"/>
    </row>
    <row r="16" spans="1:222" ht="73.900000000000006" customHeight="1">
      <c r="A16" s="663"/>
      <c r="B16" s="664" t="s">
        <v>331</v>
      </c>
      <c r="C16" s="657" t="s">
        <v>998</v>
      </c>
      <c r="D16" s="657"/>
      <c r="E16" s="667" t="s">
        <v>332</v>
      </c>
      <c r="F16" s="663"/>
      <c r="G16" s="665">
        <v>0.25</v>
      </c>
      <c r="H16" s="665">
        <v>0.25</v>
      </c>
      <c r="I16" s="666"/>
      <c r="J16" s="666"/>
      <c r="K16" s="666"/>
      <c r="L16" s="666"/>
      <c r="M16" s="666"/>
      <c r="N16" s="666"/>
      <c r="O16" s="666"/>
      <c r="P16" s="666"/>
      <c r="Q16" s="666"/>
      <c r="R16" s="666"/>
      <c r="S16" s="666"/>
      <c r="T16" s="666"/>
      <c r="U16" s="666"/>
      <c r="V16" s="666"/>
      <c r="W16" s="666"/>
      <c r="X16" s="666"/>
      <c r="Y16" s="666"/>
      <c r="Z16" s="666"/>
      <c r="AA16" s="666"/>
      <c r="AB16" s="666"/>
      <c r="AC16" s="666"/>
      <c r="AD16" s="666"/>
      <c r="AE16" s="667" t="s">
        <v>798</v>
      </c>
      <c r="AF16" s="668" t="s">
        <v>1090</v>
      </c>
      <c r="AG16" s="669" t="s">
        <v>767</v>
      </c>
    </row>
    <row r="17" spans="1:34" s="784" customFormat="1" ht="73.900000000000006" customHeight="1">
      <c r="A17" s="689"/>
      <c r="B17" s="777" t="s">
        <v>1112</v>
      </c>
      <c r="C17" s="690" t="s">
        <v>999</v>
      </c>
      <c r="D17" s="690"/>
      <c r="E17" s="683" t="s">
        <v>134</v>
      </c>
      <c r="F17" s="689"/>
      <c r="G17" s="681">
        <v>0.25</v>
      </c>
      <c r="H17" s="681">
        <v>0.25</v>
      </c>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3"/>
      <c r="AF17" s="684"/>
      <c r="AG17" s="778"/>
    </row>
    <row r="18" spans="1:34" s="784" customFormat="1" ht="73.900000000000006" customHeight="1">
      <c r="A18" s="689"/>
      <c r="B18" s="777" t="s">
        <v>1112</v>
      </c>
      <c r="C18" s="690" t="s">
        <v>999</v>
      </c>
      <c r="D18" s="690"/>
      <c r="E18" s="683" t="s">
        <v>136</v>
      </c>
      <c r="F18" s="689"/>
      <c r="G18" s="681">
        <v>0.25</v>
      </c>
      <c r="H18" s="681">
        <v>0.15</v>
      </c>
      <c r="I18" s="682"/>
      <c r="J18" s="682"/>
      <c r="K18" s="682">
        <v>0.1</v>
      </c>
      <c r="L18" s="682"/>
      <c r="M18" s="682"/>
      <c r="N18" s="682"/>
      <c r="O18" s="682"/>
      <c r="P18" s="682"/>
      <c r="Q18" s="682"/>
      <c r="R18" s="682"/>
      <c r="S18" s="682"/>
      <c r="T18" s="682"/>
      <c r="U18" s="682"/>
      <c r="V18" s="682"/>
      <c r="W18" s="682"/>
      <c r="X18" s="682"/>
      <c r="Y18" s="682"/>
      <c r="Z18" s="682"/>
      <c r="AA18" s="682"/>
      <c r="AB18" s="682"/>
      <c r="AC18" s="682"/>
      <c r="AD18" s="682"/>
      <c r="AE18" s="683"/>
      <c r="AF18" s="684"/>
      <c r="AG18" s="778"/>
    </row>
    <row r="19" spans="1:34" s="784" customFormat="1" ht="73.900000000000006" customHeight="1">
      <c r="A19" s="689"/>
      <c r="B19" s="777" t="s">
        <v>1112</v>
      </c>
      <c r="C19" s="690" t="s">
        <v>999</v>
      </c>
      <c r="D19" s="690"/>
      <c r="E19" s="683" t="s">
        <v>1007</v>
      </c>
      <c r="F19" s="689"/>
      <c r="G19" s="681">
        <v>0.25</v>
      </c>
      <c r="H19" s="682">
        <v>0.23</v>
      </c>
      <c r="I19" s="682"/>
      <c r="J19" s="682"/>
      <c r="K19" s="682"/>
      <c r="L19" s="682"/>
      <c r="M19" s="682"/>
      <c r="N19" s="682"/>
      <c r="O19" s="682"/>
      <c r="P19" s="682"/>
      <c r="Q19" s="682"/>
      <c r="R19" s="682"/>
      <c r="S19" s="682"/>
      <c r="T19" s="682"/>
      <c r="U19" s="682"/>
      <c r="V19" s="682"/>
      <c r="W19" s="682">
        <v>0.01</v>
      </c>
      <c r="X19" s="682">
        <v>0.01</v>
      </c>
      <c r="Y19" s="682"/>
      <c r="Z19" s="682"/>
      <c r="AA19" s="682"/>
      <c r="AB19" s="682"/>
      <c r="AC19" s="682"/>
      <c r="AD19" s="682"/>
      <c r="AE19" s="683"/>
      <c r="AF19" s="684"/>
      <c r="AG19" s="778"/>
    </row>
    <row r="20" spans="1:34" ht="30" customHeight="1">
      <c r="A20" s="663">
        <v>3</v>
      </c>
      <c r="B20" s="625" t="s">
        <v>93</v>
      </c>
      <c r="C20" s="670"/>
      <c r="D20" s="670"/>
      <c r="E20" s="667"/>
      <c r="F20" s="663"/>
      <c r="G20" s="662">
        <f>G21</f>
        <v>5.3699999999999992</v>
      </c>
      <c r="H20" s="666"/>
      <c r="I20" s="666"/>
      <c r="J20" s="666"/>
      <c r="K20" s="666"/>
      <c r="L20" s="666"/>
      <c r="M20" s="666"/>
      <c r="N20" s="666"/>
      <c r="O20" s="666"/>
      <c r="P20" s="666"/>
      <c r="Q20" s="666"/>
      <c r="R20" s="666"/>
      <c r="S20" s="666"/>
      <c r="T20" s="666"/>
      <c r="U20" s="666"/>
      <c r="V20" s="666"/>
      <c r="W20" s="666"/>
      <c r="X20" s="666"/>
      <c r="Y20" s="666"/>
      <c r="Z20" s="666"/>
      <c r="AA20" s="666"/>
      <c r="AB20" s="666"/>
      <c r="AC20" s="666"/>
      <c r="AD20" s="666"/>
      <c r="AE20" s="667"/>
      <c r="AF20" s="668"/>
      <c r="AG20" s="671"/>
    </row>
    <row r="21" spans="1:34" ht="102.75" customHeight="1">
      <c r="A21" s="663"/>
      <c r="B21" s="766" t="s">
        <v>629</v>
      </c>
      <c r="C21" s="657" t="s">
        <v>998</v>
      </c>
      <c r="D21" s="657"/>
      <c r="E21" s="667" t="s">
        <v>135</v>
      </c>
      <c r="F21" s="663"/>
      <c r="G21" s="665">
        <v>5.3699999999999992</v>
      </c>
      <c r="H21" s="665">
        <v>5.07</v>
      </c>
      <c r="I21" s="665"/>
      <c r="J21" s="665">
        <v>0.01</v>
      </c>
      <c r="K21" s="665"/>
      <c r="L21" s="665"/>
      <c r="M21" s="665"/>
      <c r="N21" s="665"/>
      <c r="O21" s="665"/>
      <c r="P21" s="665"/>
      <c r="Q21" s="665"/>
      <c r="R21" s="665"/>
      <c r="S21" s="665"/>
      <c r="T21" s="665"/>
      <c r="U21" s="665"/>
      <c r="V21" s="665"/>
      <c r="W21" s="665">
        <v>0.22</v>
      </c>
      <c r="X21" s="665">
        <v>0.05</v>
      </c>
      <c r="Y21" s="665"/>
      <c r="Z21" s="665"/>
      <c r="AA21" s="665"/>
      <c r="AB21" s="665"/>
      <c r="AC21" s="665"/>
      <c r="AD21" s="665">
        <v>0.02</v>
      </c>
      <c r="AE21" s="672" t="s">
        <v>828</v>
      </c>
      <c r="AF21" s="668" t="s">
        <v>1091</v>
      </c>
      <c r="AG21" s="667" t="s">
        <v>771</v>
      </c>
    </row>
    <row r="22" spans="1:34" s="149" customFormat="1" ht="24.6" customHeight="1">
      <c r="A22" s="650">
        <v>4</v>
      </c>
      <c r="B22" s="673" t="s">
        <v>334</v>
      </c>
      <c r="C22" s="653"/>
      <c r="D22" s="653"/>
      <c r="E22" s="652"/>
      <c r="F22" s="662"/>
      <c r="G22" s="662">
        <f>SUM(G23:G24)</f>
        <v>0.96</v>
      </c>
      <c r="H22" s="662"/>
      <c r="I22" s="662"/>
      <c r="J22" s="662"/>
      <c r="K22" s="662"/>
      <c r="L22" s="662"/>
      <c r="M22" s="662"/>
      <c r="N22" s="662"/>
      <c r="O22" s="662"/>
      <c r="P22" s="662"/>
      <c r="Q22" s="662"/>
      <c r="R22" s="662"/>
      <c r="S22" s="662"/>
      <c r="T22" s="662"/>
      <c r="U22" s="662"/>
      <c r="V22" s="662"/>
      <c r="W22" s="662"/>
      <c r="X22" s="662"/>
      <c r="Y22" s="662"/>
      <c r="Z22" s="662"/>
      <c r="AA22" s="662"/>
      <c r="AB22" s="662"/>
      <c r="AC22" s="662"/>
      <c r="AD22" s="662"/>
      <c r="AE22" s="652"/>
      <c r="AF22" s="653"/>
      <c r="AG22" s="654"/>
    </row>
    <row r="23" spans="1:34" s="804" customFormat="1" ht="64.900000000000006" customHeight="1">
      <c r="A23" s="797"/>
      <c r="B23" s="798" t="s">
        <v>800</v>
      </c>
      <c r="C23" s="799" t="s">
        <v>998</v>
      </c>
      <c r="D23" s="799"/>
      <c r="E23" s="799" t="s">
        <v>140</v>
      </c>
      <c r="F23" s="800"/>
      <c r="G23" s="801">
        <v>0.9</v>
      </c>
      <c r="H23" s="802"/>
      <c r="I23" s="802"/>
      <c r="J23" s="802">
        <v>0.1</v>
      </c>
      <c r="K23" s="802">
        <v>0.2</v>
      </c>
      <c r="L23" s="802">
        <v>0.2</v>
      </c>
      <c r="M23" s="802"/>
      <c r="N23" s="802"/>
      <c r="O23" s="802"/>
      <c r="P23" s="802"/>
      <c r="Q23" s="802">
        <v>0.4</v>
      </c>
      <c r="R23" s="802"/>
      <c r="S23" s="802"/>
      <c r="T23" s="802"/>
      <c r="U23" s="802"/>
      <c r="V23" s="802"/>
      <c r="W23" s="802"/>
      <c r="X23" s="802"/>
      <c r="Y23" s="802"/>
      <c r="Z23" s="802"/>
      <c r="AA23" s="802"/>
      <c r="AB23" s="802"/>
      <c r="AC23" s="802"/>
      <c r="AD23" s="802"/>
      <c r="AE23" s="799" t="s">
        <v>832</v>
      </c>
      <c r="AF23" s="803" t="s">
        <v>1092</v>
      </c>
      <c r="AG23" s="799" t="s">
        <v>772</v>
      </c>
      <c r="AH23" s="804" t="s">
        <v>1114</v>
      </c>
    </row>
    <row r="24" spans="1:34" ht="82.15" customHeight="1">
      <c r="A24" s="676"/>
      <c r="B24" s="677" t="s">
        <v>234</v>
      </c>
      <c r="C24" s="657" t="s">
        <v>998</v>
      </c>
      <c r="D24" s="657"/>
      <c r="E24" s="667" t="s">
        <v>131</v>
      </c>
      <c r="F24" s="663"/>
      <c r="G24" s="665">
        <v>0.06</v>
      </c>
      <c r="H24" s="666"/>
      <c r="I24" s="666"/>
      <c r="J24" s="666"/>
      <c r="K24" s="666"/>
      <c r="L24" s="666"/>
      <c r="M24" s="666"/>
      <c r="N24" s="666"/>
      <c r="O24" s="666"/>
      <c r="P24" s="666"/>
      <c r="Q24" s="666">
        <v>0.06</v>
      </c>
      <c r="R24" s="666"/>
      <c r="S24" s="666"/>
      <c r="T24" s="666"/>
      <c r="U24" s="666"/>
      <c r="V24" s="666"/>
      <c r="W24" s="666"/>
      <c r="X24" s="666"/>
      <c r="Y24" s="666"/>
      <c r="Z24" s="666"/>
      <c r="AA24" s="666"/>
      <c r="AB24" s="666"/>
      <c r="AC24" s="666"/>
      <c r="AD24" s="666"/>
      <c r="AE24" s="667" t="s">
        <v>235</v>
      </c>
      <c r="AF24" s="678" t="s">
        <v>778</v>
      </c>
      <c r="AG24" s="667" t="s">
        <v>762</v>
      </c>
    </row>
    <row r="25" spans="1:34" s="618" customFormat="1" ht="70.900000000000006" customHeight="1">
      <c r="A25" s="679"/>
      <c r="B25" s="626" t="s">
        <v>648</v>
      </c>
      <c r="C25" s="680" t="s">
        <v>999</v>
      </c>
      <c r="D25" s="680">
        <v>1</v>
      </c>
      <c r="E25" s="680" t="s">
        <v>135</v>
      </c>
      <c r="F25" s="680"/>
      <c r="G25" s="681">
        <f>SUM(H25:AD25)</f>
        <v>11.17</v>
      </c>
      <c r="H25" s="682">
        <v>4.5</v>
      </c>
      <c r="I25" s="682">
        <v>0.43</v>
      </c>
      <c r="J25" s="682"/>
      <c r="K25" s="682">
        <v>1.02</v>
      </c>
      <c r="L25" s="682">
        <v>0.88</v>
      </c>
      <c r="M25" s="682"/>
      <c r="N25" s="682"/>
      <c r="O25" s="682">
        <v>0.01</v>
      </c>
      <c r="P25" s="682"/>
      <c r="Q25" s="682">
        <v>0.95</v>
      </c>
      <c r="R25" s="682"/>
      <c r="S25" s="682"/>
      <c r="T25" s="682"/>
      <c r="U25" s="682"/>
      <c r="V25" s="682"/>
      <c r="W25" s="682">
        <v>0.9</v>
      </c>
      <c r="X25" s="682">
        <v>0.21</v>
      </c>
      <c r="Y25" s="682">
        <v>0.01</v>
      </c>
      <c r="Z25" s="682"/>
      <c r="AA25" s="682"/>
      <c r="AB25" s="682"/>
      <c r="AC25" s="682">
        <v>0.48</v>
      </c>
      <c r="AD25" s="682">
        <v>1.78</v>
      </c>
      <c r="AE25" s="683" t="s">
        <v>636</v>
      </c>
      <c r="AF25" s="684"/>
      <c r="AG25" s="683" t="s">
        <v>739</v>
      </c>
    </row>
    <row r="26" spans="1:34" s="149" customFormat="1" ht="42" customHeight="1">
      <c r="A26" s="685">
        <v>5</v>
      </c>
      <c r="B26" s="686" t="s">
        <v>769</v>
      </c>
      <c r="C26" s="685"/>
      <c r="D26" s="685"/>
      <c r="E26" s="654"/>
      <c r="F26" s="650"/>
      <c r="G26" s="651">
        <f>G27</f>
        <v>1.28</v>
      </c>
      <c r="H26" s="687"/>
      <c r="I26" s="651"/>
      <c r="J26" s="651"/>
      <c r="K26" s="651"/>
      <c r="L26" s="651"/>
      <c r="M26" s="651"/>
      <c r="N26" s="651"/>
      <c r="O26" s="651"/>
      <c r="P26" s="651"/>
      <c r="Q26" s="651"/>
      <c r="R26" s="651"/>
      <c r="S26" s="651"/>
      <c r="T26" s="651"/>
      <c r="U26" s="651"/>
      <c r="V26" s="651"/>
      <c r="W26" s="651"/>
      <c r="X26" s="651"/>
      <c r="Y26" s="651"/>
      <c r="Z26" s="651"/>
      <c r="AA26" s="651"/>
      <c r="AB26" s="651"/>
      <c r="AC26" s="651"/>
      <c r="AD26" s="651"/>
      <c r="AE26" s="654"/>
      <c r="AF26" s="661"/>
      <c r="AG26" s="654"/>
    </row>
    <row r="27" spans="1:34" s="804" customFormat="1" ht="73.5" customHeight="1">
      <c r="A27" s="800"/>
      <c r="B27" s="805" t="s">
        <v>243</v>
      </c>
      <c r="C27" s="799" t="s">
        <v>998</v>
      </c>
      <c r="D27" s="799"/>
      <c r="E27" s="799" t="s">
        <v>133</v>
      </c>
      <c r="F27" s="800"/>
      <c r="G27" s="796">
        <f>SUM(H27:AD27)</f>
        <v>1.28</v>
      </c>
      <c r="H27" s="802">
        <v>1.28</v>
      </c>
      <c r="I27" s="802"/>
      <c r="J27" s="802"/>
      <c r="K27" s="802"/>
      <c r="L27" s="802"/>
      <c r="M27" s="802"/>
      <c r="N27" s="802"/>
      <c r="O27" s="802"/>
      <c r="P27" s="802"/>
      <c r="Q27" s="802"/>
      <c r="R27" s="802"/>
      <c r="S27" s="802"/>
      <c r="T27" s="802"/>
      <c r="U27" s="802"/>
      <c r="V27" s="802"/>
      <c r="W27" s="802"/>
      <c r="X27" s="802"/>
      <c r="Y27" s="802"/>
      <c r="Z27" s="802"/>
      <c r="AA27" s="802"/>
      <c r="AB27" s="802"/>
      <c r="AC27" s="802"/>
      <c r="AD27" s="802"/>
      <c r="AE27" s="799" t="s">
        <v>831</v>
      </c>
      <c r="AF27" s="806" t="s">
        <v>1093</v>
      </c>
      <c r="AG27" s="799" t="s">
        <v>830</v>
      </c>
    </row>
    <row r="28" spans="1:34" s="149" customFormat="1" ht="40.5" customHeight="1">
      <c r="A28" s="650" t="s">
        <v>346</v>
      </c>
      <c r="B28" s="661" t="s">
        <v>347</v>
      </c>
      <c r="C28" s="654"/>
      <c r="D28" s="654"/>
      <c r="E28" s="654"/>
      <c r="F28" s="650"/>
      <c r="G28" s="651"/>
      <c r="H28" s="651"/>
      <c r="I28" s="651"/>
      <c r="J28" s="651"/>
      <c r="K28" s="651"/>
      <c r="L28" s="651"/>
      <c r="M28" s="651"/>
      <c r="N28" s="651"/>
      <c r="O28" s="651"/>
      <c r="P28" s="651"/>
      <c r="Q28" s="651"/>
      <c r="R28" s="651"/>
      <c r="S28" s="651"/>
      <c r="T28" s="651"/>
      <c r="U28" s="651"/>
      <c r="V28" s="651"/>
      <c r="W28" s="651"/>
      <c r="X28" s="651"/>
      <c r="Y28" s="651"/>
      <c r="Z28" s="651"/>
      <c r="AA28" s="651"/>
      <c r="AB28" s="651"/>
      <c r="AC28" s="651"/>
      <c r="AD28" s="651"/>
      <c r="AE28" s="652"/>
      <c r="AF28" s="650"/>
      <c r="AG28" s="654"/>
    </row>
    <row r="29" spans="1:34" s="149" customFormat="1" ht="24" customHeight="1">
      <c r="A29" s="650">
        <v>1</v>
      </c>
      <c r="B29" s="625" t="s">
        <v>348</v>
      </c>
      <c r="C29" s="650"/>
      <c r="D29" s="650"/>
      <c r="E29" s="654"/>
      <c r="F29" s="650"/>
      <c r="G29" s="662">
        <f>SUM(G30:G34)</f>
        <v>1.6800000000000002</v>
      </c>
      <c r="H29" s="662"/>
      <c r="I29" s="662"/>
      <c r="J29" s="662"/>
      <c r="K29" s="662"/>
      <c r="L29" s="662"/>
      <c r="M29" s="662"/>
      <c r="N29" s="662"/>
      <c r="O29" s="662"/>
      <c r="P29" s="662"/>
      <c r="Q29" s="662"/>
      <c r="R29" s="662"/>
      <c r="S29" s="662"/>
      <c r="T29" s="662"/>
      <c r="U29" s="662"/>
      <c r="V29" s="662"/>
      <c r="W29" s="662"/>
      <c r="X29" s="662"/>
      <c r="Y29" s="662"/>
      <c r="Z29" s="662"/>
      <c r="AA29" s="662"/>
      <c r="AB29" s="662"/>
      <c r="AC29" s="662"/>
      <c r="AD29" s="662"/>
      <c r="AE29" s="652"/>
      <c r="AF29" s="650"/>
      <c r="AG29" s="654"/>
    </row>
    <row r="30" spans="1:34" ht="63" customHeight="1">
      <c r="A30" s="663"/>
      <c r="B30" s="664" t="s">
        <v>777</v>
      </c>
      <c r="C30" s="657" t="s">
        <v>998</v>
      </c>
      <c r="D30" s="657"/>
      <c r="E30" s="667" t="s">
        <v>130</v>
      </c>
      <c r="F30" s="663"/>
      <c r="G30" s="665">
        <v>0.06</v>
      </c>
      <c r="H30" s="666"/>
      <c r="I30" s="666"/>
      <c r="J30" s="666"/>
      <c r="K30" s="666"/>
      <c r="L30" s="666"/>
      <c r="M30" s="666"/>
      <c r="N30" s="666"/>
      <c r="O30" s="666"/>
      <c r="P30" s="666"/>
      <c r="Q30" s="666"/>
      <c r="R30" s="666">
        <v>0.06</v>
      </c>
      <c r="S30" s="666"/>
      <c r="T30" s="666"/>
      <c r="U30" s="666"/>
      <c r="V30" s="666"/>
      <c r="W30" s="666"/>
      <c r="X30" s="666"/>
      <c r="Y30" s="666"/>
      <c r="Z30" s="666"/>
      <c r="AA30" s="666"/>
      <c r="AB30" s="666"/>
      <c r="AC30" s="666"/>
      <c r="AD30" s="666"/>
      <c r="AE30" s="667" t="s">
        <v>290</v>
      </c>
      <c r="AF30" s="668" t="s">
        <v>1094</v>
      </c>
      <c r="AG30" s="667" t="s">
        <v>765</v>
      </c>
    </row>
    <row r="31" spans="1:34" ht="75" customHeight="1">
      <c r="A31" s="663"/>
      <c r="B31" s="677" t="s">
        <v>652</v>
      </c>
      <c r="C31" s="657" t="s">
        <v>998</v>
      </c>
      <c r="D31" s="657"/>
      <c r="E31" s="667" t="s">
        <v>276</v>
      </c>
      <c r="F31" s="663"/>
      <c r="G31" s="665">
        <v>0.13</v>
      </c>
      <c r="H31" s="666"/>
      <c r="I31" s="666"/>
      <c r="J31" s="666"/>
      <c r="K31" s="688">
        <v>0.03</v>
      </c>
      <c r="L31" s="666"/>
      <c r="M31" s="666"/>
      <c r="N31" s="666"/>
      <c r="O31" s="666"/>
      <c r="P31" s="666"/>
      <c r="Q31" s="663">
        <v>0.03</v>
      </c>
      <c r="R31" s="666"/>
      <c r="S31" s="663">
        <v>7.0000000000000007E-2</v>
      </c>
      <c r="T31" s="663"/>
      <c r="U31" s="663"/>
      <c r="V31" s="663"/>
      <c r="W31" s="666"/>
      <c r="X31" s="666"/>
      <c r="Y31" s="666"/>
      <c r="Z31" s="666"/>
      <c r="AA31" s="666"/>
      <c r="AB31" s="666"/>
      <c r="AC31" s="666"/>
      <c r="AD31" s="666"/>
      <c r="AE31" s="667" t="s">
        <v>827</v>
      </c>
      <c r="AF31" s="667" t="s">
        <v>779</v>
      </c>
      <c r="AG31" s="667" t="s">
        <v>760</v>
      </c>
    </row>
    <row r="32" spans="1:34" ht="102.75" customHeight="1">
      <c r="A32" s="663"/>
      <c r="B32" s="664" t="s">
        <v>653</v>
      </c>
      <c r="C32" s="657" t="s">
        <v>998</v>
      </c>
      <c r="D32" s="657"/>
      <c r="E32" s="667" t="s">
        <v>132</v>
      </c>
      <c r="F32" s="663"/>
      <c r="G32" s="665">
        <v>0.09</v>
      </c>
      <c r="H32" s="666"/>
      <c r="I32" s="666"/>
      <c r="J32" s="666"/>
      <c r="K32" s="688">
        <v>0.01</v>
      </c>
      <c r="L32" s="688">
        <v>0.03</v>
      </c>
      <c r="M32" s="688"/>
      <c r="N32" s="688"/>
      <c r="O32" s="666"/>
      <c r="P32" s="666"/>
      <c r="Q32" s="663">
        <v>0.04</v>
      </c>
      <c r="R32" s="666"/>
      <c r="S32" s="666"/>
      <c r="T32" s="666"/>
      <c r="U32" s="666"/>
      <c r="V32" s="666"/>
      <c r="W32" s="666"/>
      <c r="X32" s="666"/>
      <c r="Y32" s="666"/>
      <c r="Z32" s="666"/>
      <c r="AA32" s="666"/>
      <c r="AB32" s="666"/>
      <c r="AC32" s="666"/>
      <c r="AD32" s="663">
        <v>0.01</v>
      </c>
      <c r="AE32" s="667" t="s">
        <v>826</v>
      </c>
      <c r="AF32" s="667" t="s">
        <v>780</v>
      </c>
      <c r="AG32" s="667" t="s">
        <v>755</v>
      </c>
    </row>
    <row r="33" spans="1:33" ht="135.75" customHeight="1">
      <c r="A33" s="663"/>
      <c r="B33" s="677" t="s">
        <v>654</v>
      </c>
      <c r="C33" s="657" t="s">
        <v>998</v>
      </c>
      <c r="D33" s="657"/>
      <c r="E33" s="667" t="s">
        <v>350</v>
      </c>
      <c r="F33" s="663"/>
      <c r="G33" s="665">
        <v>0.1</v>
      </c>
      <c r="H33" s="688">
        <v>0.1</v>
      </c>
      <c r="I33" s="666"/>
      <c r="J33" s="666"/>
      <c r="K33" s="666"/>
      <c r="L33" s="666"/>
      <c r="M33" s="666"/>
      <c r="N33" s="666"/>
      <c r="O33" s="666"/>
      <c r="P33" s="666"/>
      <c r="Q33" s="666"/>
      <c r="R33" s="666"/>
      <c r="S33" s="666"/>
      <c r="T33" s="666"/>
      <c r="U33" s="666"/>
      <c r="V33" s="666"/>
      <c r="W33" s="666"/>
      <c r="X33" s="666"/>
      <c r="Y33" s="666"/>
      <c r="Z33" s="666"/>
      <c r="AA33" s="666"/>
      <c r="AB33" s="666"/>
      <c r="AC33" s="666"/>
      <c r="AD33" s="666"/>
      <c r="AE33" s="667" t="s">
        <v>655</v>
      </c>
      <c r="AF33" s="667" t="s">
        <v>781</v>
      </c>
      <c r="AG33" s="667" t="s">
        <v>749</v>
      </c>
    </row>
    <row r="34" spans="1:33" ht="96.6" customHeight="1">
      <c r="A34" s="663"/>
      <c r="B34" s="677" t="s">
        <v>581</v>
      </c>
      <c r="C34" s="657" t="s">
        <v>998</v>
      </c>
      <c r="D34" s="657"/>
      <c r="E34" s="667" t="s">
        <v>136</v>
      </c>
      <c r="F34" s="663"/>
      <c r="G34" s="665">
        <v>1.3</v>
      </c>
      <c r="H34" s="666">
        <v>1</v>
      </c>
      <c r="I34" s="666"/>
      <c r="J34" s="666">
        <v>0.3</v>
      </c>
      <c r="K34" s="666"/>
      <c r="L34" s="666"/>
      <c r="M34" s="666"/>
      <c r="N34" s="666"/>
      <c r="O34" s="666"/>
      <c r="P34" s="666"/>
      <c r="Q34" s="666"/>
      <c r="R34" s="666"/>
      <c r="S34" s="666"/>
      <c r="T34" s="666"/>
      <c r="U34" s="666"/>
      <c r="V34" s="666"/>
      <c r="W34" s="666"/>
      <c r="X34" s="666"/>
      <c r="Y34" s="666"/>
      <c r="Z34" s="666"/>
      <c r="AA34" s="666"/>
      <c r="AB34" s="666"/>
      <c r="AC34" s="666"/>
      <c r="AD34" s="666"/>
      <c r="AE34" s="672" t="s">
        <v>582</v>
      </c>
      <c r="AF34" s="668" t="s">
        <v>783</v>
      </c>
      <c r="AG34" s="667" t="s">
        <v>742</v>
      </c>
    </row>
    <row r="35" spans="1:33" s="618" customFormat="1" ht="69.75" customHeight="1">
      <c r="A35" s="689">
        <v>1</v>
      </c>
      <c r="B35" s="627" t="s">
        <v>865</v>
      </c>
      <c r="C35" s="690" t="s">
        <v>999</v>
      </c>
      <c r="D35" s="690">
        <v>2</v>
      </c>
      <c r="E35" s="690" t="s">
        <v>342</v>
      </c>
      <c r="F35" s="690"/>
      <c r="G35" s="681">
        <f>SUM(H35:AD35)</f>
        <v>0.39</v>
      </c>
      <c r="H35" s="691">
        <v>0.39</v>
      </c>
      <c r="I35" s="681"/>
      <c r="J35" s="681"/>
      <c r="K35" s="681"/>
      <c r="L35" s="681"/>
      <c r="M35" s="681"/>
      <c r="N35" s="681"/>
      <c r="O35" s="681"/>
      <c r="P35" s="681"/>
      <c r="Q35" s="681"/>
      <c r="R35" s="681"/>
      <c r="S35" s="681"/>
      <c r="T35" s="681"/>
      <c r="U35" s="681"/>
      <c r="V35" s="681"/>
      <c r="W35" s="681"/>
      <c r="X35" s="681"/>
      <c r="Y35" s="681"/>
      <c r="Z35" s="681"/>
      <c r="AA35" s="681"/>
      <c r="AB35" s="681"/>
      <c r="AC35" s="681"/>
      <c r="AD35" s="681"/>
      <c r="AE35" s="683" t="s">
        <v>1036</v>
      </c>
      <c r="AF35" s="680"/>
      <c r="AG35" s="690" t="s">
        <v>867</v>
      </c>
    </row>
    <row r="36" spans="1:33" s="618" customFormat="1" ht="69.75" customHeight="1">
      <c r="A36" s="689">
        <v>2</v>
      </c>
      <c r="B36" s="627" t="s">
        <v>868</v>
      </c>
      <c r="C36" s="690" t="s">
        <v>999</v>
      </c>
      <c r="D36" s="690">
        <v>3</v>
      </c>
      <c r="E36" s="690" t="s">
        <v>342</v>
      </c>
      <c r="F36" s="692"/>
      <c r="G36" s="681">
        <f>SUM(H36:AD36)</f>
        <v>0.45</v>
      </c>
      <c r="H36" s="693">
        <v>0.45</v>
      </c>
      <c r="I36" s="681"/>
      <c r="J36" s="681"/>
      <c r="K36" s="681"/>
      <c r="L36" s="681"/>
      <c r="M36" s="681"/>
      <c r="N36" s="681"/>
      <c r="O36" s="681"/>
      <c r="P36" s="681"/>
      <c r="Q36" s="681"/>
      <c r="R36" s="681"/>
      <c r="S36" s="681"/>
      <c r="T36" s="681"/>
      <c r="U36" s="681"/>
      <c r="V36" s="681"/>
      <c r="W36" s="681"/>
      <c r="X36" s="681"/>
      <c r="Y36" s="681"/>
      <c r="Z36" s="681"/>
      <c r="AA36" s="681"/>
      <c r="AB36" s="681"/>
      <c r="AC36" s="681"/>
      <c r="AD36" s="681"/>
      <c r="AE36" s="694" t="s">
        <v>1079</v>
      </c>
      <c r="AF36" s="680"/>
      <c r="AG36" s="690" t="s">
        <v>869</v>
      </c>
    </row>
    <row r="37" spans="1:33" s="157" customFormat="1" ht="69.75" customHeight="1">
      <c r="A37" s="695">
        <v>3</v>
      </c>
      <c r="B37" s="628" t="s">
        <v>870</v>
      </c>
      <c r="C37" s="696" t="s">
        <v>999</v>
      </c>
      <c r="D37" s="696">
        <v>4</v>
      </c>
      <c r="E37" s="696" t="s">
        <v>135</v>
      </c>
      <c r="F37" s="696" t="s">
        <v>1032</v>
      </c>
      <c r="G37" s="697">
        <v>2.5</v>
      </c>
      <c r="H37" s="698">
        <v>0.95</v>
      </c>
      <c r="I37" s="697"/>
      <c r="J37" s="697">
        <v>0.11</v>
      </c>
      <c r="K37" s="697">
        <v>0.05</v>
      </c>
      <c r="L37" s="697">
        <v>7.0000000000000007E-2</v>
      </c>
      <c r="M37" s="697"/>
      <c r="N37" s="697"/>
      <c r="O37" s="697"/>
      <c r="P37" s="697"/>
      <c r="Q37" s="697">
        <v>0.1</v>
      </c>
      <c r="R37" s="697"/>
      <c r="S37" s="697"/>
      <c r="T37" s="697"/>
      <c r="U37" s="697"/>
      <c r="V37" s="697"/>
      <c r="W37" s="697">
        <v>0.31</v>
      </c>
      <c r="X37" s="697">
        <v>0.62</v>
      </c>
      <c r="Y37" s="697"/>
      <c r="Z37" s="697"/>
      <c r="AA37" s="697"/>
      <c r="AB37" s="697"/>
      <c r="AC37" s="697">
        <v>0.09</v>
      </c>
      <c r="AD37" s="697">
        <v>0.2</v>
      </c>
      <c r="AE37" s="694" t="s">
        <v>1080</v>
      </c>
      <c r="AF37" s="699"/>
      <c r="AG37" s="696" t="s">
        <v>871</v>
      </c>
    </row>
    <row r="38" spans="1:33" s="618" customFormat="1" ht="69.75" customHeight="1">
      <c r="A38" s="689">
        <v>4</v>
      </c>
      <c r="B38" s="629" t="s">
        <v>872</v>
      </c>
      <c r="C38" s="690" t="s">
        <v>999</v>
      </c>
      <c r="D38" s="690">
        <v>5</v>
      </c>
      <c r="E38" s="690" t="s">
        <v>135</v>
      </c>
      <c r="F38" s="690"/>
      <c r="G38" s="681">
        <f>SUM(H38:AD38)</f>
        <v>3.8</v>
      </c>
      <c r="H38" s="693">
        <v>0.8</v>
      </c>
      <c r="I38" s="681"/>
      <c r="J38" s="681"/>
      <c r="K38" s="681">
        <v>1</v>
      </c>
      <c r="L38" s="681">
        <v>1.2</v>
      </c>
      <c r="M38" s="681"/>
      <c r="N38" s="681"/>
      <c r="O38" s="681"/>
      <c r="P38" s="681"/>
      <c r="Q38" s="681">
        <v>0.8</v>
      </c>
      <c r="R38" s="681"/>
      <c r="S38" s="681"/>
      <c r="T38" s="681"/>
      <c r="U38" s="681"/>
      <c r="V38" s="681"/>
      <c r="W38" s="681"/>
      <c r="X38" s="681"/>
      <c r="Y38" s="681"/>
      <c r="Z38" s="681"/>
      <c r="AA38" s="681"/>
      <c r="AB38" s="681"/>
      <c r="AC38" s="681"/>
      <c r="AD38" s="681"/>
      <c r="AE38" s="683" t="s">
        <v>1035</v>
      </c>
      <c r="AF38" s="680"/>
      <c r="AG38" s="627" t="s">
        <v>873</v>
      </c>
    </row>
    <row r="39" spans="1:33" s="618" customFormat="1" ht="69.75" customHeight="1">
      <c r="A39" s="689">
        <v>5</v>
      </c>
      <c r="B39" s="630" t="s">
        <v>874</v>
      </c>
      <c r="C39" s="683" t="s">
        <v>999</v>
      </c>
      <c r="D39" s="683">
        <v>6</v>
      </c>
      <c r="E39" s="683" t="s">
        <v>139</v>
      </c>
      <c r="F39" s="683"/>
      <c r="G39" s="681">
        <v>0.45</v>
      </c>
      <c r="H39" s="700">
        <v>0.15</v>
      </c>
      <c r="I39" s="681"/>
      <c r="J39" s="681"/>
      <c r="K39" s="681"/>
      <c r="L39" s="681"/>
      <c r="M39" s="681"/>
      <c r="N39" s="681"/>
      <c r="O39" s="681"/>
      <c r="P39" s="681"/>
      <c r="Q39" s="681"/>
      <c r="R39" s="681"/>
      <c r="S39" s="681"/>
      <c r="T39" s="681"/>
      <c r="U39" s="681"/>
      <c r="V39" s="681"/>
      <c r="W39" s="681">
        <v>0.15</v>
      </c>
      <c r="X39" s="681">
        <v>0.15</v>
      </c>
      <c r="Y39" s="681"/>
      <c r="Z39" s="681"/>
      <c r="AA39" s="681"/>
      <c r="AB39" s="681"/>
      <c r="AC39" s="681"/>
      <c r="AD39" s="681"/>
      <c r="AE39" s="683" t="s">
        <v>1081</v>
      </c>
      <c r="AF39" s="680"/>
      <c r="AG39" s="683" t="s">
        <v>875</v>
      </c>
    </row>
    <row r="40" spans="1:33" s="189" customFormat="1" ht="111" customHeight="1">
      <c r="A40" s="701"/>
      <c r="B40" s="702" t="s">
        <v>372</v>
      </c>
      <c r="C40" s="703" t="s">
        <v>998</v>
      </c>
      <c r="D40" s="703"/>
      <c r="E40" s="706" t="s">
        <v>342</v>
      </c>
      <c r="F40" s="704"/>
      <c r="G40" s="705">
        <v>1.2</v>
      </c>
      <c r="H40" s="705">
        <v>1.2</v>
      </c>
      <c r="I40" s="705"/>
      <c r="J40" s="705"/>
      <c r="K40" s="705"/>
      <c r="L40" s="705"/>
      <c r="M40" s="705"/>
      <c r="N40" s="705"/>
      <c r="O40" s="705"/>
      <c r="P40" s="705"/>
      <c r="Q40" s="705"/>
      <c r="R40" s="705"/>
      <c r="S40" s="705"/>
      <c r="T40" s="705"/>
      <c r="U40" s="705"/>
      <c r="V40" s="705"/>
      <c r="W40" s="705"/>
      <c r="X40" s="705"/>
      <c r="Y40" s="705"/>
      <c r="Z40" s="705"/>
      <c r="AA40" s="705"/>
      <c r="AB40" s="705"/>
      <c r="AC40" s="705"/>
      <c r="AD40" s="705"/>
      <c r="AE40" s="706" t="s">
        <v>250</v>
      </c>
      <c r="AF40" s="707" t="s">
        <v>1095</v>
      </c>
      <c r="AG40" s="706" t="s">
        <v>766</v>
      </c>
    </row>
    <row r="41" spans="1:33" s="816" customFormat="1" ht="114" customHeight="1">
      <c r="A41" s="807">
        <v>6</v>
      </c>
      <c r="B41" s="808" t="s">
        <v>876</v>
      </c>
      <c r="C41" s="809" t="s">
        <v>999</v>
      </c>
      <c r="D41" s="809">
        <v>7</v>
      </c>
      <c r="E41" s="809" t="s">
        <v>1068</v>
      </c>
      <c r="F41" s="810" t="s">
        <v>1027</v>
      </c>
      <c r="G41" s="811">
        <v>1.95</v>
      </c>
      <c r="H41" s="812">
        <v>1.49</v>
      </c>
      <c r="I41" s="811"/>
      <c r="J41" s="811"/>
      <c r="K41" s="811"/>
      <c r="L41" s="811">
        <v>0.14000000000000001</v>
      </c>
      <c r="M41" s="811"/>
      <c r="N41" s="811"/>
      <c r="O41" s="811"/>
      <c r="P41" s="811"/>
      <c r="Q41" s="811">
        <v>0.06</v>
      </c>
      <c r="R41" s="811"/>
      <c r="S41" s="811"/>
      <c r="T41" s="811"/>
      <c r="U41" s="811"/>
      <c r="V41" s="811"/>
      <c r="W41" s="811">
        <v>0.19</v>
      </c>
      <c r="X41" s="811"/>
      <c r="Y41" s="811"/>
      <c r="Z41" s="811"/>
      <c r="AA41" s="811"/>
      <c r="AB41" s="811"/>
      <c r="AC41" s="811">
        <v>7.0000000000000007E-2</v>
      </c>
      <c r="AD41" s="811"/>
      <c r="AE41" s="813" t="s">
        <v>1082</v>
      </c>
      <c r="AF41" s="814"/>
      <c r="AG41" s="815" t="s">
        <v>878</v>
      </c>
    </row>
    <row r="42" spans="1:33" s="618" customFormat="1" ht="69.75" customHeight="1">
      <c r="A42" s="689">
        <v>7</v>
      </c>
      <c r="B42" s="627" t="s">
        <v>879</v>
      </c>
      <c r="C42" s="690" t="s">
        <v>999</v>
      </c>
      <c r="D42" s="690">
        <v>8</v>
      </c>
      <c r="E42" s="690" t="s">
        <v>140</v>
      </c>
      <c r="F42" s="690"/>
      <c r="G42" s="681">
        <f>SUM(H42:AD42)</f>
        <v>0.3</v>
      </c>
      <c r="H42" s="693">
        <v>0.3</v>
      </c>
      <c r="I42" s="681"/>
      <c r="J42" s="681"/>
      <c r="K42" s="681"/>
      <c r="L42" s="681"/>
      <c r="M42" s="681"/>
      <c r="N42" s="681"/>
      <c r="O42" s="681"/>
      <c r="P42" s="681"/>
      <c r="Q42" s="681"/>
      <c r="R42" s="681"/>
      <c r="S42" s="681"/>
      <c r="T42" s="681"/>
      <c r="U42" s="681"/>
      <c r="V42" s="681"/>
      <c r="W42" s="681"/>
      <c r="X42" s="681"/>
      <c r="Y42" s="681"/>
      <c r="Z42" s="681"/>
      <c r="AA42" s="681"/>
      <c r="AB42" s="681"/>
      <c r="AC42" s="681"/>
      <c r="AD42" s="681"/>
      <c r="AE42" s="683" t="s">
        <v>1083</v>
      </c>
      <c r="AF42" s="680"/>
      <c r="AG42" s="690" t="s">
        <v>881</v>
      </c>
    </row>
    <row r="43" spans="1:33" s="618" customFormat="1" ht="69.75" customHeight="1">
      <c r="A43" s="1428">
        <v>8</v>
      </c>
      <c r="B43" s="1430" t="s">
        <v>369</v>
      </c>
      <c r="C43" s="1426"/>
      <c r="D43" s="1426"/>
      <c r="E43" s="690" t="s">
        <v>136</v>
      </c>
      <c r="F43" s="690"/>
      <c r="G43" s="681">
        <v>4.67</v>
      </c>
      <c r="H43" s="693">
        <v>3.22</v>
      </c>
      <c r="I43" s="681"/>
      <c r="J43" s="681"/>
      <c r="K43" s="681">
        <v>0.04</v>
      </c>
      <c r="L43" s="681"/>
      <c r="M43" s="681"/>
      <c r="N43" s="681"/>
      <c r="O43" s="681"/>
      <c r="P43" s="681"/>
      <c r="Q43" s="681"/>
      <c r="R43" s="681"/>
      <c r="S43" s="681"/>
      <c r="T43" s="681"/>
      <c r="U43" s="681"/>
      <c r="V43" s="681"/>
      <c r="W43" s="681">
        <v>0.21</v>
      </c>
      <c r="X43" s="681">
        <v>0.5</v>
      </c>
      <c r="Y43" s="681"/>
      <c r="Z43" s="681"/>
      <c r="AA43" s="681"/>
      <c r="AB43" s="681"/>
      <c r="AC43" s="681">
        <v>0.35</v>
      </c>
      <c r="AD43" s="681">
        <v>0.35</v>
      </c>
      <c r="AE43" s="708"/>
      <c r="AF43" s="680"/>
      <c r="AG43" s="690"/>
    </row>
    <row r="44" spans="1:33" s="618" customFormat="1" ht="69.75" customHeight="1">
      <c r="A44" s="1429"/>
      <c r="B44" s="1427"/>
      <c r="C44" s="1427"/>
      <c r="D44" s="1427"/>
      <c r="E44" s="690" t="s">
        <v>957</v>
      </c>
      <c r="F44" s="690"/>
      <c r="G44" s="681">
        <v>0.3</v>
      </c>
      <c r="H44" s="693">
        <v>0.2</v>
      </c>
      <c r="I44" s="681"/>
      <c r="J44" s="681"/>
      <c r="K44" s="681"/>
      <c r="L44" s="681"/>
      <c r="M44" s="681"/>
      <c r="N44" s="681"/>
      <c r="O44" s="681"/>
      <c r="P44" s="681"/>
      <c r="Q44" s="681"/>
      <c r="R44" s="681"/>
      <c r="S44" s="681"/>
      <c r="T44" s="681"/>
      <c r="U44" s="681"/>
      <c r="V44" s="681"/>
      <c r="W44" s="681">
        <v>0.06</v>
      </c>
      <c r="X44" s="681">
        <v>0.04</v>
      </c>
      <c r="Y44" s="681"/>
      <c r="Z44" s="681"/>
      <c r="AA44" s="681"/>
      <c r="AB44" s="681"/>
      <c r="AC44" s="681"/>
      <c r="AD44" s="681"/>
      <c r="AE44" s="709" t="s">
        <v>1063</v>
      </c>
      <c r="AF44" s="680"/>
      <c r="AG44" s="690"/>
    </row>
    <row r="45" spans="1:33" s="816" customFormat="1" ht="69.75" customHeight="1">
      <c r="A45" s="807">
        <v>9</v>
      </c>
      <c r="B45" s="815" t="s">
        <v>646</v>
      </c>
      <c r="C45" s="809" t="s">
        <v>999</v>
      </c>
      <c r="D45" s="809">
        <v>10</v>
      </c>
      <c r="E45" s="809" t="s">
        <v>1029</v>
      </c>
      <c r="F45" s="809" t="s">
        <v>1027</v>
      </c>
      <c r="G45" s="811">
        <v>11.17</v>
      </c>
      <c r="H45" s="817">
        <v>7.1</v>
      </c>
      <c r="I45" s="811"/>
      <c r="J45" s="811"/>
      <c r="K45" s="697">
        <v>0.92</v>
      </c>
      <c r="L45" s="697">
        <v>0.74</v>
      </c>
      <c r="M45" s="811"/>
      <c r="N45" s="811"/>
      <c r="O45" s="811"/>
      <c r="P45" s="811"/>
      <c r="Q45" s="811">
        <v>1.75</v>
      </c>
      <c r="R45" s="811"/>
      <c r="S45" s="811"/>
      <c r="T45" s="811"/>
      <c r="U45" s="811"/>
      <c r="V45" s="811"/>
      <c r="W45" s="811">
        <v>0.3</v>
      </c>
      <c r="X45" s="811">
        <v>0.3</v>
      </c>
      <c r="Y45" s="811"/>
      <c r="Z45" s="811"/>
      <c r="AA45" s="811"/>
      <c r="AB45" s="811"/>
      <c r="AC45" s="811"/>
      <c r="AD45" s="811">
        <v>0.06</v>
      </c>
      <c r="AE45" s="813" t="s">
        <v>1061</v>
      </c>
      <c r="AF45" s="814"/>
      <c r="AG45" s="809" t="s">
        <v>885</v>
      </c>
    </row>
    <row r="46" spans="1:33" s="618" customFormat="1" ht="69.75" customHeight="1">
      <c r="A46" s="689">
        <v>10</v>
      </c>
      <c r="B46" s="627" t="s">
        <v>373</v>
      </c>
      <c r="C46" s="690" t="s">
        <v>999</v>
      </c>
      <c r="D46" s="690">
        <v>11</v>
      </c>
      <c r="E46" s="690" t="s">
        <v>1006</v>
      </c>
      <c r="F46" s="692"/>
      <c r="G46" s="681">
        <f>SUM(I46:AD46)</f>
        <v>2.16</v>
      </c>
      <c r="I46" s="812" t="s">
        <v>1115</v>
      </c>
      <c r="J46" s="681"/>
      <c r="K46" s="681"/>
      <c r="L46" s="681"/>
      <c r="M46" s="681"/>
      <c r="N46" s="681"/>
      <c r="O46" s="681">
        <v>0.03</v>
      </c>
      <c r="P46" s="681"/>
      <c r="Q46" s="681"/>
      <c r="R46" s="681"/>
      <c r="S46" s="681"/>
      <c r="T46" s="681">
        <v>0.9</v>
      </c>
      <c r="U46" s="681"/>
      <c r="V46" s="681"/>
      <c r="W46" s="681">
        <v>0.2</v>
      </c>
      <c r="X46" s="681">
        <v>0.03</v>
      </c>
      <c r="Y46" s="681"/>
      <c r="Z46" s="681"/>
      <c r="AA46" s="681"/>
      <c r="AB46" s="681"/>
      <c r="AC46" s="681"/>
      <c r="AD46" s="681">
        <v>1</v>
      </c>
      <c r="AE46" s="683" t="s">
        <v>1074</v>
      </c>
      <c r="AF46" s="680"/>
      <c r="AG46" s="690" t="s">
        <v>886</v>
      </c>
    </row>
    <row r="47" spans="1:33" s="618" customFormat="1" ht="69.75" customHeight="1">
      <c r="A47" s="689">
        <v>11</v>
      </c>
      <c r="B47" s="627" t="s">
        <v>1011</v>
      </c>
      <c r="C47" s="690" t="s">
        <v>999</v>
      </c>
      <c r="D47" s="690">
        <v>12</v>
      </c>
      <c r="E47" s="690" t="s">
        <v>133</v>
      </c>
      <c r="F47" s="690" t="s">
        <v>1027</v>
      </c>
      <c r="G47" s="681">
        <v>0.03</v>
      </c>
      <c r="H47" s="693"/>
      <c r="I47" s="681"/>
      <c r="J47" s="681"/>
      <c r="K47" s="681"/>
      <c r="L47" s="681"/>
      <c r="M47" s="681"/>
      <c r="N47" s="681"/>
      <c r="O47" s="681"/>
      <c r="P47" s="681"/>
      <c r="Q47" s="681">
        <v>0.03</v>
      </c>
      <c r="R47" s="681"/>
      <c r="S47" s="681"/>
      <c r="T47" s="681"/>
      <c r="U47" s="681"/>
      <c r="V47" s="681"/>
      <c r="W47" s="681"/>
      <c r="X47" s="681"/>
      <c r="Y47" s="681"/>
      <c r="Z47" s="681"/>
      <c r="AA47" s="681"/>
      <c r="AB47" s="681"/>
      <c r="AC47" s="681"/>
      <c r="AD47" s="681"/>
      <c r="AE47" s="683" t="s">
        <v>1062</v>
      </c>
      <c r="AF47" s="680"/>
      <c r="AG47" s="627" t="s">
        <v>966</v>
      </c>
    </row>
    <row r="48" spans="1:33" s="520" customFormat="1" ht="23.45" customHeight="1">
      <c r="A48" s="650">
        <v>2</v>
      </c>
      <c r="B48" s="625" t="s">
        <v>375</v>
      </c>
      <c r="C48" s="650"/>
      <c r="D48" s="650"/>
      <c r="E48" s="654"/>
      <c r="F48" s="650"/>
      <c r="G48" s="662">
        <f>SUM(G49:G53)</f>
        <v>1.9800000000000002</v>
      </c>
      <c r="H48" s="711"/>
      <c r="I48" s="662"/>
      <c r="J48" s="662"/>
      <c r="K48" s="662"/>
      <c r="L48" s="662"/>
      <c r="M48" s="662"/>
      <c r="N48" s="662"/>
      <c r="O48" s="662"/>
      <c r="P48" s="662"/>
      <c r="Q48" s="662"/>
      <c r="R48" s="662"/>
      <c r="S48" s="662"/>
      <c r="T48" s="662"/>
      <c r="U48" s="662"/>
      <c r="V48" s="662"/>
      <c r="W48" s="662"/>
      <c r="X48" s="662"/>
      <c r="Y48" s="662"/>
      <c r="Z48" s="662"/>
      <c r="AA48" s="662"/>
      <c r="AB48" s="662"/>
      <c r="AC48" s="662"/>
      <c r="AD48" s="662"/>
      <c r="AE48" s="712"/>
      <c r="AF48" s="650"/>
      <c r="AG48" s="713"/>
    </row>
    <row r="49" spans="1:33" s="520" customFormat="1" ht="106.5" customHeight="1">
      <c r="A49" s="663"/>
      <c r="B49" s="677" t="s">
        <v>656</v>
      </c>
      <c r="C49" s="657" t="s">
        <v>998</v>
      </c>
      <c r="D49" s="657"/>
      <c r="E49" s="667" t="s">
        <v>138</v>
      </c>
      <c r="F49" s="663"/>
      <c r="G49" s="665">
        <v>0.2</v>
      </c>
      <c r="H49" s="688"/>
      <c r="I49" s="662"/>
      <c r="J49" s="662"/>
      <c r="K49" s="688">
        <v>0.2</v>
      </c>
      <c r="L49" s="662"/>
      <c r="M49" s="662"/>
      <c r="N49" s="662"/>
      <c r="O49" s="662"/>
      <c r="P49" s="662"/>
      <c r="Q49" s="662"/>
      <c r="R49" s="662"/>
      <c r="S49" s="662"/>
      <c r="T49" s="662"/>
      <c r="U49" s="662"/>
      <c r="V49" s="662"/>
      <c r="W49" s="662"/>
      <c r="X49" s="662"/>
      <c r="Y49" s="662"/>
      <c r="Z49" s="662"/>
      <c r="AA49" s="662"/>
      <c r="AB49" s="662"/>
      <c r="AC49" s="662"/>
      <c r="AD49" s="662"/>
      <c r="AE49" s="667" t="s">
        <v>825</v>
      </c>
      <c r="AF49" s="667" t="s">
        <v>780</v>
      </c>
      <c r="AG49" s="667" t="s">
        <v>756</v>
      </c>
    </row>
    <row r="50" spans="1:33" s="520" customFormat="1" ht="127.5" customHeight="1">
      <c r="A50" s="663"/>
      <c r="B50" s="677" t="s">
        <v>657</v>
      </c>
      <c r="C50" s="657" t="s">
        <v>998</v>
      </c>
      <c r="D50" s="657"/>
      <c r="E50" s="667" t="s">
        <v>350</v>
      </c>
      <c r="F50" s="667"/>
      <c r="G50" s="665">
        <v>0.65000000000000013</v>
      </c>
      <c r="H50" s="667">
        <v>0.39</v>
      </c>
      <c r="I50" s="662"/>
      <c r="J50" s="662"/>
      <c r="K50" s="667"/>
      <c r="L50" s="662"/>
      <c r="M50" s="662"/>
      <c r="N50" s="662"/>
      <c r="O50" s="662"/>
      <c r="P50" s="662"/>
      <c r="Q50" s="662"/>
      <c r="R50" s="662"/>
      <c r="S50" s="662"/>
      <c r="T50" s="662"/>
      <c r="U50" s="662"/>
      <c r="V50" s="662"/>
      <c r="W50" s="667">
        <v>0.03</v>
      </c>
      <c r="X50" s="667">
        <v>0.03</v>
      </c>
      <c r="Y50" s="667"/>
      <c r="Z50" s="667"/>
      <c r="AA50" s="667"/>
      <c r="AB50" s="667"/>
      <c r="AC50" s="667"/>
      <c r="AD50" s="667">
        <v>0.2</v>
      </c>
      <c r="AE50" s="667" t="s">
        <v>824</v>
      </c>
      <c r="AF50" s="667" t="s">
        <v>1096</v>
      </c>
      <c r="AG50" s="667" t="s">
        <v>757</v>
      </c>
    </row>
    <row r="51" spans="1:33" s="520" customFormat="1" ht="99" customHeight="1">
      <c r="A51" s="663"/>
      <c r="B51" s="677" t="s">
        <v>511</v>
      </c>
      <c r="C51" s="657" t="s">
        <v>998</v>
      </c>
      <c r="D51" s="657"/>
      <c r="E51" s="667" t="s">
        <v>135</v>
      </c>
      <c r="F51" s="663"/>
      <c r="G51" s="665">
        <v>0.11</v>
      </c>
      <c r="H51" s="666">
        <v>0.11</v>
      </c>
      <c r="I51" s="666"/>
      <c r="J51" s="666"/>
      <c r="K51" s="666"/>
      <c r="L51" s="666"/>
      <c r="M51" s="666"/>
      <c r="N51" s="666"/>
      <c r="O51" s="666"/>
      <c r="P51" s="666"/>
      <c r="Q51" s="666"/>
      <c r="R51" s="666"/>
      <c r="S51" s="666"/>
      <c r="T51" s="666"/>
      <c r="U51" s="666"/>
      <c r="V51" s="666"/>
      <c r="W51" s="666"/>
      <c r="X51" s="666"/>
      <c r="Y51" s="666"/>
      <c r="Z51" s="666"/>
      <c r="AA51" s="666"/>
      <c r="AB51" s="666"/>
      <c r="AC51" s="666"/>
      <c r="AD51" s="666"/>
      <c r="AE51" s="667" t="s">
        <v>250</v>
      </c>
      <c r="AF51" s="668" t="s">
        <v>834</v>
      </c>
      <c r="AG51" s="667" t="s">
        <v>754</v>
      </c>
    </row>
    <row r="52" spans="1:33" s="520" customFormat="1" ht="136.9" customHeight="1">
      <c r="A52" s="663"/>
      <c r="B52" s="664" t="s">
        <v>251</v>
      </c>
      <c r="C52" s="657" t="s">
        <v>998</v>
      </c>
      <c r="D52" s="657"/>
      <c r="E52" s="667" t="s">
        <v>138</v>
      </c>
      <c r="F52" s="663"/>
      <c r="G52" s="665">
        <f>SUM(H52:AD52)</f>
        <v>0.8600000000000001</v>
      </c>
      <c r="H52" s="666">
        <v>0.35</v>
      </c>
      <c r="I52" s="666"/>
      <c r="J52" s="666">
        <v>0.2</v>
      </c>
      <c r="K52" s="666">
        <v>0.11</v>
      </c>
      <c r="L52" s="666">
        <v>0.1</v>
      </c>
      <c r="M52" s="666"/>
      <c r="N52" s="666"/>
      <c r="O52" s="666"/>
      <c r="P52" s="666"/>
      <c r="Q52" s="666"/>
      <c r="R52" s="666"/>
      <c r="S52" s="666"/>
      <c r="T52" s="666"/>
      <c r="U52" s="666"/>
      <c r="V52" s="666"/>
      <c r="W52" s="666">
        <v>0.05</v>
      </c>
      <c r="X52" s="666">
        <v>0.05</v>
      </c>
      <c r="Y52" s="666"/>
      <c r="Z52" s="666"/>
      <c r="AA52" s="666"/>
      <c r="AB52" s="666"/>
      <c r="AC52" s="666"/>
      <c r="AD52" s="666"/>
      <c r="AE52" s="667" t="s">
        <v>252</v>
      </c>
      <c r="AF52" s="668" t="s">
        <v>1097</v>
      </c>
      <c r="AG52" s="667" t="s">
        <v>782</v>
      </c>
    </row>
    <row r="53" spans="1:33" s="153" customFormat="1" ht="76.5" customHeight="1">
      <c r="A53" s="676"/>
      <c r="B53" s="714" t="s">
        <v>506</v>
      </c>
      <c r="C53" s="657" t="s">
        <v>998</v>
      </c>
      <c r="D53" s="657"/>
      <c r="E53" s="715" t="s">
        <v>432</v>
      </c>
      <c r="F53" s="715"/>
      <c r="G53" s="665">
        <v>0.16</v>
      </c>
      <c r="H53" s="665">
        <v>0.16</v>
      </c>
      <c r="I53" s="665"/>
      <c r="J53" s="665"/>
      <c r="K53" s="715"/>
      <c r="L53" s="665"/>
      <c r="M53" s="665"/>
      <c r="N53" s="665"/>
      <c r="O53" s="665"/>
      <c r="P53" s="665"/>
      <c r="Q53" s="665"/>
      <c r="R53" s="665"/>
      <c r="S53" s="665"/>
      <c r="T53" s="665"/>
      <c r="U53" s="665"/>
      <c r="V53" s="665"/>
      <c r="W53" s="665"/>
      <c r="X53" s="665"/>
      <c r="Y53" s="665"/>
      <c r="Z53" s="665"/>
      <c r="AA53" s="665"/>
      <c r="AB53" s="665"/>
      <c r="AC53" s="665"/>
      <c r="AD53" s="665"/>
      <c r="AE53" s="667" t="s">
        <v>823</v>
      </c>
      <c r="AF53" s="668" t="s">
        <v>783</v>
      </c>
      <c r="AG53" s="667" t="s">
        <v>744</v>
      </c>
    </row>
    <row r="54" spans="1:33" s="619" customFormat="1" ht="93.75">
      <c r="A54" s="716"/>
      <c r="B54" s="627" t="s">
        <v>888</v>
      </c>
      <c r="C54" s="689" t="s">
        <v>999</v>
      </c>
      <c r="D54" s="689">
        <v>13</v>
      </c>
      <c r="E54" s="690" t="s">
        <v>135</v>
      </c>
      <c r="F54" s="690"/>
      <c r="G54" s="681">
        <f t="shared" ref="G54:G58" si="0">SUM(H54:AD54)</f>
        <v>2.6</v>
      </c>
      <c r="H54" s="693">
        <v>2.6</v>
      </c>
      <c r="I54" s="681"/>
      <c r="J54" s="681"/>
      <c r="K54" s="717"/>
      <c r="L54" s="681"/>
      <c r="M54" s="681"/>
      <c r="N54" s="681"/>
      <c r="O54" s="681"/>
      <c r="P54" s="681"/>
      <c r="Q54" s="681"/>
      <c r="R54" s="681"/>
      <c r="S54" s="681"/>
      <c r="T54" s="681"/>
      <c r="U54" s="681"/>
      <c r="V54" s="681"/>
      <c r="W54" s="681"/>
      <c r="X54" s="681"/>
      <c r="Y54" s="681"/>
      <c r="Z54" s="681"/>
      <c r="AA54" s="681"/>
      <c r="AB54" s="681"/>
      <c r="AC54" s="681"/>
      <c r="AD54" s="681"/>
      <c r="AE54" s="683" t="s">
        <v>1084</v>
      </c>
      <c r="AF54" s="684"/>
      <c r="AG54" s="690" t="s">
        <v>889</v>
      </c>
    </row>
    <row r="55" spans="1:33" s="619" customFormat="1" ht="93.75">
      <c r="A55" s="716"/>
      <c r="B55" s="627" t="s">
        <v>890</v>
      </c>
      <c r="C55" s="689" t="s">
        <v>999</v>
      </c>
      <c r="D55" s="689">
        <v>14</v>
      </c>
      <c r="E55" s="690" t="s">
        <v>135</v>
      </c>
      <c r="F55" s="690"/>
      <c r="G55" s="681">
        <f t="shared" si="0"/>
        <v>1.45</v>
      </c>
      <c r="H55" s="693">
        <v>1.45</v>
      </c>
      <c r="I55" s="681"/>
      <c r="J55" s="681"/>
      <c r="K55" s="717"/>
      <c r="L55" s="681"/>
      <c r="M55" s="681"/>
      <c r="N55" s="681"/>
      <c r="O55" s="681"/>
      <c r="P55" s="681"/>
      <c r="Q55" s="681"/>
      <c r="R55" s="681"/>
      <c r="S55" s="681"/>
      <c r="T55" s="681"/>
      <c r="U55" s="681"/>
      <c r="V55" s="681"/>
      <c r="W55" s="681"/>
      <c r="X55" s="681"/>
      <c r="Y55" s="681"/>
      <c r="Z55" s="681"/>
      <c r="AA55" s="681"/>
      <c r="AB55" s="681"/>
      <c r="AC55" s="681"/>
      <c r="AD55" s="681"/>
      <c r="AE55" s="683" t="s">
        <v>1085</v>
      </c>
      <c r="AF55" s="684"/>
      <c r="AG55" s="690" t="s">
        <v>891</v>
      </c>
    </row>
    <row r="56" spans="1:33" s="619" customFormat="1" ht="93.75">
      <c r="A56" s="716"/>
      <c r="B56" s="627" t="s">
        <v>892</v>
      </c>
      <c r="C56" s="689" t="s">
        <v>999</v>
      </c>
      <c r="D56" s="689">
        <v>15</v>
      </c>
      <c r="E56" s="690" t="s">
        <v>137</v>
      </c>
      <c r="F56" s="690"/>
      <c r="G56" s="681">
        <f t="shared" si="0"/>
        <v>4.7</v>
      </c>
      <c r="H56" s="693">
        <v>2.5</v>
      </c>
      <c r="I56" s="681">
        <v>2.2000000000000002</v>
      </c>
      <c r="J56" s="681"/>
      <c r="K56" s="717"/>
      <c r="L56" s="681"/>
      <c r="M56" s="681"/>
      <c r="N56" s="681"/>
      <c r="O56" s="681"/>
      <c r="P56" s="681"/>
      <c r="Q56" s="681"/>
      <c r="R56" s="681"/>
      <c r="S56" s="681"/>
      <c r="T56" s="681"/>
      <c r="U56" s="681"/>
      <c r="V56" s="681"/>
      <c r="W56" s="681"/>
      <c r="X56" s="681"/>
      <c r="Y56" s="681"/>
      <c r="Z56" s="681"/>
      <c r="AA56" s="681"/>
      <c r="AB56" s="681"/>
      <c r="AC56" s="681"/>
      <c r="AD56" s="681"/>
      <c r="AE56" s="683" t="s">
        <v>1086</v>
      </c>
      <c r="AF56" s="684"/>
      <c r="AG56" s="690" t="s">
        <v>893</v>
      </c>
    </row>
    <row r="57" spans="1:33" s="619" customFormat="1" ht="77.25" customHeight="1">
      <c r="A57" s="716"/>
      <c r="B57" s="627" t="s">
        <v>894</v>
      </c>
      <c r="C57" s="689" t="s">
        <v>999</v>
      </c>
      <c r="D57" s="689">
        <v>16</v>
      </c>
      <c r="E57" s="690" t="s">
        <v>1037</v>
      </c>
      <c r="F57" s="690"/>
      <c r="G57" s="681">
        <f t="shared" si="0"/>
        <v>0.09</v>
      </c>
      <c r="H57" s="693">
        <v>0.09</v>
      </c>
      <c r="I57" s="681"/>
      <c r="J57" s="681"/>
      <c r="K57" s="717"/>
      <c r="L57" s="681"/>
      <c r="M57" s="681"/>
      <c r="N57" s="681"/>
      <c r="O57" s="681"/>
      <c r="P57" s="681"/>
      <c r="Q57" s="681"/>
      <c r="R57" s="681"/>
      <c r="S57" s="681"/>
      <c r="T57" s="681"/>
      <c r="U57" s="681"/>
      <c r="V57" s="681"/>
      <c r="W57" s="681"/>
      <c r="X57" s="681"/>
      <c r="Y57" s="681"/>
      <c r="Z57" s="681"/>
      <c r="AA57" s="681"/>
      <c r="AB57" s="681"/>
      <c r="AC57" s="681"/>
      <c r="AD57" s="681"/>
      <c r="AE57" s="683" t="s">
        <v>1087</v>
      </c>
      <c r="AF57" s="684"/>
      <c r="AG57" s="690" t="s">
        <v>896</v>
      </c>
    </row>
    <row r="58" spans="1:33" s="619" customFormat="1" ht="89.25" customHeight="1">
      <c r="A58" s="716"/>
      <c r="B58" s="627" t="s">
        <v>897</v>
      </c>
      <c r="C58" s="689" t="s">
        <v>999</v>
      </c>
      <c r="D58" s="689">
        <v>17</v>
      </c>
      <c r="E58" s="690" t="s">
        <v>138</v>
      </c>
      <c r="F58" s="690"/>
      <c r="G58" s="681">
        <f t="shared" si="0"/>
        <v>0.04</v>
      </c>
      <c r="H58" s="693">
        <v>0.04</v>
      </c>
      <c r="I58" s="681"/>
      <c r="J58" s="681"/>
      <c r="K58" s="717"/>
      <c r="L58" s="681"/>
      <c r="M58" s="681"/>
      <c r="N58" s="681"/>
      <c r="O58" s="681"/>
      <c r="P58" s="681"/>
      <c r="Q58" s="681"/>
      <c r="R58" s="681"/>
      <c r="S58" s="681"/>
      <c r="T58" s="681"/>
      <c r="U58" s="681"/>
      <c r="V58" s="681"/>
      <c r="W58" s="681"/>
      <c r="X58" s="681"/>
      <c r="Y58" s="681"/>
      <c r="Z58" s="681"/>
      <c r="AA58" s="681"/>
      <c r="AB58" s="681"/>
      <c r="AC58" s="681"/>
      <c r="AD58" s="681"/>
      <c r="AE58" s="683" t="s">
        <v>1088</v>
      </c>
      <c r="AF58" s="684"/>
      <c r="AG58" s="690" t="s">
        <v>898</v>
      </c>
    </row>
    <row r="59" spans="1:33" s="619" customFormat="1" ht="58.5" customHeight="1">
      <c r="A59" s="716"/>
      <c r="B59" s="629" t="s">
        <v>899</v>
      </c>
      <c r="C59" s="689" t="s">
        <v>999</v>
      </c>
      <c r="D59" s="689">
        <v>18</v>
      </c>
      <c r="E59" s="690" t="s">
        <v>140</v>
      </c>
      <c r="F59" s="690"/>
      <c r="G59" s="681">
        <v>1.25</v>
      </c>
      <c r="H59" s="693">
        <v>0.43</v>
      </c>
      <c r="I59" s="681">
        <v>0.02</v>
      </c>
      <c r="J59" s="681">
        <v>0.05</v>
      </c>
      <c r="K59" s="717">
        <v>0.04</v>
      </c>
      <c r="L59" s="681">
        <v>0.04</v>
      </c>
      <c r="M59" s="681"/>
      <c r="N59" s="681"/>
      <c r="O59" s="681"/>
      <c r="P59" s="681"/>
      <c r="Q59" s="681"/>
      <c r="R59" s="681"/>
      <c r="S59" s="681"/>
      <c r="T59" s="681"/>
      <c r="U59" s="681"/>
      <c r="V59" s="681"/>
      <c r="W59" s="681"/>
      <c r="X59" s="681"/>
      <c r="Y59" s="681"/>
      <c r="Z59" s="681"/>
      <c r="AA59" s="681"/>
      <c r="AB59" s="681"/>
      <c r="AC59" s="681"/>
      <c r="AD59" s="681"/>
      <c r="AE59" s="718" t="s">
        <v>1047</v>
      </c>
      <c r="AF59" s="684"/>
      <c r="AG59" s="690" t="s">
        <v>901</v>
      </c>
    </row>
    <row r="60" spans="1:33" s="153" customFormat="1" ht="18" customHeight="1">
      <c r="A60" s="719">
        <v>3</v>
      </c>
      <c r="B60" s="720" t="s">
        <v>939</v>
      </c>
      <c r="C60" s="657"/>
      <c r="D60" s="657"/>
      <c r="E60" s="715"/>
      <c r="F60" s="715"/>
      <c r="G60" s="665"/>
      <c r="H60" s="665"/>
      <c r="I60" s="665"/>
      <c r="J60" s="665"/>
      <c r="K60" s="715"/>
      <c r="L60" s="665"/>
      <c r="M60" s="665"/>
      <c r="N60" s="665"/>
      <c r="O60" s="665"/>
      <c r="P60" s="665"/>
      <c r="Q60" s="665"/>
      <c r="R60" s="665"/>
      <c r="S60" s="665"/>
      <c r="T60" s="665"/>
      <c r="U60" s="665"/>
      <c r="V60" s="665"/>
      <c r="W60" s="665"/>
      <c r="X60" s="665"/>
      <c r="Y60" s="665"/>
      <c r="Z60" s="665"/>
      <c r="AA60" s="665"/>
      <c r="AB60" s="665"/>
      <c r="AC60" s="665"/>
      <c r="AD60" s="665"/>
      <c r="AE60" s="667"/>
      <c r="AF60" s="668"/>
      <c r="AG60" s="667"/>
    </row>
    <row r="61" spans="1:33" s="619" customFormat="1" ht="33" customHeight="1">
      <c r="A61" s="1433"/>
      <c r="B61" s="1431" t="s">
        <v>1057</v>
      </c>
      <c r="C61" s="1430" t="s">
        <v>999</v>
      </c>
      <c r="D61" s="690"/>
      <c r="E61" s="683" t="s">
        <v>140</v>
      </c>
      <c r="F61" s="717"/>
      <c r="G61" s="721">
        <v>1.94</v>
      </c>
      <c r="H61" s="681"/>
      <c r="I61" s="681"/>
      <c r="J61" s="681"/>
      <c r="K61" s="717"/>
      <c r="L61" s="681"/>
      <c r="M61" s="681"/>
      <c r="N61" s="681"/>
      <c r="O61" s="681"/>
      <c r="P61" s="681"/>
      <c r="Q61" s="681"/>
      <c r="R61" s="681"/>
      <c r="S61" s="681"/>
      <c r="T61" s="681">
        <v>1.1499999999999999</v>
      </c>
      <c r="V61" s="681"/>
      <c r="W61" s="681">
        <v>0.14000000000000001</v>
      </c>
      <c r="X61" s="681">
        <v>0.05</v>
      </c>
      <c r="Y61" s="681"/>
      <c r="Z61" s="681"/>
      <c r="AA61" s="681"/>
      <c r="AB61" s="681"/>
      <c r="AC61" s="681"/>
      <c r="AD61" s="722">
        <v>0.6</v>
      </c>
      <c r="AE61" s="683" t="s">
        <v>1059</v>
      </c>
      <c r="AF61" s="684"/>
      <c r="AG61" s="683"/>
    </row>
    <row r="62" spans="1:33" s="619" customFormat="1" ht="66" customHeight="1">
      <c r="A62" s="1434"/>
      <c r="B62" s="1432"/>
      <c r="C62" s="1427"/>
      <c r="D62" s="690"/>
      <c r="E62" s="683" t="s">
        <v>134</v>
      </c>
      <c r="F62" s="717"/>
      <c r="G62" s="721">
        <v>3.35</v>
      </c>
      <c r="H62" s="681"/>
      <c r="I62" s="681"/>
      <c r="J62" s="681"/>
      <c r="K62" s="717"/>
      <c r="L62" s="681"/>
      <c r="M62" s="681"/>
      <c r="N62" s="681"/>
      <c r="O62" s="681"/>
      <c r="P62" s="681"/>
      <c r="Q62" s="681"/>
      <c r="R62" s="681"/>
      <c r="S62" s="681"/>
      <c r="T62" s="681"/>
      <c r="U62" s="681">
        <v>3.35</v>
      </c>
      <c r="V62" s="681"/>
      <c r="W62" s="681"/>
      <c r="X62" s="681"/>
      <c r="Y62" s="681"/>
      <c r="Z62" s="681"/>
      <c r="AA62" s="681"/>
      <c r="AB62" s="681"/>
      <c r="AC62" s="681"/>
      <c r="AD62" s="681"/>
      <c r="AE62" s="683" t="s">
        <v>1060</v>
      </c>
      <c r="AF62" s="684"/>
      <c r="AG62" s="683"/>
    </row>
    <row r="63" spans="1:33" s="619" customFormat="1" ht="112.5">
      <c r="A63" s="723"/>
      <c r="B63" s="627" t="s">
        <v>916</v>
      </c>
      <c r="C63" s="689" t="s">
        <v>999</v>
      </c>
      <c r="D63" s="689">
        <v>19</v>
      </c>
      <c r="E63" s="690" t="s">
        <v>1026</v>
      </c>
      <c r="F63" s="690"/>
      <c r="G63" s="681">
        <f>SUM(H63:AD63)</f>
        <v>0.27</v>
      </c>
      <c r="H63" s="693">
        <v>0.21</v>
      </c>
      <c r="I63" s="681"/>
      <c r="J63" s="681"/>
      <c r="K63" s="717">
        <v>0.02</v>
      </c>
      <c r="L63" s="681">
        <v>0.01</v>
      </c>
      <c r="M63" s="681"/>
      <c r="N63" s="681"/>
      <c r="O63" s="681"/>
      <c r="P63" s="681"/>
      <c r="Q63" s="681">
        <v>0.01</v>
      </c>
      <c r="R63" s="681"/>
      <c r="S63" s="681"/>
      <c r="T63" s="681"/>
      <c r="U63" s="681"/>
      <c r="V63" s="681"/>
      <c r="W63" s="681">
        <v>0.02</v>
      </c>
      <c r="X63" s="681"/>
      <c r="Y63" s="681"/>
      <c r="Z63" s="681"/>
      <c r="AA63" s="681"/>
      <c r="AB63" s="681"/>
      <c r="AC63" s="681"/>
      <c r="AD63" s="681"/>
      <c r="AE63" s="694"/>
      <c r="AF63" s="684"/>
      <c r="AG63" s="690" t="s">
        <v>918</v>
      </c>
    </row>
    <row r="64" spans="1:33" s="619" customFormat="1" ht="112.5">
      <c r="A64" s="723"/>
      <c r="B64" s="627" t="s">
        <v>919</v>
      </c>
      <c r="C64" s="689" t="s">
        <v>999</v>
      </c>
      <c r="D64" s="689">
        <v>20</v>
      </c>
      <c r="E64" s="690" t="s">
        <v>138</v>
      </c>
      <c r="F64" s="690"/>
      <c r="G64" s="681">
        <f>SUM(H64:AD64)</f>
        <v>0.04</v>
      </c>
      <c r="H64" s="693">
        <v>0.04</v>
      </c>
      <c r="I64" s="681"/>
      <c r="J64" s="681"/>
      <c r="K64" s="717"/>
      <c r="L64" s="681"/>
      <c r="M64" s="681"/>
      <c r="N64" s="681"/>
      <c r="O64" s="681"/>
      <c r="P64" s="681"/>
      <c r="Q64" s="681"/>
      <c r="R64" s="681"/>
      <c r="S64" s="681"/>
      <c r="T64" s="681"/>
      <c r="U64" s="681"/>
      <c r="V64" s="681"/>
      <c r="W64" s="681"/>
      <c r="X64" s="681"/>
      <c r="Y64" s="681"/>
      <c r="Z64" s="681"/>
      <c r="AA64" s="681"/>
      <c r="AB64" s="681"/>
      <c r="AC64" s="681"/>
      <c r="AD64" s="681"/>
      <c r="AE64" s="683" t="s">
        <v>1058</v>
      </c>
      <c r="AF64" s="684"/>
      <c r="AG64" s="690" t="s">
        <v>920</v>
      </c>
    </row>
    <row r="65" spans="1:35" s="619" customFormat="1" ht="112.5">
      <c r="A65" s="723"/>
      <c r="B65" s="629" t="s">
        <v>921</v>
      </c>
      <c r="C65" s="689" t="s">
        <v>999</v>
      </c>
      <c r="D65" s="689">
        <v>21</v>
      </c>
      <c r="E65" s="690" t="s">
        <v>1039</v>
      </c>
      <c r="F65" s="690"/>
      <c r="G65" s="681">
        <f>SUM(H65:AD65)</f>
        <v>0.6</v>
      </c>
      <c r="H65" s="693">
        <v>0.6</v>
      </c>
      <c r="I65" s="681"/>
      <c r="J65" s="681"/>
      <c r="K65" s="717"/>
      <c r="L65" s="681"/>
      <c r="M65" s="681"/>
      <c r="N65" s="681"/>
      <c r="O65" s="681"/>
      <c r="P65" s="681"/>
      <c r="Q65" s="681"/>
      <c r="R65" s="681"/>
      <c r="S65" s="681"/>
      <c r="T65" s="681"/>
      <c r="U65" s="681"/>
      <c r="V65" s="681"/>
      <c r="W65" s="681"/>
      <c r="X65" s="681"/>
      <c r="Y65" s="681"/>
      <c r="Z65" s="681"/>
      <c r="AA65" s="681"/>
      <c r="AB65" s="681"/>
      <c r="AC65" s="681"/>
      <c r="AD65" s="681"/>
      <c r="AE65" s="683" t="s">
        <v>1067</v>
      </c>
      <c r="AF65" s="684"/>
      <c r="AG65" s="627" t="s">
        <v>923</v>
      </c>
    </row>
    <row r="66" spans="1:35" s="619" customFormat="1" ht="119.25" customHeight="1">
      <c r="A66" s="723"/>
      <c r="B66" s="629" t="s">
        <v>924</v>
      </c>
      <c r="C66" s="689" t="s">
        <v>999</v>
      </c>
      <c r="D66" s="689">
        <v>22</v>
      </c>
      <c r="E66" s="690" t="s">
        <v>342</v>
      </c>
      <c r="F66" s="690"/>
      <c r="G66" s="681">
        <f>SUM(H66:AD66)</f>
        <v>0.51</v>
      </c>
      <c r="H66" s="724">
        <v>0.49</v>
      </c>
      <c r="I66" s="681"/>
      <c r="J66" s="681"/>
      <c r="K66" s="717"/>
      <c r="L66" s="681"/>
      <c r="M66" s="681"/>
      <c r="N66" s="681"/>
      <c r="O66" s="681"/>
      <c r="P66" s="681"/>
      <c r="Q66" s="681"/>
      <c r="R66" s="681"/>
      <c r="S66" s="681"/>
      <c r="T66" s="681"/>
      <c r="U66" s="681"/>
      <c r="V66" s="681"/>
      <c r="W66" s="681">
        <v>0.01</v>
      </c>
      <c r="X66" s="681"/>
      <c r="Y66" s="681"/>
      <c r="Z66" s="681"/>
      <c r="AA66" s="681"/>
      <c r="AB66" s="681"/>
      <c r="AC66" s="681"/>
      <c r="AD66" s="681">
        <v>0.01</v>
      </c>
      <c r="AE66" s="683" t="s">
        <v>1038</v>
      </c>
      <c r="AF66" s="684"/>
      <c r="AG66" s="627" t="s">
        <v>926</v>
      </c>
    </row>
    <row r="67" spans="1:35" s="149" customFormat="1" ht="22.15" customHeight="1">
      <c r="A67" s="650">
        <v>3</v>
      </c>
      <c r="B67" s="661" t="s">
        <v>587</v>
      </c>
      <c r="C67" s="654"/>
      <c r="D67" s="654"/>
      <c r="E67" s="654"/>
      <c r="F67" s="650"/>
      <c r="G67" s="662">
        <v>0.2</v>
      </c>
      <c r="H67" s="651"/>
      <c r="I67" s="651"/>
      <c r="J67" s="651"/>
      <c r="K67" s="651"/>
      <c r="L67" s="651"/>
      <c r="M67" s="651"/>
      <c r="N67" s="651"/>
      <c r="O67" s="651"/>
      <c r="P67" s="651"/>
      <c r="Q67" s="651"/>
      <c r="R67" s="651"/>
      <c r="S67" s="651"/>
      <c r="T67" s="651"/>
      <c r="U67" s="651"/>
      <c r="V67" s="651"/>
      <c r="W67" s="651"/>
      <c r="X67" s="651"/>
      <c r="Y67" s="651"/>
      <c r="Z67" s="651"/>
      <c r="AA67" s="651"/>
      <c r="AB67" s="651"/>
      <c r="AC67" s="651"/>
      <c r="AD67" s="651"/>
      <c r="AE67" s="654"/>
      <c r="AF67" s="653"/>
      <c r="AG67" s="654"/>
    </row>
    <row r="68" spans="1:35" ht="131.25">
      <c r="A68" s="663"/>
      <c r="B68" s="677" t="s">
        <v>588</v>
      </c>
      <c r="C68" s="657" t="s">
        <v>998</v>
      </c>
      <c r="D68" s="657"/>
      <c r="E68" s="667" t="s">
        <v>134</v>
      </c>
      <c r="F68" s="663"/>
      <c r="G68" s="665">
        <v>0.2</v>
      </c>
      <c r="H68" s="666">
        <v>0.2</v>
      </c>
      <c r="I68" s="666"/>
      <c r="J68" s="666"/>
      <c r="K68" s="666"/>
      <c r="L68" s="666"/>
      <c r="M68" s="666"/>
      <c r="N68" s="666"/>
      <c r="O68" s="666"/>
      <c r="P68" s="666"/>
      <c r="Q68" s="666"/>
      <c r="R68" s="666"/>
      <c r="S68" s="666"/>
      <c r="T68" s="666"/>
      <c r="U68" s="666"/>
      <c r="V68" s="666"/>
      <c r="W68" s="666"/>
      <c r="X68" s="666"/>
      <c r="Y68" s="666"/>
      <c r="Z68" s="666"/>
      <c r="AA68" s="666"/>
      <c r="AB68" s="666"/>
      <c r="AC68" s="666"/>
      <c r="AD68" s="666"/>
      <c r="AE68" s="667" t="s">
        <v>801</v>
      </c>
      <c r="AF68" s="668" t="s">
        <v>1098</v>
      </c>
      <c r="AG68" s="667" t="s">
        <v>748</v>
      </c>
    </row>
    <row r="69" spans="1:35" s="520" customFormat="1" ht="26.25" customHeight="1">
      <c r="A69" s="650">
        <v>6</v>
      </c>
      <c r="B69" s="625" t="s">
        <v>402</v>
      </c>
      <c r="C69" s="650"/>
      <c r="D69" s="650"/>
      <c r="E69" s="654"/>
      <c r="F69" s="650"/>
      <c r="G69" s="662">
        <f>SUM(G70:G82)</f>
        <v>45.54</v>
      </c>
      <c r="H69" s="651"/>
      <c r="I69" s="651"/>
      <c r="J69" s="651"/>
      <c r="K69" s="651"/>
      <c r="L69" s="651"/>
      <c r="M69" s="651"/>
      <c r="N69" s="651"/>
      <c r="O69" s="651"/>
      <c r="P69" s="651"/>
      <c r="Q69" s="651"/>
      <c r="R69" s="651"/>
      <c r="S69" s="651"/>
      <c r="T69" s="651"/>
      <c r="U69" s="651"/>
      <c r="V69" s="651"/>
      <c r="W69" s="651"/>
      <c r="X69" s="651"/>
      <c r="Y69" s="651"/>
      <c r="Z69" s="651"/>
      <c r="AA69" s="651"/>
      <c r="AB69" s="651"/>
      <c r="AC69" s="651"/>
      <c r="AD69" s="651"/>
      <c r="AE69" s="652"/>
      <c r="AF69" s="662"/>
      <c r="AG69" s="713"/>
    </row>
    <row r="70" spans="1:35" s="520" customFormat="1" ht="107.45" customHeight="1">
      <c r="A70" s="650"/>
      <c r="B70" s="664" t="s">
        <v>658</v>
      </c>
      <c r="C70" s="657" t="s">
        <v>998</v>
      </c>
      <c r="D70" s="657"/>
      <c r="E70" s="667" t="s">
        <v>276</v>
      </c>
      <c r="F70" s="663"/>
      <c r="G70" s="665">
        <v>6</v>
      </c>
      <c r="H70" s="688">
        <v>5.37</v>
      </c>
      <c r="I70" s="651"/>
      <c r="J70" s="688"/>
      <c r="K70" s="688">
        <v>0.13</v>
      </c>
      <c r="L70" s="651"/>
      <c r="M70" s="651"/>
      <c r="N70" s="651"/>
      <c r="O70" s="651"/>
      <c r="P70" s="651"/>
      <c r="Q70" s="651"/>
      <c r="R70" s="651"/>
      <c r="S70" s="663"/>
      <c r="T70" s="663"/>
      <c r="U70" s="663"/>
      <c r="V70" s="663"/>
      <c r="W70" s="663">
        <v>0.35</v>
      </c>
      <c r="X70" s="663">
        <v>0.15</v>
      </c>
      <c r="Y70" s="663"/>
      <c r="Z70" s="663"/>
      <c r="AA70" s="663"/>
      <c r="AB70" s="663"/>
      <c r="AC70" s="663"/>
      <c r="AD70" s="663"/>
      <c r="AE70" s="667" t="s">
        <v>803</v>
      </c>
      <c r="AF70" s="667" t="s">
        <v>784</v>
      </c>
      <c r="AG70" s="667" t="s">
        <v>751</v>
      </c>
    </row>
    <row r="71" spans="1:35" s="520" customFormat="1" ht="88.15" customHeight="1">
      <c r="A71" s="650"/>
      <c r="B71" s="664" t="s">
        <v>659</v>
      </c>
      <c r="C71" s="657" t="s">
        <v>998</v>
      </c>
      <c r="D71" s="657"/>
      <c r="E71" s="667" t="s">
        <v>276</v>
      </c>
      <c r="F71" s="663"/>
      <c r="G71" s="665">
        <v>0.05</v>
      </c>
      <c r="H71" s="688"/>
      <c r="I71" s="651"/>
      <c r="J71" s="688"/>
      <c r="K71" s="688"/>
      <c r="L71" s="651"/>
      <c r="M71" s="651"/>
      <c r="N71" s="651"/>
      <c r="O71" s="651"/>
      <c r="P71" s="651"/>
      <c r="Q71" s="651"/>
      <c r="R71" s="651"/>
      <c r="S71" s="663">
        <v>0.05</v>
      </c>
      <c r="T71" s="663"/>
      <c r="U71" s="663"/>
      <c r="V71" s="663"/>
      <c r="W71" s="663"/>
      <c r="X71" s="663"/>
      <c r="Y71" s="663"/>
      <c r="Z71" s="663"/>
      <c r="AA71" s="663"/>
      <c r="AB71" s="663"/>
      <c r="AC71" s="663"/>
      <c r="AD71" s="663"/>
      <c r="AE71" s="667" t="s">
        <v>802</v>
      </c>
      <c r="AF71" s="667" t="s">
        <v>785</v>
      </c>
      <c r="AG71" s="667" t="s">
        <v>759</v>
      </c>
    </row>
    <row r="72" spans="1:35" s="520" customFormat="1" ht="99.6" customHeight="1">
      <c r="A72" s="650"/>
      <c r="B72" s="725" t="s">
        <v>660</v>
      </c>
      <c r="C72" s="657" t="s">
        <v>998</v>
      </c>
      <c r="D72" s="657"/>
      <c r="E72" s="667" t="s">
        <v>136</v>
      </c>
      <c r="F72" s="667"/>
      <c r="G72" s="665">
        <f>SUM(H72:AD72)</f>
        <v>3.51</v>
      </c>
      <c r="H72" s="726">
        <v>2.9</v>
      </c>
      <c r="I72" s="651"/>
      <c r="J72" s="727">
        <v>0.14000000000000001</v>
      </c>
      <c r="K72" s="727">
        <v>0.42</v>
      </c>
      <c r="L72" s="651"/>
      <c r="M72" s="651"/>
      <c r="N72" s="651"/>
      <c r="O72" s="651"/>
      <c r="P72" s="651"/>
      <c r="Q72" s="651"/>
      <c r="R72" s="651"/>
      <c r="S72" s="667"/>
      <c r="T72" s="667"/>
      <c r="U72" s="667"/>
      <c r="V72" s="667"/>
      <c r="W72" s="667"/>
      <c r="X72" s="667"/>
      <c r="Y72" s="667"/>
      <c r="Z72" s="667"/>
      <c r="AA72" s="667"/>
      <c r="AB72" s="667"/>
      <c r="AC72" s="667"/>
      <c r="AD72" s="667">
        <v>0.05</v>
      </c>
      <c r="AE72" s="667" t="s">
        <v>804</v>
      </c>
      <c r="AF72" s="667" t="s">
        <v>1096</v>
      </c>
      <c r="AG72" s="667" t="s">
        <v>758</v>
      </c>
    </row>
    <row r="73" spans="1:35" s="526" customFormat="1" ht="132" customHeight="1">
      <c r="A73" s="728"/>
      <c r="B73" s="729" t="s">
        <v>661</v>
      </c>
      <c r="C73" s="657" t="s">
        <v>998</v>
      </c>
      <c r="D73" s="657"/>
      <c r="E73" s="657" t="s">
        <v>276</v>
      </c>
      <c r="F73" s="655"/>
      <c r="G73" s="659">
        <f>SUM(H73:AD73)</f>
        <v>1.55</v>
      </c>
      <c r="H73" s="659">
        <v>1.45</v>
      </c>
      <c r="I73" s="730"/>
      <c r="J73" s="731"/>
      <c r="K73" s="731"/>
      <c r="L73" s="730"/>
      <c r="M73" s="730"/>
      <c r="N73" s="730"/>
      <c r="O73" s="730"/>
      <c r="P73" s="730"/>
      <c r="Q73" s="730"/>
      <c r="R73" s="730"/>
      <c r="S73" s="657"/>
      <c r="T73" s="657"/>
      <c r="U73" s="657"/>
      <c r="V73" s="657"/>
      <c r="W73" s="657">
        <v>0.03</v>
      </c>
      <c r="X73" s="657">
        <v>0.03</v>
      </c>
      <c r="Y73" s="657"/>
      <c r="Z73" s="657"/>
      <c r="AA73" s="657"/>
      <c r="AB73" s="657"/>
      <c r="AC73" s="657"/>
      <c r="AD73" s="657">
        <v>0.04</v>
      </c>
      <c r="AE73" s="732" t="s">
        <v>806</v>
      </c>
      <c r="AF73" s="660" t="s">
        <v>1099</v>
      </c>
      <c r="AG73" s="657" t="s">
        <v>773</v>
      </c>
    </row>
    <row r="74" spans="1:35" s="526" customFormat="1" ht="73.150000000000006" customHeight="1">
      <c r="A74" s="728"/>
      <c r="B74" s="729" t="s">
        <v>661</v>
      </c>
      <c r="C74" s="657" t="s">
        <v>998</v>
      </c>
      <c r="D74" s="657"/>
      <c r="E74" s="657" t="s">
        <v>276</v>
      </c>
      <c r="F74" s="655"/>
      <c r="G74" s="658">
        <f>SUM(W74:AD74)</f>
        <v>0.35</v>
      </c>
      <c r="H74" s="733"/>
      <c r="I74" s="730"/>
      <c r="J74" s="730"/>
      <c r="K74" s="730"/>
      <c r="L74" s="730"/>
      <c r="M74" s="730"/>
      <c r="N74" s="730"/>
      <c r="O74" s="730"/>
      <c r="P74" s="730"/>
      <c r="Q74" s="730"/>
      <c r="R74" s="730"/>
      <c r="S74" s="730"/>
      <c r="T74" s="730"/>
      <c r="U74" s="730"/>
      <c r="V74" s="730"/>
      <c r="W74" s="655">
        <f>0.1</f>
        <v>0.1</v>
      </c>
      <c r="X74" s="655">
        <f>0.1</f>
        <v>0.1</v>
      </c>
      <c r="Y74" s="655"/>
      <c r="Z74" s="655"/>
      <c r="AA74" s="655"/>
      <c r="AB74" s="655"/>
      <c r="AC74" s="655"/>
      <c r="AD74" s="655">
        <f>0.15</f>
        <v>0.15</v>
      </c>
      <c r="AE74" s="732" t="s">
        <v>806</v>
      </c>
      <c r="AF74" s="657" t="s">
        <v>786</v>
      </c>
      <c r="AG74" s="657" t="s">
        <v>740</v>
      </c>
    </row>
    <row r="75" spans="1:35" ht="72.75" customHeight="1">
      <c r="A75" s="663"/>
      <c r="B75" s="677" t="s">
        <v>619</v>
      </c>
      <c r="C75" s="657" t="s">
        <v>998</v>
      </c>
      <c r="D75" s="657"/>
      <c r="E75" s="667" t="s">
        <v>140</v>
      </c>
      <c r="F75" s="663"/>
      <c r="G75" s="665">
        <v>1</v>
      </c>
      <c r="H75" s="666"/>
      <c r="I75" s="666"/>
      <c r="J75" s="666"/>
      <c r="K75" s="666">
        <v>0.2</v>
      </c>
      <c r="L75" s="666">
        <v>0.8</v>
      </c>
      <c r="M75" s="666"/>
      <c r="N75" s="666"/>
      <c r="O75" s="666"/>
      <c r="P75" s="666"/>
      <c r="Q75" s="666"/>
      <c r="R75" s="666"/>
      <c r="S75" s="666"/>
      <c r="T75" s="666"/>
      <c r="U75" s="666"/>
      <c r="V75" s="666"/>
      <c r="W75" s="666"/>
      <c r="X75" s="666"/>
      <c r="Y75" s="666"/>
      <c r="Z75" s="666"/>
      <c r="AA75" s="666"/>
      <c r="AB75" s="666"/>
      <c r="AC75" s="666"/>
      <c r="AD75" s="666"/>
      <c r="AE75" s="667" t="s">
        <v>805</v>
      </c>
      <c r="AF75" s="678" t="s">
        <v>787</v>
      </c>
      <c r="AG75" s="667" t="s">
        <v>741</v>
      </c>
    </row>
    <row r="76" spans="1:35" ht="142.5" customHeight="1">
      <c r="A76" s="663"/>
      <c r="B76" s="664" t="s">
        <v>427</v>
      </c>
      <c r="C76" s="657" t="s">
        <v>998</v>
      </c>
      <c r="D76" s="657"/>
      <c r="E76" s="667" t="s">
        <v>342</v>
      </c>
      <c r="F76" s="663"/>
      <c r="G76" s="665">
        <v>4.1999999999999993</v>
      </c>
      <c r="H76" s="666">
        <v>3.64</v>
      </c>
      <c r="I76" s="666"/>
      <c r="J76" s="666">
        <v>0.37</v>
      </c>
      <c r="K76" s="666"/>
      <c r="L76" s="666"/>
      <c r="M76" s="666"/>
      <c r="N76" s="666"/>
      <c r="O76" s="666"/>
      <c r="P76" s="666"/>
      <c r="Q76" s="666"/>
      <c r="R76" s="666"/>
      <c r="S76" s="666"/>
      <c r="T76" s="666"/>
      <c r="U76" s="666"/>
      <c r="V76" s="666"/>
      <c r="W76" s="666">
        <v>0.06</v>
      </c>
      <c r="X76" s="666">
        <v>0.12</v>
      </c>
      <c r="Y76" s="666"/>
      <c r="Z76" s="666"/>
      <c r="AA76" s="666"/>
      <c r="AB76" s="666"/>
      <c r="AC76" s="666"/>
      <c r="AD76" s="666">
        <v>0.01</v>
      </c>
      <c r="AE76" s="667" t="s">
        <v>1069</v>
      </c>
      <c r="AF76" s="668" t="s">
        <v>791</v>
      </c>
      <c r="AG76" s="667" t="s">
        <v>743</v>
      </c>
    </row>
    <row r="77" spans="1:35" s="157" customFormat="1" ht="116.45" customHeight="1">
      <c r="A77" s="695"/>
      <c r="B77" s="734" t="s">
        <v>280</v>
      </c>
      <c r="C77" s="657" t="s">
        <v>998</v>
      </c>
      <c r="D77" s="657"/>
      <c r="E77" s="735" t="s">
        <v>276</v>
      </c>
      <c r="F77" s="735"/>
      <c r="G77" s="736">
        <f>SUM(H77:AD77)</f>
        <v>4.3100000000000005</v>
      </c>
      <c r="H77" s="736">
        <v>4.16</v>
      </c>
      <c r="I77" s="736"/>
      <c r="J77" s="736"/>
      <c r="K77" s="736"/>
      <c r="L77" s="736"/>
      <c r="M77" s="736"/>
      <c r="N77" s="736"/>
      <c r="O77" s="736"/>
      <c r="P77" s="736"/>
      <c r="Q77" s="736"/>
      <c r="R77" s="736"/>
      <c r="S77" s="736"/>
      <c r="T77" s="736"/>
      <c r="U77" s="736"/>
      <c r="V77" s="736"/>
      <c r="W77" s="736">
        <v>7.0000000000000007E-2</v>
      </c>
      <c r="X77" s="736">
        <v>0.08</v>
      </c>
      <c r="Y77" s="736"/>
      <c r="Z77" s="736"/>
      <c r="AA77" s="736"/>
      <c r="AB77" s="736"/>
      <c r="AC77" s="736"/>
      <c r="AD77" s="736"/>
      <c r="AE77" s="737" t="s">
        <v>993</v>
      </c>
      <c r="AF77" s="694" t="s">
        <v>792</v>
      </c>
      <c r="AG77" s="694" t="s">
        <v>736</v>
      </c>
    </row>
    <row r="78" spans="1:35" s="153" customFormat="1" ht="118.15" customHeight="1">
      <c r="A78" s="663"/>
      <c r="B78" s="664" t="s">
        <v>445</v>
      </c>
      <c r="C78" s="657" t="s">
        <v>998</v>
      </c>
      <c r="D78" s="657"/>
      <c r="E78" s="667" t="s">
        <v>130</v>
      </c>
      <c r="F78" s="663"/>
      <c r="G78" s="666">
        <v>3.8</v>
      </c>
      <c r="H78" s="663">
        <v>3</v>
      </c>
      <c r="I78" s="663"/>
      <c r="J78" s="663"/>
      <c r="K78" s="663">
        <v>0.3</v>
      </c>
      <c r="L78" s="663"/>
      <c r="M78" s="663"/>
      <c r="N78" s="663"/>
      <c r="O78" s="663">
        <v>0.24</v>
      </c>
      <c r="P78" s="663"/>
      <c r="Q78" s="663"/>
      <c r="R78" s="663"/>
      <c r="S78" s="663"/>
      <c r="T78" s="663"/>
      <c r="U78" s="663"/>
      <c r="V78" s="663"/>
      <c r="W78" s="663">
        <v>0.15</v>
      </c>
      <c r="X78" s="663">
        <v>0.11</v>
      </c>
      <c r="Y78" s="663"/>
      <c r="Z78" s="663"/>
      <c r="AA78" s="663"/>
      <c r="AB78" s="663"/>
      <c r="AC78" s="663"/>
      <c r="AD78" s="663"/>
      <c r="AE78" s="667" t="s">
        <v>807</v>
      </c>
      <c r="AF78" s="667" t="s">
        <v>792</v>
      </c>
      <c r="AG78" s="667" t="s">
        <v>735</v>
      </c>
      <c r="AI78" s="528"/>
    </row>
    <row r="79" spans="1:35" s="525" customFormat="1" ht="97.5" customHeight="1">
      <c r="A79" s="1443"/>
      <c r="B79" s="1445" t="s">
        <v>616</v>
      </c>
      <c r="C79" s="1441" t="s">
        <v>998</v>
      </c>
      <c r="D79" s="738"/>
      <c r="E79" s="1441" t="s">
        <v>134</v>
      </c>
      <c r="F79" s="739"/>
      <c r="G79" s="658">
        <v>16</v>
      </c>
      <c r="H79" s="659">
        <v>16</v>
      </c>
      <c r="I79" s="659"/>
      <c r="J79" s="659"/>
      <c r="K79" s="659"/>
      <c r="L79" s="659"/>
      <c r="M79" s="659"/>
      <c r="N79" s="659"/>
      <c r="O79" s="659"/>
      <c r="P79" s="659"/>
      <c r="Q79" s="659"/>
      <c r="R79" s="659"/>
      <c r="S79" s="659"/>
      <c r="T79" s="659"/>
      <c r="U79" s="659"/>
      <c r="V79" s="659"/>
      <c r="W79" s="659"/>
      <c r="X79" s="659"/>
      <c r="Y79" s="659"/>
      <c r="Z79" s="659"/>
      <c r="AA79" s="659"/>
      <c r="AB79" s="659"/>
      <c r="AC79" s="659"/>
      <c r="AD79" s="659"/>
      <c r="AE79" s="1441" t="s">
        <v>809</v>
      </c>
      <c r="AF79" s="660" t="s">
        <v>1100</v>
      </c>
      <c r="AG79" s="1441" t="s">
        <v>771</v>
      </c>
    </row>
    <row r="80" spans="1:35" s="525" customFormat="1" ht="84.6" customHeight="1">
      <c r="A80" s="1444"/>
      <c r="B80" s="1446"/>
      <c r="C80" s="1442"/>
      <c r="D80" s="675"/>
      <c r="E80" s="1442"/>
      <c r="F80" s="740"/>
      <c r="G80" s="658">
        <v>1.1400000000000001</v>
      </c>
      <c r="H80" s="659"/>
      <c r="I80" s="659"/>
      <c r="J80" s="659"/>
      <c r="K80" s="659"/>
      <c r="L80" s="659"/>
      <c r="M80" s="659"/>
      <c r="N80" s="659"/>
      <c r="O80" s="659"/>
      <c r="P80" s="659"/>
      <c r="Q80" s="659"/>
      <c r="R80" s="659"/>
      <c r="S80" s="659"/>
      <c r="T80" s="659"/>
      <c r="U80" s="659"/>
      <c r="V80" s="659"/>
      <c r="W80" s="659">
        <v>0.5</v>
      </c>
      <c r="X80" s="659">
        <v>0.34</v>
      </c>
      <c r="Y80" s="659"/>
      <c r="Z80" s="659"/>
      <c r="AA80" s="659"/>
      <c r="AB80" s="659"/>
      <c r="AC80" s="659"/>
      <c r="AD80" s="659">
        <v>0.3</v>
      </c>
      <c r="AE80" s="1442"/>
      <c r="AF80" s="675" t="s">
        <v>233</v>
      </c>
      <c r="AG80" s="1442"/>
    </row>
    <row r="81" spans="1:33" ht="105" customHeight="1">
      <c r="A81" s="663"/>
      <c r="B81" s="677" t="s">
        <v>620</v>
      </c>
      <c r="C81" s="657" t="s">
        <v>998</v>
      </c>
      <c r="D81" s="657"/>
      <c r="E81" s="667" t="s">
        <v>132</v>
      </c>
      <c r="F81" s="663"/>
      <c r="G81" s="665">
        <v>3.31</v>
      </c>
      <c r="H81" s="666">
        <v>0.1</v>
      </c>
      <c r="I81" s="666"/>
      <c r="J81" s="666"/>
      <c r="K81" s="666">
        <v>0.21</v>
      </c>
      <c r="L81" s="666"/>
      <c r="M81" s="666"/>
      <c r="N81" s="666"/>
      <c r="O81" s="666"/>
      <c r="P81" s="666"/>
      <c r="Q81" s="666"/>
      <c r="R81" s="666"/>
      <c r="S81" s="666"/>
      <c r="T81" s="666"/>
      <c r="U81" s="666"/>
      <c r="V81" s="666"/>
      <c r="W81" s="666"/>
      <c r="X81" s="666"/>
      <c r="Y81" s="666"/>
      <c r="Z81" s="666"/>
      <c r="AA81" s="666"/>
      <c r="AB81" s="666"/>
      <c r="AC81" s="666"/>
      <c r="AD81" s="666">
        <v>3</v>
      </c>
      <c r="AE81" s="672" t="s">
        <v>808</v>
      </c>
      <c r="AF81" s="668" t="s">
        <v>1101</v>
      </c>
      <c r="AG81" s="667" t="s">
        <v>771</v>
      </c>
    </row>
    <row r="82" spans="1:33" s="153" customFormat="1" ht="99" customHeight="1">
      <c r="A82" s="663"/>
      <c r="B82" s="677" t="s">
        <v>645</v>
      </c>
      <c r="C82" s="657" t="s">
        <v>998</v>
      </c>
      <c r="D82" s="657"/>
      <c r="E82" s="667" t="s">
        <v>130</v>
      </c>
      <c r="F82" s="663"/>
      <c r="G82" s="666">
        <v>0.32</v>
      </c>
      <c r="H82" s="666">
        <v>0.28000000000000003</v>
      </c>
      <c r="I82" s="666"/>
      <c r="J82" s="666"/>
      <c r="K82" s="666"/>
      <c r="L82" s="666"/>
      <c r="M82" s="666"/>
      <c r="N82" s="666"/>
      <c r="O82" s="666"/>
      <c r="P82" s="666"/>
      <c r="Q82" s="666"/>
      <c r="R82" s="666"/>
      <c r="S82" s="666"/>
      <c r="T82" s="666"/>
      <c r="U82" s="666"/>
      <c r="V82" s="666"/>
      <c r="W82" s="666">
        <v>0.02</v>
      </c>
      <c r="X82" s="666">
        <v>0.02</v>
      </c>
      <c r="Y82" s="666"/>
      <c r="Z82" s="666"/>
      <c r="AA82" s="666"/>
      <c r="AB82" s="666"/>
      <c r="AC82" s="666"/>
      <c r="AD82" s="666"/>
      <c r="AE82" s="672" t="s">
        <v>810</v>
      </c>
      <c r="AF82" s="678" t="s">
        <v>1102</v>
      </c>
      <c r="AG82" s="667" t="s">
        <v>771</v>
      </c>
    </row>
    <row r="83" spans="1:33" s="619" customFormat="1" ht="99" customHeight="1">
      <c r="A83" s="689"/>
      <c r="B83" s="630" t="s">
        <v>1001</v>
      </c>
      <c r="C83" s="690" t="s">
        <v>999</v>
      </c>
      <c r="D83" s="690">
        <v>23</v>
      </c>
      <c r="E83" s="683" t="s">
        <v>133</v>
      </c>
      <c r="F83" s="689"/>
      <c r="G83" s="682">
        <f>SUM(H83:AD83)</f>
        <v>7.1999999999999993</v>
      </c>
      <c r="H83" s="682">
        <v>6.45</v>
      </c>
      <c r="I83" s="682"/>
      <c r="J83" s="682"/>
      <c r="K83" s="682"/>
      <c r="L83" s="682"/>
      <c r="M83" s="682"/>
      <c r="N83" s="682"/>
      <c r="O83" s="682"/>
      <c r="P83" s="682"/>
      <c r="Q83" s="682"/>
      <c r="R83" s="682"/>
      <c r="S83" s="682"/>
      <c r="T83" s="682"/>
      <c r="U83" s="682"/>
      <c r="V83" s="682"/>
      <c r="W83" s="682">
        <v>0.3</v>
      </c>
      <c r="X83" s="682">
        <v>0.35</v>
      </c>
      <c r="Y83" s="682"/>
      <c r="Z83" s="682"/>
      <c r="AA83" s="682"/>
      <c r="AB83" s="682"/>
      <c r="AC83" s="682"/>
      <c r="AD83" s="682">
        <v>0.1</v>
      </c>
      <c r="AE83" s="722" t="s">
        <v>1005</v>
      </c>
      <c r="AF83" s="680"/>
      <c r="AG83" s="683" t="s">
        <v>902</v>
      </c>
    </row>
    <row r="84" spans="1:33" s="132" customFormat="1" ht="116.25" customHeight="1">
      <c r="A84" s="695"/>
      <c r="B84" s="628" t="s">
        <v>903</v>
      </c>
      <c r="C84" s="696" t="s">
        <v>999</v>
      </c>
      <c r="D84" s="696">
        <v>24</v>
      </c>
      <c r="E84" s="696" t="s">
        <v>1012</v>
      </c>
      <c r="F84" s="696" t="s">
        <v>1027</v>
      </c>
      <c r="G84" s="736">
        <v>9.25</v>
      </c>
      <c r="H84" s="698">
        <v>8.1</v>
      </c>
      <c r="I84" s="736"/>
      <c r="J84" s="736"/>
      <c r="K84" s="736">
        <v>0.16</v>
      </c>
      <c r="L84" s="736"/>
      <c r="M84" s="736"/>
      <c r="N84" s="736"/>
      <c r="O84" s="736"/>
      <c r="P84" s="736"/>
      <c r="Q84" s="736">
        <v>0.08</v>
      </c>
      <c r="R84" s="736"/>
      <c r="S84" s="736"/>
      <c r="T84" s="736"/>
      <c r="U84" s="736"/>
      <c r="V84" s="736"/>
      <c r="W84" s="736">
        <v>0.65</v>
      </c>
      <c r="X84" s="736">
        <v>0.15</v>
      </c>
      <c r="Y84" s="736"/>
      <c r="Z84" s="736"/>
      <c r="AA84" s="736"/>
      <c r="AB84" s="736">
        <v>0.01</v>
      </c>
      <c r="AC84" s="736"/>
      <c r="AD84" s="736">
        <v>0.1</v>
      </c>
      <c r="AE84" s="741" t="s">
        <v>1070</v>
      </c>
      <c r="AF84" s="699"/>
      <c r="AG84" s="696" t="s">
        <v>905</v>
      </c>
    </row>
    <row r="85" spans="1:33" s="619" customFormat="1" ht="253.5" customHeight="1">
      <c r="A85" s="689"/>
      <c r="B85" s="627" t="s">
        <v>906</v>
      </c>
      <c r="C85" s="690" t="s">
        <v>999</v>
      </c>
      <c r="D85" s="690">
        <v>25</v>
      </c>
      <c r="E85" s="690" t="s">
        <v>139</v>
      </c>
      <c r="F85" s="690"/>
      <c r="G85" s="682">
        <f>SUM(H85:AD85)</f>
        <v>11.249999999999998</v>
      </c>
      <c r="H85" s="693">
        <v>9.6</v>
      </c>
      <c r="I85" s="682">
        <v>0.08</v>
      </c>
      <c r="J85" s="682"/>
      <c r="K85" s="682"/>
      <c r="L85" s="682"/>
      <c r="M85" s="682"/>
      <c r="N85" s="682"/>
      <c r="O85" s="682">
        <v>0.04</v>
      </c>
      <c r="P85" s="682"/>
      <c r="Q85" s="682"/>
      <c r="R85" s="682"/>
      <c r="S85" s="682"/>
      <c r="T85" s="682"/>
      <c r="U85" s="682"/>
      <c r="V85" s="682"/>
      <c r="W85" s="682">
        <v>1.2</v>
      </c>
      <c r="X85" s="682">
        <v>0.3</v>
      </c>
      <c r="Y85" s="682"/>
      <c r="Z85" s="682"/>
      <c r="AA85" s="682"/>
      <c r="AB85" s="682"/>
      <c r="AC85" s="682"/>
      <c r="AD85" s="682">
        <v>0.03</v>
      </c>
      <c r="AE85" s="722" t="s">
        <v>1013</v>
      </c>
      <c r="AF85" s="680"/>
      <c r="AG85" s="690" t="s">
        <v>907</v>
      </c>
    </row>
    <row r="86" spans="1:33" s="619" customFormat="1" ht="99" customHeight="1">
      <c r="A86" s="689"/>
      <c r="B86" s="627" t="s">
        <v>908</v>
      </c>
      <c r="C86" s="690" t="s">
        <v>999</v>
      </c>
      <c r="D86" s="690">
        <v>26</v>
      </c>
      <c r="E86" s="690" t="s">
        <v>134</v>
      </c>
      <c r="F86" s="690"/>
      <c r="G86" s="682">
        <f>SUM(H86:AD86)</f>
        <v>8.1399999999999988</v>
      </c>
      <c r="H86" s="693">
        <v>7.54</v>
      </c>
      <c r="I86" s="682"/>
      <c r="J86" s="682"/>
      <c r="K86" s="682"/>
      <c r="L86" s="682"/>
      <c r="M86" s="682"/>
      <c r="N86" s="682"/>
      <c r="O86" s="682"/>
      <c r="P86" s="682"/>
      <c r="Q86" s="682"/>
      <c r="R86" s="682"/>
      <c r="S86" s="682"/>
      <c r="T86" s="682"/>
      <c r="U86" s="682"/>
      <c r="V86" s="682"/>
      <c r="W86" s="682">
        <v>0.25</v>
      </c>
      <c r="X86" s="682">
        <v>0.25</v>
      </c>
      <c r="Y86" s="682"/>
      <c r="Z86" s="682"/>
      <c r="AA86" s="682"/>
      <c r="AB86" s="682"/>
      <c r="AC86" s="682"/>
      <c r="AD86" s="682">
        <v>0.1</v>
      </c>
      <c r="AE86" s="722" t="s">
        <v>1033</v>
      </c>
      <c r="AF86" s="680"/>
      <c r="AG86" s="690" t="s">
        <v>910</v>
      </c>
    </row>
    <row r="87" spans="1:33" s="619" customFormat="1" ht="99" customHeight="1">
      <c r="A87" s="689"/>
      <c r="B87" s="1430" t="s">
        <v>911</v>
      </c>
      <c r="C87" s="690" t="s">
        <v>999</v>
      </c>
      <c r="D87" s="690">
        <v>27</v>
      </c>
      <c r="E87" s="690" t="s">
        <v>1008</v>
      </c>
      <c r="F87" s="690"/>
      <c r="G87" s="765">
        <f>SUM(H87:AD87)</f>
        <v>5.4899999999999993</v>
      </c>
      <c r="H87" s="682">
        <v>4.88</v>
      </c>
      <c r="I87" s="682"/>
      <c r="J87" s="682"/>
      <c r="K87" s="682"/>
      <c r="L87" s="682"/>
      <c r="M87" s="682"/>
      <c r="N87" s="682"/>
      <c r="O87" s="682"/>
      <c r="P87" s="682"/>
      <c r="Q87" s="682"/>
      <c r="R87" s="682"/>
      <c r="S87" s="682"/>
      <c r="T87" s="682"/>
      <c r="U87" s="682"/>
      <c r="V87" s="682"/>
      <c r="W87" s="682">
        <v>0.3</v>
      </c>
      <c r="X87" s="682">
        <v>0.31</v>
      </c>
      <c r="Y87" s="682"/>
      <c r="Z87" s="682"/>
      <c r="AA87" s="682"/>
      <c r="AB87" s="682"/>
      <c r="AC87" s="682"/>
      <c r="AD87" s="682"/>
      <c r="AE87" s="722" t="s">
        <v>1075</v>
      </c>
      <c r="AF87" s="680"/>
      <c r="AG87" s="1430" t="s">
        <v>913</v>
      </c>
    </row>
    <row r="88" spans="1:33" s="619" customFormat="1" ht="99" customHeight="1">
      <c r="A88" s="764"/>
      <c r="B88" s="1426"/>
      <c r="C88" s="631"/>
      <c r="D88" s="631"/>
      <c r="E88" s="690" t="s">
        <v>1007</v>
      </c>
      <c r="F88" s="631"/>
      <c r="G88" s="682">
        <v>2.89</v>
      </c>
      <c r="H88" s="693">
        <f>0.37+0.87+1.25</f>
        <v>2.4900000000000002</v>
      </c>
      <c r="I88" s="682"/>
      <c r="J88" s="682"/>
      <c r="K88" s="682"/>
      <c r="L88" s="682"/>
      <c r="M88" s="682"/>
      <c r="N88" s="682"/>
      <c r="O88" s="682"/>
      <c r="P88" s="682"/>
      <c r="Q88" s="682"/>
      <c r="R88" s="682"/>
      <c r="S88" s="682"/>
      <c r="T88" s="682"/>
      <c r="U88" s="682"/>
      <c r="V88" s="682"/>
      <c r="W88" s="682">
        <v>0.2</v>
      </c>
      <c r="X88" s="682">
        <v>0.2</v>
      </c>
      <c r="Y88" s="682"/>
      <c r="Z88" s="682"/>
      <c r="AA88" s="682"/>
      <c r="AB88" s="682"/>
      <c r="AC88" s="682"/>
      <c r="AD88" s="682"/>
      <c r="AE88" s="741"/>
      <c r="AF88" s="680"/>
      <c r="AG88" s="1426"/>
    </row>
    <row r="89" spans="1:33" s="788" customFormat="1" ht="64.5" customHeight="1">
      <c r="A89" s="764"/>
      <c r="B89" s="795" t="s">
        <v>1113</v>
      </c>
      <c r="C89" s="742" t="s">
        <v>999</v>
      </c>
      <c r="D89" s="768"/>
      <c r="E89" s="690" t="s">
        <v>1076</v>
      </c>
      <c r="F89" s="768"/>
      <c r="G89" s="724">
        <v>38.4</v>
      </c>
      <c r="H89" s="788">
        <v>26.72</v>
      </c>
      <c r="I89" s="682">
        <v>1.9</v>
      </c>
      <c r="J89" s="682"/>
      <c r="K89" s="682">
        <v>4.0999999999999996</v>
      </c>
      <c r="L89" s="682"/>
      <c r="M89" s="682"/>
      <c r="N89" s="682"/>
      <c r="O89" s="682"/>
      <c r="P89" s="682"/>
      <c r="Q89" s="682">
        <v>1.73</v>
      </c>
      <c r="R89" s="682"/>
      <c r="S89" s="682"/>
      <c r="T89" s="682"/>
      <c r="U89" s="682"/>
      <c r="V89" s="682"/>
      <c r="W89" s="682">
        <v>2.8</v>
      </c>
      <c r="X89" s="682">
        <v>1.1000000000000001</v>
      </c>
      <c r="Y89" s="682"/>
      <c r="Z89" s="682"/>
      <c r="AA89" s="682"/>
      <c r="AB89" s="682"/>
      <c r="AC89" s="682"/>
      <c r="AD89" s="682">
        <v>0.05</v>
      </c>
      <c r="AE89" s="741"/>
      <c r="AF89" s="680"/>
      <c r="AG89" s="789" t="s">
        <v>1077</v>
      </c>
    </row>
    <row r="90" spans="1:33" s="619" customFormat="1" ht="171.75" customHeight="1">
      <c r="A90" s="1435"/>
      <c r="B90" s="633" t="s">
        <v>622</v>
      </c>
      <c r="C90" s="742" t="s">
        <v>999</v>
      </c>
      <c r="D90" s="631">
        <v>28</v>
      </c>
      <c r="E90" s="690" t="s">
        <v>136</v>
      </c>
      <c r="F90" s="633"/>
      <c r="G90" s="682">
        <f>SUM(H90:AD90)</f>
        <v>0.43</v>
      </c>
      <c r="H90" s="693"/>
      <c r="I90" s="682"/>
      <c r="J90" s="682"/>
      <c r="K90" s="682">
        <v>0.22</v>
      </c>
      <c r="L90" s="682">
        <v>0.21</v>
      </c>
      <c r="M90" s="682"/>
      <c r="N90" s="682"/>
      <c r="O90" s="682"/>
      <c r="P90" s="682"/>
      <c r="Q90" s="682"/>
      <c r="R90" s="682"/>
      <c r="S90" s="682"/>
      <c r="T90" s="682"/>
      <c r="U90" s="682"/>
      <c r="V90" s="682"/>
      <c r="W90" s="682"/>
      <c r="X90" s="682"/>
      <c r="Y90" s="682"/>
      <c r="Z90" s="682"/>
      <c r="AA90" s="682"/>
      <c r="AB90" s="682"/>
      <c r="AC90" s="682"/>
      <c r="AD90" s="682"/>
      <c r="AE90" s="722" t="s">
        <v>1014</v>
      </c>
      <c r="AF90" s="680"/>
      <c r="AG90" s="1438" t="s">
        <v>915</v>
      </c>
    </row>
    <row r="91" spans="1:33" s="619" customFormat="1" ht="171.75" customHeight="1">
      <c r="A91" s="1436"/>
      <c r="B91" s="633" t="s">
        <v>622</v>
      </c>
      <c r="C91" s="742" t="s">
        <v>999</v>
      </c>
      <c r="D91" s="743"/>
      <c r="E91" s="690" t="s">
        <v>276</v>
      </c>
      <c r="F91" s="744"/>
      <c r="G91" s="682">
        <f>K91+L91</f>
        <v>0.9</v>
      </c>
      <c r="H91" s="693"/>
      <c r="I91" s="682"/>
      <c r="J91" s="682"/>
      <c r="K91" s="682">
        <v>0.8</v>
      </c>
      <c r="L91" s="682">
        <v>0.1</v>
      </c>
      <c r="M91" s="682"/>
      <c r="N91" s="682"/>
      <c r="O91" s="682"/>
      <c r="P91" s="682"/>
      <c r="Q91" s="682"/>
      <c r="R91" s="682"/>
      <c r="S91" s="682"/>
      <c r="T91" s="682"/>
      <c r="U91" s="682"/>
      <c r="V91" s="682"/>
      <c r="W91" s="682"/>
      <c r="X91" s="682"/>
      <c r="Y91" s="682"/>
      <c r="Z91" s="682"/>
      <c r="AA91" s="682"/>
      <c r="AB91" s="682"/>
      <c r="AC91" s="682"/>
      <c r="AD91" s="682"/>
      <c r="AE91" s="722" t="s">
        <v>1015</v>
      </c>
      <c r="AF91" s="680"/>
      <c r="AG91" s="1439"/>
    </row>
    <row r="92" spans="1:33" s="619" customFormat="1" ht="293.25" customHeight="1">
      <c r="A92" s="1436"/>
      <c r="B92" s="633" t="s">
        <v>622</v>
      </c>
      <c r="C92" s="742" t="s">
        <v>999</v>
      </c>
      <c r="D92" s="743"/>
      <c r="E92" s="690" t="s">
        <v>1007</v>
      </c>
      <c r="F92" s="744"/>
      <c r="G92" s="682">
        <f t="shared" ref="G92:G97" si="1">SUM(H92:AD92)</f>
        <v>1</v>
      </c>
      <c r="H92" s="710">
        <v>0.2</v>
      </c>
      <c r="I92" s="682"/>
      <c r="J92" s="682"/>
      <c r="K92" s="682">
        <v>0.5</v>
      </c>
      <c r="L92" s="682">
        <v>0.3</v>
      </c>
      <c r="M92" s="682"/>
      <c r="N92" s="682"/>
      <c r="O92" s="682"/>
      <c r="P92" s="682"/>
      <c r="Q92" s="682"/>
      <c r="R92" s="682"/>
      <c r="S92" s="682"/>
      <c r="T92" s="682"/>
      <c r="U92" s="682"/>
      <c r="V92" s="682"/>
      <c r="W92" s="682"/>
      <c r="X92" s="682"/>
      <c r="Y92" s="682"/>
      <c r="Z92" s="682"/>
      <c r="AA92" s="682"/>
      <c r="AB92" s="682"/>
      <c r="AC92" s="682"/>
      <c r="AD92" s="682"/>
      <c r="AE92" s="722" t="s">
        <v>1016</v>
      </c>
      <c r="AF92" s="680"/>
      <c r="AG92" s="1439"/>
    </row>
    <row r="93" spans="1:33" s="619" customFormat="1" ht="189" customHeight="1">
      <c r="A93" s="1436"/>
      <c r="B93" s="633" t="s">
        <v>622</v>
      </c>
      <c r="C93" s="742" t="s">
        <v>999</v>
      </c>
      <c r="D93" s="743"/>
      <c r="E93" s="690" t="s">
        <v>139</v>
      </c>
      <c r="F93" s="744"/>
      <c r="G93" s="682">
        <f t="shared" si="1"/>
        <v>1</v>
      </c>
      <c r="H93" s="693">
        <f>0.2</f>
        <v>0.2</v>
      </c>
      <c r="I93" s="682"/>
      <c r="J93" s="682"/>
      <c r="K93" s="682">
        <v>0.4</v>
      </c>
      <c r="L93" s="682">
        <v>0.4</v>
      </c>
      <c r="M93" s="682"/>
      <c r="N93" s="682"/>
      <c r="O93" s="682"/>
      <c r="P93" s="682"/>
      <c r="Q93" s="682"/>
      <c r="R93" s="682"/>
      <c r="S93" s="682"/>
      <c r="T93" s="682"/>
      <c r="U93" s="682"/>
      <c r="V93" s="682"/>
      <c r="W93" s="682"/>
      <c r="X93" s="682"/>
      <c r="Y93" s="682"/>
      <c r="Z93" s="682"/>
      <c r="AA93" s="682"/>
      <c r="AB93" s="682"/>
      <c r="AC93" s="682"/>
      <c r="AD93" s="682"/>
      <c r="AE93" s="722" t="s">
        <v>1020</v>
      </c>
      <c r="AF93" s="680"/>
      <c r="AG93" s="1439"/>
    </row>
    <row r="94" spans="1:33" s="619" customFormat="1" ht="168.75" customHeight="1">
      <c r="A94" s="1436"/>
      <c r="B94" s="633" t="s">
        <v>622</v>
      </c>
      <c r="C94" s="742" t="s">
        <v>999</v>
      </c>
      <c r="D94" s="743"/>
      <c r="E94" s="690" t="s">
        <v>137</v>
      </c>
      <c r="F94" s="744"/>
      <c r="G94" s="682">
        <f t="shared" si="1"/>
        <v>1.1000000000000001</v>
      </c>
      <c r="H94" s="710">
        <v>0.2</v>
      </c>
      <c r="I94" s="682"/>
      <c r="J94" s="682"/>
      <c r="K94" s="682">
        <v>0.5</v>
      </c>
      <c r="L94" s="682">
        <v>0.4</v>
      </c>
      <c r="M94" s="682"/>
      <c r="N94" s="682"/>
      <c r="O94" s="682"/>
      <c r="P94" s="682"/>
      <c r="Q94" s="682"/>
      <c r="R94" s="682"/>
      <c r="S94" s="682"/>
      <c r="T94" s="682"/>
      <c r="U94" s="682"/>
      <c r="V94" s="682"/>
      <c r="W94" s="682"/>
      <c r="X94" s="682"/>
      <c r="Y94" s="682"/>
      <c r="Z94" s="682"/>
      <c r="AA94" s="682"/>
      <c r="AB94" s="682"/>
      <c r="AC94" s="682"/>
      <c r="AD94" s="682"/>
      <c r="AE94" s="722" t="s">
        <v>1019</v>
      </c>
      <c r="AF94" s="680"/>
      <c r="AG94" s="1439"/>
    </row>
    <row r="95" spans="1:33" s="619" customFormat="1" ht="81.75" customHeight="1">
      <c r="A95" s="1436"/>
      <c r="B95" s="633" t="s">
        <v>622</v>
      </c>
      <c r="C95" s="742" t="s">
        <v>999</v>
      </c>
      <c r="D95" s="743"/>
      <c r="E95" s="690" t="s">
        <v>130</v>
      </c>
      <c r="F95" s="744"/>
      <c r="G95" s="682">
        <f t="shared" si="1"/>
        <v>0.5</v>
      </c>
      <c r="H95" s="710"/>
      <c r="I95" s="682"/>
      <c r="J95" s="682"/>
      <c r="K95" s="682">
        <v>0.1</v>
      </c>
      <c r="L95" s="682">
        <v>0.4</v>
      </c>
      <c r="M95" s="682"/>
      <c r="N95" s="682"/>
      <c r="O95" s="682"/>
      <c r="P95" s="682"/>
      <c r="Q95" s="682"/>
      <c r="R95" s="682"/>
      <c r="S95" s="682"/>
      <c r="T95" s="682"/>
      <c r="U95" s="682"/>
      <c r="V95" s="682"/>
      <c r="W95" s="682"/>
      <c r="X95" s="682"/>
      <c r="Y95" s="682"/>
      <c r="Z95" s="682"/>
      <c r="AA95" s="682"/>
      <c r="AB95" s="682"/>
      <c r="AC95" s="682"/>
      <c r="AD95" s="682"/>
      <c r="AE95" s="722" t="s">
        <v>1021</v>
      </c>
      <c r="AF95" s="680"/>
      <c r="AG95" s="1439"/>
    </row>
    <row r="96" spans="1:33" s="619" customFormat="1" ht="126.75" customHeight="1">
      <c r="A96" s="1436"/>
      <c r="B96" s="633" t="s">
        <v>622</v>
      </c>
      <c r="C96" s="742" t="s">
        <v>999</v>
      </c>
      <c r="D96" s="743"/>
      <c r="E96" s="690" t="s">
        <v>138</v>
      </c>
      <c r="F96" s="744"/>
      <c r="G96" s="682">
        <f t="shared" si="1"/>
        <v>0.7</v>
      </c>
      <c r="H96" s="710"/>
      <c r="I96" s="682"/>
      <c r="J96" s="682"/>
      <c r="K96" s="682">
        <v>0.4</v>
      </c>
      <c r="L96" s="682">
        <v>0.3</v>
      </c>
      <c r="M96" s="682"/>
      <c r="N96" s="682"/>
      <c r="O96" s="682"/>
      <c r="P96" s="682"/>
      <c r="Q96" s="682"/>
      <c r="R96" s="682"/>
      <c r="S96" s="682"/>
      <c r="T96" s="682"/>
      <c r="U96" s="682"/>
      <c r="V96" s="682"/>
      <c r="W96" s="682"/>
      <c r="X96" s="682"/>
      <c r="Y96" s="682"/>
      <c r="Z96" s="682"/>
      <c r="AA96" s="682"/>
      <c r="AB96" s="682"/>
      <c r="AC96" s="682"/>
      <c r="AD96" s="682"/>
      <c r="AE96" s="722" t="s">
        <v>1022</v>
      </c>
      <c r="AF96" s="680"/>
      <c r="AG96" s="1439"/>
    </row>
    <row r="97" spans="1:34" s="619" customFormat="1" ht="42" customHeight="1">
      <c r="A97" s="1436"/>
      <c r="B97" s="633" t="s">
        <v>622</v>
      </c>
      <c r="C97" s="742" t="s">
        <v>999</v>
      </c>
      <c r="D97" s="743"/>
      <c r="E97" s="690" t="s">
        <v>132</v>
      </c>
      <c r="F97" s="744"/>
      <c r="G97" s="682">
        <f t="shared" si="1"/>
        <v>0.2</v>
      </c>
      <c r="H97" s="710"/>
      <c r="I97" s="682"/>
      <c r="J97" s="682"/>
      <c r="K97" s="682">
        <v>0.1</v>
      </c>
      <c r="L97" s="682">
        <v>0.1</v>
      </c>
      <c r="M97" s="682"/>
      <c r="N97" s="682"/>
      <c r="O97" s="682"/>
      <c r="P97" s="682"/>
      <c r="Q97" s="682"/>
      <c r="R97" s="682"/>
      <c r="S97" s="682"/>
      <c r="T97" s="682"/>
      <c r="U97" s="682"/>
      <c r="V97" s="682"/>
      <c r="W97" s="682"/>
      <c r="X97" s="682"/>
      <c r="Y97" s="682"/>
      <c r="Z97" s="682"/>
      <c r="AA97" s="682"/>
      <c r="AB97" s="682"/>
      <c r="AC97" s="682"/>
      <c r="AD97" s="682"/>
      <c r="AE97" s="722" t="s">
        <v>1023</v>
      </c>
      <c r="AF97" s="680"/>
      <c r="AG97" s="1439"/>
    </row>
    <row r="98" spans="1:34" s="619" customFormat="1" ht="118.5" customHeight="1">
      <c r="A98" s="1436"/>
      <c r="B98" s="633" t="s">
        <v>622</v>
      </c>
      <c r="C98" s="742" t="s">
        <v>999</v>
      </c>
      <c r="D98" s="743"/>
      <c r="E98" s="690" t="s">
        <v>134</v>
      </c>
      <c r="F98" s="744" t="s">
        <v>1030</v>
      </c>
      <c r="G98" s="682">
        <v>0.7</v>
      </c>
      <c r="H98" s="710"/>
      <c r="I98" s="682"/>
      <c r="J98" s="682">
        <v>0.38</v>
      </c>
      <c r="K98" s="682">
        <v>0.24</v>
      </c>
      <c r="L98" s="682">
        <v>0.08</v>
      </c>
      <c r="M98" s="682"/>
      <c r="N98" s="682"/>
      <c r="O98" s="682"/>
      <c r="P98" s="682"/>
      <c r="Q98" s="682"/>
      <c r="R98" s="682"/>
      <c r="S98" s="682"/>
      <c r="T98" s="682"/>
      <c r="U98" s="682"/>
      <c r="V98" s="682"/>
      <c r="W98" s="682"/>
      <c r="X98" s="682"/>
      <c r="Y98" s="682"/>
      <c r="Z98" s="682"/>
      <c r="AA98" s="682"/>
      <c r="AB98" s="682"/>
      <c r="AC98" s="682"/>
      <c r="AD98" s="682"/>
      <c r="AE98" s="722" t="s">
        <v>1025</v>
      </c>
      <c r="AF98" s="680"/>
      <c r="AG98" s="1439"/>
    </row>
    <row r="99" spans="1:34" s="619" customFormat="1" ht="383.25" customHeight="1">
      <c r="A99" s="1436"/>
      <c r="B99" s="633" t="s">
        <v>622</v>
      </c>
      <c r="C99" s="742" t="s">
        <v>999</v>
      </c>
      <c r="D99" s="743"/>
      <c r="E99" s="690" t="s">
        <v>135</v>
      </c>
      <c r="F99" s="744"/>
      <c r="G99" s="682">
        <f>SUM(H99:AD99)</f>
        <v>0.7</v>
      </c>
      <c r="H99" s="710"/>
      <c r="I99" s="682"/>
      <c r="J99" s="682"/>
      <c r="K99" s="682">
        <v>0.4</v>
      </c>
      <c r="L99" s="682">
        <v>0.3</v>
      </c>
      <c r="M99" s="682"/>
      <c r="N99" s="682"/>
      <c r="O99" s="682"/>
      <c r="P99" s="682"/>
      <c r="Q99" s="682"/>
      <c r="R99" s="682"/>
      <c r="S99" s="682"/>
      <c r="T99" s="682"/>
      <c r="U99" s="682"/>
      <c r="V99" s="682"/>
      <c r="W99" s="682"/>
      <c r="X99" s="682"/>
      <c r="Y99" s="682"/>
      <c r="Z99" s="682"/>
      <c r="AA99" s="682"/>
      <c r="AB99" s="682"/>
      <c r="AC99" s="682"/>
      <c r="AD99" s="682"/>
      <c r="AE99" s="722" t="s">
        <v>1024</v>
      </c>
      <c r="AF99" s="680"/>
      <c r="AG99" s="1439"/>
    </row>
    <row r="100" spans="1:34" s="619" customFormat="1" ht="172.5" customHeight="1">
      <c r="A100" s="1437"/>
      <c r="B100" s="633" t="s">
        <v>622</v>
      </c>
      <c r="C100" s="742" t="s">
        <v>999</v>
      </c>
      <c r="D100" s="632"/>
      <c r="E100" s="690" t="s">
        <v>140</v>
      </c>
      <c r="F100" s="745"/>
      <c r="G100" s="682">
        <f>SUM(H100:AD100)</f>
        <v>1.1499999999999999</v>
      </c>
      <c r="H100" s="710">
        <v>0.15</v>
      </c>
      <c r="I100" s="682"/>
      <c r="J100" s="682"/>
      <c r="K100" s="682">
        <v>0.6</v>
      </c>
      <c r="L100" s="682">
        <v>0.4</v>
      </c>
      <c r="M100" s="682"/>
      <c r="N100" s="682"/>
      <c r="O100" s="682"/>
      <c r="P100" s="682"/>
      <c r="Q100" s="682"/>
      <c r="R100" s="682"/>
      <c r="S100" s="682"/>
      <c r="T100" s="682"/>
      <c r="U100" s="682"/>
      <c r="V100" s="682"/>
      <c r="W100" s="682"/>
      <c r="X100" s="682"/>
      <c r="Y100" s="682"/>
      <c r="Z100" s="682"/>
      <c r="AA100" s="682"/>
      <c r="AB100" s="682"/>
      <c r="AC100" s="682"/>
      <c r="AD100" s="682"/>
      <c r="AE100" s="722" t="s">
        <v>1018</v>
      </c>
      <c r="AF100" s="680"/>
      <c r="AG100" s="1440"/>
      <c r="AH100" s="619" t="s">
        <v>1017</v>
      </c>
    </row>
    <row r="101" spans="1:34" ht="33.6" customHeight="1">
      <c r="A101" s="663">
        <v>8</v>
      </c>
      <c r="B101" s="625" t="s">
        <v>391</v>
      </c>
      <c r="C101" s="663"/>
      <c r="D101" s="663"/>
      <c r="E101" s="667"/>
      <c r="F101" s="663"/>
      <c r="G101" s="651">
        <f>G102+G103+G104</f>
        <v>0.57000000000000006</v>
      </c>
      <c r="H101" s="666"/>
      <c r="I101" s="666"/>
      <c r="J101" s="666"/>
      <c r="K101" s="666"/>
      <c r="L101" s="666"/>
      <c r="M101" s="666"/>
      <c r="N101" s="666"/>
      <c r="O101" s="666"/>
      <c r="P101" s="666"/>
      <c r="Q101" s="666"/>
      <c r="R101" s="666"/>
      <c r="S101" s="666"/>
      <c r="T101" s="666"/>
      <c r="U101" s="666"/>
      <c r="V101" s="666"/>
      <c r="W101" s="666"/>
      <c r="X101" s="666"/>
      <c r="Y101" s="666"/>
      <c r="Z101" s="666"/>
      <c r="AA101" s="666"/>
      <c r="AB101" s="666"/>
      <c r="AC101" s="666"/>
      <c r="AD101" s="666"/>
      <c r="AE101" s="672"/>
      <c r="AF101" s="678"/>
      <c r="AG101" s="667"/>
    </row>
    <row r="102" spans="1:34" ht="150">
      <c r="A102" s="663"/>
      <c r="B102" s="664" t="s">
        <v>265</v>
      </c>
      <c r="C102" s="657" t="s">
        <v>998</v>
      </c>
      <c r="D102" s="657"/>
      <c r="E102" s="667" t="s">
        <v>135</v>
      </c>
      <c r="F102" s="663"/>
      <c r="G102" s="665">
        <v>0.2</v>
      </c>
      <c r="H102" s="666">
        <v>0.2</v>
      </c>
      <c r="I102" s="666"/>
      <c r="J102" s="666"/>
      <c r="K102" s="666"/>
      <c r="L102" s="666"/>
      <c r="M102" s="666"/>
      <c r="N102" s="666"/>
      <c r="O102" s="666"/>
      <c r="P102" s="666"/>
      <c r="Q102" s="666"/>
      <c r="R102" s="666"/>
      <c r="S102" s="666"/>
      <c r="T102" s="666"/>
      <c r="U102" s="666"/>
      <c r="V102" s="666"/>
      <c r="W102" s="666"/>
      <c r="X102" s="666"/>
      <c r="Y102" s="666"/>
      <c r="Z102" s="666"/>
      <c r="AA102" s="666"/>
      <c r="AB102" s="666"/>
      <c r="AC102" s="666"/>
      <c r="AD102" s="666"/>
      <c r="AE102" s="667" t="s">
        <v>811</v>
      </c>
      <c r="AF102" s="668" t="s">
        <v>1103</v>
      </c>
      <c r="AG102" s="667" t="s">
        <v>771</v>
      </c>
    </row>
    <row r="103" spans="1:34" ht="131.25">
      <c r="A103" s="663"/>
      <c r="B103" s="664" t="s">
        <v>833</v>
      </c>
      <c r="C103" s="657" t="s">
        <v>998</v>
      </c>
      <c r="D103" s="657"/>
      <c r="E103" s="667" t="s">
        <v>130</v>
      </c>
      <c r="F103" s="663"/>
      <c r="G103" s="665">
        <v>0.12</v>
      </c>
      <c r="H103" s="666">
        <v>0.12</v>
      </c>
      <c r="I103" s="666"/>
      <c r="J103" s="666"/>
      <c r="K103" s="666"/>
      <c r="L103" s="666"/>
      <c r="M103" s="666"/>
      <c r="N103" s="666"/>
      <c r="O103" s="666"/>
      <c r="P103" s="666"/>
      <c r="Q103" s="666"/>
      <c r="R103" s="666"/>
      <c r="S103" s="666"/>
      <c r="T103" s="666"/>
      <c r="U103" s="666"/>
      <c r="V103" s="666"/>
      <c r="W103" s="666"/>
      <c r="X103" s="666"/>
      <c r="Y103" s="666"/>
      <c r="Z103" s="666"/>
      <c r="AA103" s="666"/>
      <c r="AB103" s="666"/>
      <c r="AC103" s="666"/>
      <c r="AD103" s="666"/>
      <c r="AE103" s="667" t="s">
        <v>812</v>
      </c>
      <c r="AF103" s="668" t="s">
        <v>795</v>
      </c>
      <c r="AG103" s="667" t="s">
        <v>771</v>
      </c>
    </row>
    <row r="104" spans="1:34" ht="126.75" customHeight="1">
      <c r="A104" s="663"/>
      <c r="B104" s="746" t="s">
        <v>662</v>
      </c>
      <c r="C104" s="657" t="s">
        <v>998</v>
      </c>
      <c r="D104" s="657"/>
      <c r="E104" s="667" t="s">
        <v>350</v>
      </c>
      <c r="F104" s="663"/>
      <c r="G104" s="666">
        <v>0.25</v>
      </c>
      <c r="H104" s="688">
        <v>0.25</v>
      </c>
      <c r="I104" s="666"/>
      <c r="J104" s="666"/>
      <c r="K104" s="666"/>
      <c r="L104" s="666"/>
      <c r="M104" s="666"/>
      <c r="N104" s="666"/>
      <c r="O104" s="666"/>
      <c r="P104" s="666"/>
      <c r="Q104" s="666"/>
      <c r="R104" s="666"/>
      <c r="S104" s="666"/>
      <c r="T104" s="666"/>
      <c r="U104" s="666"/>
      <c r="V104" s="666"/>
      <c r="W104" s="666"/>
      <c r="X104" s="666"/>
      <c r="Y104" s="666"/>
      <c r="Z104" s="666"/>
      <c r="AA104" s="666"/>
      <c r="AB104" s="666"/>
      <c r="AC104" s="666"/>
      <c r="AD104" s="666"/>
      <c r="AE104" s="667" t="s">
        <v>814</v>
      </c>
      <c r="AF104" s="667" t="s">
        <v>788</v>
      </c>
      <c r="AG104" s="667" t="s">
        <v>752</v>
      </c>
    </row>
    <row r="105" spans="1:34" ht="27.6" customHeight="1">
      <c r="A105" s="650">
        <v>9</v>
      </c>
      <c r="B105" s="625" t="s">
        <v>663</v>
      </c>
      <c r="C105" s="663"/>
      <c r="D105" s="663"/>
      <c r="E105" s="667"/>
      <c r="F105" s="663"/>
      <c r="G105" s="651">
        <f>G106</f>
        <v>0.1</v>
      </c>
      <c r="H105" s="651"/>
      <c r="I105" s="651"/>
      <c r="J105" s="651"/>
      <c r="K105" s="651"/>
      <c r="L105" s="651"/>
      <c r="M105" s="651"/>
      <c r="N105" s="651"/>
      <c r="O105" s="651"/>
      <c r="P105" s="651"/>
      <c r="Q105" s="651"/>
      <c r="R105" s="651"/>
      <c r="S105" s="651"/>
      <c r="T105" s="651"/>
      <c r="U105" s="651"/>
      <c r="V105" s="651"/>
      <c r="W105" s="651"/>
      <c r="X105" s="651"/>
      <c r="Y105" s="651"/>
      <c r="Z105" s="651"/>
      <c r="AA105" s="651"/>
      <c r="AB105" s="651"/>
      <c r="AC105" s="651"/>
      <c r="AD105" s="666"/>
      <c r="AE105" s="672"/>
      <c r="AF105" s="678"/>
      <c r="AG105" s="667"/>
    </row>
    <row r="106" spans="1:34" ht="105" customHeight="1">
      <c r="A106" s="663"/>
      <c r="B106" s="664" t="s">
        <v>664</v>
      </c>
      <c r="C106" s="657" t="s">
        <v>998</v>
      </c>
      <c r="D106" s="657"/>
      <c r="E106" s="667" t="s">
        <v>135</v>
      </c>
      <c r="F106" s="663"/>
      <c r="G106" s="666">
        <v>0.1</v>
      </c>
      <c r="H106" s="747">
        <v>0.1</v>
      </c>
      <c r="I106" s="651"/>
      <c r="J106" s="651"/>
      <c r="K106" s="651"/>
      <c r="L106" s="651"/>
      <c r="M106" s="651"/>
      <c r="N106" s="651"/>
      <c r="O106" s="651"/>
      <c r="P106" s="651"/>
      <c r="Q106" s="651"/>
      <c r="R106" s="651"/>
      <c r="S106" s="651"/>
      <c r="T106" s="651"/>
      <c r="U106" s="651"/>
      <c r="V106" s="651"/>
      <c r="W106" s="651"/>
      <c r="X106" s="651"/>
      <c r="Y106" s="651"/>
      <c r="Z106" s="651"/>
      <c r="AA106" s="651"/>
      <c r="AB106" s="651"/>
      <c r="AC106" s="651"/>
      <c r="AD106" s="666"/>
      <c r="AE106" s="667" t="s">
        <v>813</v>
      </c>
      <c r="AF106" s="667" t="s">
        <v>789</v>
      </c>
      <c r="AG106" s="667" t="s">
        <v>750</v>
      </c>
    </row>
    <row r="107" spans="1:34" ht="51.75" customHeight="1">
      <c r="A107" s="663"/>
      <c r="B107" s="748" t="s">
        <v>33</v>
      </c>
      <c r="C107" s="657"/>
      <c r="D107" s="657"/>
      <c r="E107" s="667"/>
      <c r="F107" s="663"/>
      <c r="G107" s="666"/>
      <c r="H107" s="747"/>
      <c r="I107" s="651"/>
      <c r="J107" s="651"/>
      <c r="K107" s="651"/>
      <c r="L107" s="651"/>
      <c r="M107" s="651"/>
      <c r="N107" s="651"/>
      <c r="O107" s="651"/>
      <c r="P107" s="651"/>
      <c r="Q107" s="651"/>
      <c r="R107" s="651"/>
      <c r="S107" s="651"/>
      <c r="T107" s="651"/>
      <c r="U107" s="651"/>
      <c r="V107" s="651"/>
      <c r="W107" s="651"/>
      <c r="X107" s="651"/>
      <c r="Y107" s="651"/>
      <c r="Z107" s="651"/>
      <c r="AA107" s="651"/>
      <c r="AB107" s="651"/>
      <c r="AC107" s="651"/>
      <c r="AD107" s="666"/>
      <c r="AE107" s="667"/>
      <c r="AF107" s="667"/>
      <c r="AG107" s="667"/>
    </row>
    <row r="108" spans="1:34" ht="44.25" customHeight="1">
      <c r="A108" s="663"/>
      <c r="B108" s="625" t="s">
        <v>1009</v>
      </c>
      <c r="C108" s="657"/>
      <c r="D108" s="657"/>
      <c r="E108" s="667"/>
      <c r="F108" s="663"/>
      <c r="G108" s="666"/>
      <c r="H108" s="747"/>
      <c r="I108" s="651"/>
      <c r="J108" s="651"/>
      <c r="K108" s="651"/>
      <c r="L108" s="651"/>
      <c r="M108" s="651"/>
      <c r="N108" s="651"/>
      <c r="O108" s="651"/>
      <c r="P108" s="651"/>
      <c r="Q108" s="651"/>
      <c r="R108" s="651"/>
      <c r="S108" s="651"/>
      <c r="T108" s="651"/>
      <c r="U108" s="651"/>
      <c r="V108" s="651"/>
      <c r="W108" s="651"/>
      <c r="X108" s="651"/>
      <c r="Y108" s="651"/>
      <c r="Z108" s="651"/>
      <c r="AA108" s="651"/>
      <c r="AB108" s="651"/>
      <c r="AC108" s="651"/>
      <c r="AD108" s="666"/>
      <c r="AE108" s="667"/>
      <c r="AF108" s="667"/>
      <c r="AG108" s="667"/>
    </row>
    <row r="109" spans="1:34" s="618" customFormat="1" ht="45.75" customHeight="1">
      <c r="A109" s="689"/>
      <c r="B109" s="630" t="s">
        <v>1010</v>
      </c>
      <c r="C109" s="690" t="s">
        <v>999</v>
      </c>
      <c r="D109" s="690">
        <v>31</v>
      </c>
      <c r="E109" s="683" t="s">
        <v>134</v>
      </c>
      <c r="F109" s="683"/>
      <c r="G109" s="682">
        <v>0.6</v>
      </c>
      <c r="H109" s="749">
        <v>0.5</v>
      </c>
      <c r="I109" s="721"/>
      <c r="J109" s="721"/>
      <c r="K109" s="721"/>
      <c r="L109" s="721"/>
      <c r="M109" s="721"/>
      <c r="N109" s="721"/>
      <c r="O109" s="721"/>
      <c r="P109" s="721"/>
      <c r="Q109" s="721"/>
      <c r="R109" s="721"/>
      <c r="S109" s="721"/>
      <c r="T109" s="721"/>
      <c r="U109" s="721"/>
      <c r="V109" s="721"/>
      <c r="W109" s="682">
        <v>0.05</v>
      </c>
      <c r="X109" s="682">
        <v>0.05</v>
      </c>
      <c r="Y109" s="721"/>
      <c r="Z109" s="721"/>
      <c r="AA109" s="721"/>
      <c r="AB109" s="721"/>
      <c r="AC109" s="721"/>
      <c r="AD109" s="682"/>
      <c r="AE109" s="750" t="s">
        <v>1034</v>
      </c>
      <c r="AF109" s="683"/>
      <c r="AG109" s="683" t="s">
        <v>928</v>
      </c>
    </row>
    <row r="110" spans="1:34" ht="42.75" customHeight="1">
      <c r="A110" s="663"/>
      <c r="B110" s="625" t="s">
        <v>514</v>
      </c>
      <c r="C110" s="657"/>
      <c r="D110" s="657"/>
      <c r="E110" s="667"/>
      <c r="F110" s="663"/>
      <c r="G110" s="666"/>
      <c r="H110" s="747"/>
      <c r="I110" s="651"/>
      <c r="J110" s="651"/>
      <c r="K110" s="651"/>
      <c r="L110" s="651"/>
      <c r="M110" s="651"/>
      <c r="N110" s="651"/>
      <c r="O110" s="651"/>
      <c r="P110" s="651"/>
      <c r="Q110" s="651"/>
      <c r="R110" s="651"/>
      <c r="S110" s="651"/>
      <c r="T110" s="651"/>
      <c r="U110" s="651"/>
      <c r="V110" s="651"/>
      <c r="W110" s="651"/>
      <c r="X110" s="651"/>
      <c r="Y110" s="651"/>
      <c r="Z110" s="651"/>
      <c r="AA110" s="651"/>
      <c r="AB110" s="651"/>
      <c r="AC110" s="651"/>
      <c r="AD110" s="666"/>
      <c r="AE110" s="667"/>
      <c r="AF110" s="667"/>
      <c r="AG110" s="667"/>
    </row>
    <row r="111" spans="1:34" s="618" customFormat="1" ht="134.25" customHeight="1">
      <c r="A111" s="689"/>
      <c r="B111" s="627" t="s">
        <v>930</v>
      </c>
      <c r="C111" s="690" t="s">
        <v>999</v>
      </c>
      <c r="D111" s="690">
        <v>32</v>
      </c>
      <c r="E111" s="683" t="s">
        <v>140</v>
      </c>
      <c r="F111" s="689"/>
      <c r="G111" s="682">
        <f>SUM(H111:AD111)</f>
        <v>0.3</v>
      </c>
      <c r="H111" s="749">
        <v>0.3</v>
      </c>
      <c r="I111" s="721"/>
      <c r="J111" s="721"/>
      <c r="K111" s="721"/>
      <c r="L111" s="721"/>
      <c r="M111" s="721"/>
      <c r="N111" s="721"/>
      <c r="O111" s="721"/>
      <c r="P111" s="721"/>
      <c r="Q111" s="721"/>
      <c r="R111" s="721"/>
      <c r="S111" s="721"/>
      <c r="T111" s="721"/>
      <c r="U111" s="721"/>
      <c r="V111" s="721"/>
      <c r="W111" s="721"/>
      <c r="X111" s="721"/>
      <c r="Y111" s="721"/>
      <c r="Z111" s="721"/>
      <c r="AA111" s="721"/>
      <c r="AB111" s="721"/>
      <c r="AC111" s="721"/>
      <c r="AD111" s="682"/>
      <c r="AE111" s="751" t="s">
        <v>1046</v>
      </c>
      <c r="AF111" s="683"/>
      <c r="AG111" s="752" t="s">
        <v>931</v>
      </c>
    </row>
    <row r="112" spans="1:34" s="149" customFormat="1" ht="36" customHeight="1">
      <c r="A112" s="650">
        <v>10</v>
      </c>
      <c r="B112" s="673" t="s">
        <v>12</v>
      </c>
      <c r="C112" s="663"/>
      <c r="D112" s="663"/>
      <c r="E112" s="654"/>
      <c r="F112" s="650"/>
      <c r="G112" s="651">
        <v>2</v>
      </c>
      <c r="H112" s="651"/>
      <c r="I112" s="651"/>
      <c r="J112" s="651"/>
      <c r="K112" s="651"/>
      <c r="L112" s="651"/>
      <c r="M112" s="651"/>
      <c r="N112" s="651"/>
      <c r="O112" s="651"/>
      <c r="P112" s="651"/>
      <c r="Q112" s="651"/>
      <c r="R112" s="651"/>
      <c r="S112" s="651"/>
      <c r="T112" s="651"/>
      <c r="U112" s="651"/>
      <c r="V112" s="651"/>
      <c r="W112" s="651"/>
      <c r="X112" s="651"/>
      <c r="Y112" s="651"/>
      <c r="Z112" s="651"/>
      <c r="AA112" s="651"/>
      <c r="AB112" s="651"/>
      <c r="AC112" s="651"/>
      <c r="AD112" s="651"/>
      <c r="AE112" s="654"/>
      <c r="AF112" s="653"/>
      <c r="AG112" s="654"/>
    </row>
    <row r="113" spans="1:33" ht="119.25" customHeight="1">
      <c r="A113" s="663"/>
      <c r="B113" s="664" t="s">
        <v>302</v>
      </c>
      <c r="C113" s="657" t="s">
        <v>998</v>
      </c>
      <c r="D113" s="657"/>
      <c r="E113" s="667" t="s">
        <v>133</v>
      </c>
      <c r="F113" s="663"/>
      <c r="G113" s="666">
        <v>2</v>
      </c>
      <c r="H113" s="666">
        <v>2</v>
      </c>
      <c r="I113" s="666"/>
      <c r="J113" s="666"/>
      <c r="K113" s="666"/>
      <c r="L113" s="666"/>
      <c r="M113" s="666"/>
      <c r="N113" s="666"/>
      <c r="O113" s="666"/>
      <c r="P113" s="666"/>
      <c r="Q113" s="666"/>
      <c r="R113" s="666"/>
      <c r="S113" s="666"/>
      <c r="T113" s="666"/>
      <c r="U113" s="666"/>
      <c r="V113" s="666"/>
      <c r="W113" s="666"/>
      <c r="X113" s="666"/>
      <c r="Y113" s="666"/>
      <c r="Z113" s="666"/>
      <c r="AA113" s="666"/>
      <c r="AB113" s="666"/>
      <c r="AC113" s="666"/>
      <c r="AD113" s="666"/>
      <c r="AE113" s="667" t="s">
        <v>815</v>
      </c>
      <c r="AF113" s="668" t="s">
        <v>790</v>
      </c>
      <c r="AG113" s="667" t="s">
        <v>1117</v>
      </c>
    </row>
    <row r="114" spans="1:33" s="149" customFormat="1" ht="28.9" customHeight="1">
      <c r="A114" s="650">
        <v>11</v>
      </c>
      <c r="B114" s="673" t="s">
        <v>457</v>
      </c>
      <c r="C114" s="663"/>
      <c r="D114" s="663"/>
      <c r="E114" s="667"/>
      <c r="F114" s="663"/>
      <c r="G114" s="651">
        <f>G115+G116</f>
        <v>43.650000000000006</v>
      </c>
      <c r="H114" s="651"/>
      <c r="I114" s="651"/>
      <c r="J114" s="651"/>
      <c r="K114" s="651"/>
      <c r="L114" s="651"/>
      <c r="M114" s="651"/>
      <c r="N114" s="651"/>
      <c r="O114" s="651"/>
      <c r="P114" s="651"/>
      <c r="Q114" s="651"/>
      <c r="R114" s="651"/>
      <c r="S114" s="651"/>
      <c r="T114" s="651"/>
      <c r="U114" s="651"/>
      <c r="V114" s="651"/>
      <c r="W114" s="651"/>
      <c r="X114" s="651"/>
      <c r="Y114" s="651"/>
      <c r="Z114" s="651"/>
      <c r="AA114" s="651"/>
      <c r="AB114" s="651"/>
      <c r="AC114" s="651"/>
      <c r="AD114" s="651"/>
      <c r="AE114" s="652"/>
      <c r="AF114" s="653"/>
      <c r="AG114" s="654"/>
    </row>
    <row r="115" spans="1:33" s="527" customFormat="1" ht="102.6" customHeight="1">
      <c r="A115" s="655"/>
      <c r="B115" s="674" t="s">
        <v>382</v>
      </c>
      <c r="C115" s="657" t="s">
        <v>998</v>
      </c>
      <c r="D115" s="738"/>
      <c r="E115" s="738" t="s">
        <v>389</v>
      </c>
      <c r="F115" s="739"/>
      <c r="G115" s="659">
        <f>SUM(H115:AD115)</f>
        <v>37.150000000000006</v>
      </c>
      <c r="H115" s="658">
        <v>15.97</v>
      </c>
      <c r="I115" s="658">
        <v>6.7</v>
      </c>
      <c r="J115" s="658"/>
      <c r="K115" s="658"/>
      <c r="L115" s="658"/>
      <c r="M115" s="658"/>
      <c r="N115" s="658"/>
      <c r="O115" s="658">
        <v>2</v>
      </c>
      <c r="P115" s="658"/>
      <c r="Q115" s="658"/>
      <c r="R115" s="658"/>
      <c r="S115" s="658"/>
      <c r="T115" s="658"/>
      <c r="U115" s="658"/>
      <c r="V115" s="658"/>
      <c r="W115" s="658">
        <v>6.87</v>
      </c>
      <c r="X115" s="658"/>
      <c r="Y115" s="658"/>
      <c r="Z115" s="658"/>
      <c r="AA115" s="658"/>
      <c r="AB115" s="658"/>
      <c r="AC115" s="658"/>
      <c r="AD115" s="658">
        <v>5.61</v>
      </c>
      <c r="AE115" s="657" t="s">
        <v>460</v>
      </c>
      <c r="AF115" s="660" t="s">
        <v>796</v>
      </c>
      <c r="AG115" s="657" t="s">
        <v>753</v>
      </c>
    </row>
    <row r="116" spans="1:33" s="525" customFormat="1" ht="116.45" customHeight="1">
      <c r="A116" s="655"/>
      <c r="B116" s="656" t="s">
        <v>776</v>
      </c>
      <c r="C116" s="657" t="s">
        <v>998</v>
      </c>
      <c r="D116" s="657"/>
      <c r="E116" s="657" t="s">
        <v>411</v>
      </c>
      <c r="F116" s="655"/>
      <c r="G116" s="659">
        <v>6.5</v>
      </c>
      <c r="H116" s="659"/>
      <c r="I116" s="659"/>
      <c r="J116" s="659"/>
      <c r="K116" s="659">
        <v>1.6</v>
      </c>
      <c r="L116" s="659">
        <v>1.6</v>
      </c>
      <c r="M116" s="659"/>
      <c r="N116" s="659"/>
      <c r="O116" s="659"/>
      <c r="P116" s="659"/>
      <c r="Q116" s="659">
        <v>2.5</v>
      </c>
      <c r="R116" s="659"/>
      <c r="S116" s="659"/>
      <c r="T116" s="659"/>
      <c r="U116" s="659"/>
      <c r="V116" s="659"/>
      <c r="W116" s="659"/>
      <c r="X116" s="659"/>
      <c r="Y116" s="659"/>
      <c r="Z116" s="659"/>
      <c r="AA116" s="659"/>
      <c r="AB116" s="659"/>
      <c r="AC116" s="659"/>
      <c r="AD116" s="659">
        <v>0.8</v>
      </c>
      <c r="AE116" s="657" t="s">
        <v>462</v>
      </c>
      <c r="AF116" s="657" t="s">
        <v>797</v>
      </c>
      <c r="AG116" s="657" t="s">
        <v>763</v>
      </c>
    </row>
    <row r="117" spans="1:33" s="520" customFormat="1" ht="24.6" customHeight="1">
      <c r="A117" s="650">
        <v>12</v>
      </c>
      <c r="B117" s="625" t="s">
        <v>90</v>
      </c>
      <c r="C117" s="667"/>
      <c r="D117" s="667"/>
      <c r="E117" s="654"/>
      <c r="F117" s="650"/>
      <c r="G117" s="651">
        <f>SUM(G118:G124)</f>
        <v>16.68</v>
      </c>
      <c r="H117" s="651"/>
      <c r="I117" s="651"/>
      <c r="J117" s="651"/>
      <c r="K117" s="651"/>
      <c r="L117" s="651"/>
      <c r="M117" s="651"/>
      <c r="N117" s="651"/>
      <c r="O117" s="651"/>
      <c r="P117" s="651"/>
      <c r="Q117" s="651"/>
      <c r="R117" s="651"/>
      <c r="S117" s="651"/>
      <c r="T117" s="651"/>
      <c r="U117" s="651"/>
      <c r="V117" s="651"/>
      <c r="W117" s="651"/>
      <c r="X117" s="651"/>
      <c r="Y117" s="651"/>
      <c r="Z117" s="651"/>
      <c r="AA117" s="651"/>
      <c r="AB117" s="651"/>
      <c r="AC117" s="651"/>
      <c r="AD117" s="651"/>
      <c r="AE117" s="652"/>
      <c r="AF117" s="650"/>
      <c r="AG117" s="713"/>
    </row>
    <row r="118" spans="1:33" ht="79.5" customHeight="1">
      <c r="A118" s="663"/>
      <c r="B118" s="677" t="s">
        <v>734</v>
      </c>
      <c r="C118" s="657" t="s">
        <v>998</v>
      </c>
      <c r="D118" s="657" t="s">
        <v>1116</v>
      </c>
      <c r="E118" s="667" t="s">
        <v>607</v>
      </c>
      <c r="F118" s="667"/>
      <c r="G118" s="818">
        <f>H118+W118+X118</f>
        <v>0.64</v>
      </c>
      <c r="H118" s="818">
        <v>0.64</v>
      </c>
      <c r="I118" s="666"/>
      <c r="J118" s="666"/>
      <c r="K118" s="666"/>
      <c r="L118" s="666"/>
      <c r="M118" s="666"/>
      <c r="N118" s="666"/>
      <c r="O118" s="666"/>
      <c r="P118" s="666"/>
      <c r="Q118" s="666"/>
      <c r="R118" s="666"/>
      <c r="S118" s="666"/>
      <c r="T118" s="666"/>
      <c r="U118" s="666"/>
      <c r="V118" s="666"/>
      <c r="W118" s="666"/>
      <c r="X118" s="666"/>
      <c r="Y118" s="666"/>
      <c r="Z118" s="666"/>
      <c r="AA118" s="666"/>
      <c r="AB118" s="666"/>
      <c r="AC118" s="666"/>
      <c r="AD118" s="666"/>
      <c r="AE118" s="667" t="s">
        <v>820</v>
      </c>
      <c r="AF118" s="678" t="s">
        <v>623</v>
      </c>
      <c r="AG118" s="667" t="s">
        <v>768</v>
      </c>
    </row>
    <row r="119" spans="1:33" ht="78" customHeight="1">
      <c r="A119" s="676"/>
      <c r="B119" s="677" t="s">
        <v>764</v>
      </c>
      <c r="C119" s="657" t="s">
        <v>998</v>
      </c>
      <c r="D119" s="657"/>
      <c r="E119" s="667" t="s">
        <v>309</v>
      </c>
      <c r="F119" s="663"/>
      <c r="G119" s="666">
        <f>SUM(H119:AD119)</f>
        <v>4.1499999999999995</v>
      </c>
      <c r="H119" s="665">
        <v>3.71</v>
      </c>
      <c r="I119" s="665"/>
      <c r="J119" s="665"/>
      <c r="K119" s="665"/>
      <c r="L119" s="665"/>
      <c r="M119" s="665"/>
      <c r="N119" s="665"/>
      <c r="O119" s="665"/>
      <c r="P119" s="665"/>
      <c r="Q119" s="665"/>
      <c r="R119" s="665"/>
      <c r="S119" s="665"/>
      <c r="T119" s="665"/>
      <c r="U119" s="665"/>
      <c r="V119" s="665"/>
      <c r="W119" s="666">
        <v>0.09</v>
      </c>
      <c r="X119" s="666">
        <v>0.01</v>
      </c>
      <c r="Y119" s="666"/>
      <c r="Z119" s="666"/>
      <c r="AA119" s="666"/>
      <c r="AB119" s="666"/>
      <c r="AC119" s="666"/>
      <c r="AD119" s="665">
        <v>0.34</v>
      </c>
      <c r="AE119" s="715" t="s">
        <v>817</v>
      </c>
      <c r="AF119" s="678" t="s">
        <v>793</v>
      </c>
      <c r="AG119" s="667" t="s">
        <v>775</v>
      </c>
    </row>
    <row r="120" spans="1:33" ht="87.75" customHeight="1">
      <c r="A120" s="667"/>
      <c r="B120" s="677" t="s">
        <v>488</v>
      </c>
      <c r="C120" s="657" t="s">
        <v>998</v>
      </c>
      <c r="D120" s="657"/>
      <c r="E120" s="667" t="s">
        <v>134</v>
      </c>
      <c r="F120" s="667"/>
      <c r="G120" s="666">
        <f>SUM(H120:AD120)</f>
        <v>1.64</v>
      </c>
      <c r="H120" s="665">
        <v>1.64</v>
      </c>
      <c r="I120" s="666"/>
      <c r="J120" s="666"/>
      <c r="K120" s="666"/>
      <c r="L120" s="666"/>
      <c r="M120" s="666"/>
      <c r="N120" s="666"/>
      <c r="O120" s="666"/>
      <c r="P120" s="666"/>
      <c r="Q120" s="666"/>
      <c r="R120" s="666"/>
      <c r="S120" s="666"/>
      <c r="T120" s="666"/>
      <c r="U120" s="666"/>
      <c r="V120" s="666"/>
      <c r="W120" s="665"/>
      <c r="X120" s="665"/>
      <c r="Y120" s="665"/>
      <c r="Z120" s="665"/>
      <c r="AA120" s="665"/>
      <c r="AB120" s="665"/>
      <c r="AC120" s="665"/>
      <c r="AD120" s="665"/>
      <c r="AE120" s="667" t="s">
        <v>816</v>
      </c>
      <c r="AF120" s="678" t="s">
        <v>794</v>
      </c>
      <c r="AG120" s="667" t="s">
        <v>737</v>
      </c>
    </row>
    <row r="121" spans="1:33" ht="90" customHeight="1">
      <c r="A121" s="667"/>
      <c r="B121" s="677" t="s">
        <v>490</v>
      </c>
      <c r="C121" s="657" t="s">
        <v>998</v>
      </c>
      <c r="D121" s="657"/>
      <c r="E121" s="667" t="s">
        <v>134</v>
      </c>
      <c r="F121" s="667"/>
      <c r="G121" s="666">
        <f>SUM(H121:AD121)</f>
        <v>0.89</v>
      </c>
      <c r="H121" s="666">
        <v>0.87</v>
      </c>
      <c r="I121" s="666"/>
      <c r="J121" s="666"/>
      <c r="K121" s="666"/>
      <c r="L121" s="666"/>
      <c r="M121" s="666"/>
      <c r="N121" s="666"/>
      <c r="O121" s="666"/>
      <c r="P121" s="666"/>
      <c r="Q121" s="666"/>
      <c r="R121" s="666"/>
      <c r="S121" s="666"/>
      <c r="T121" s="666"/>
      <c r="U121" s="666"/>
      <c r="V121" s="666"/>
      <c r="W121" s="666">
        <v>0.02</v>
      </c>
      <c r="X121" s="666"/>
      <c r="Y121" s="666"/>
      <c r="Z121" s="666"/>
      <c r="AA121" s="666"/>
      <c r="AB121" s="666"/>
      <c r="AC121" s="666"/>
      <c r="AD121" s="666"/>
      <c r="AE121" s="667" t="s">
        <v>818</v>
      </c>
      <c r="AF121" s="678" t="s">
        <v>794</v>
      </c>
      <c r="AG121" s="667" t="s">
        <v>738</v>
      </c>
    </row>
    <row r="122" spans="1:33" ht="78.75" customHeight="1">
      <c r="A122" s="667"/>
      <c r="B122" s="677" t="s">
        <v>649</v>
      </c>
      <c r="C122" s="657" t="s">
        <v>998</v>
      </c>
      <c r="D122" s="657"/>
      <c r="E122" s="667" t="s">
        <v>135</v>
      </c>
      <c r="F122" s="667"/>
      <c r="G122" s="666">
        <v>0.2</v>
      </c>
      <c r="H122" s="666">
        <v>0.2</v>
      </c>
      <c r="I122" s="666"/>
      <c r="J122" s="666"/>
      <c r="K122" s="666"/>
      <c r="L122" s="666"/>
      <c r="M122" s="666"/>
      <c r="N122" s="666"/>
      <c r="O122" s="666"/>
      <c r="P122" s="666"/>
      <c r="Q122" s="666"/>
      <c r="R122" s="666"/>
      <c r="S122" s="666"/>
      <c r="T122" s="666"/>
      <c r="U122" s="666"/>
      <c r="V122" s="666"/>
      <c r="W122" s="666"/>
      <c r="X122" s="666"/>
      <c r="Y122" s="666"/>
      <c r="Z122" s="666"/>
      <c r="AA122" s="666"/>
      <c r="AB122" s="666"/>
      <c r="AC122" s="666"/>
      <c r="AD122" s="666"/>
      <c r="AE122" s="667" t="s">
        <v>819</v>
      </c>
      <c r="AF122" s="668" t="s">
        <v>829</v>
      </c>
      <c r="AG122" s="667" t="s">
        <v>745</v>
      </c>
    </row>
    <row r="123" spans="1:33" ht="83.45" customHeight="1">
      <c r="A123" s="667"/>
      <c r="B123" s="677" t="s">
        <v>609</v>
      </c>
      <c r="C123" s="657" t="s">
        <v>998</v>
      </c>
      <c r="D123" s="657"/>
      <c r="E123" s="667" t="s">
        <v>137</v>
      </c>
      <c r="F123" s="667"/>
      <c r="G123" s="666">
        <f>SUM(H123:AD123)</f>
        <v>8.25</v>
      </c>
      <c r="H123" s="666">
        <v>7.8</v>
      </c>
      <c r="I123" s="666"/>
      <c r="J123" s="666"/>
      <c r="K123" s="666"/>
      <c r="L123" s="666"/>
      <c r="M123" s="666"/>
      <c r="N123" s="666"/>
      <c r="O123" s="666"/>
      <c r="P123" s="666"/>
      <c r="Q123" s="666"/>
      <c r="R123" s="666"/>
      <c r="S123" s="666"/>
      <c r="T123" s="666"/>
      <c r="U123" s="666"/>
      <c r="V123" s="666"/>
      <c r="W123" s="666">
        <v>0.05</v>
      </c>
      <c r="X123" s="666">
        <v>0.1</v>
      </c>
      <c r="Y123" s="666"/>
      <c r="Z123" s="666"/>
      <c r="AA123" s="666"/>
      <c r="AB123" s="666"/>
      <c r="AC123" s="666"/>
      <c r="AD123" s="666">
        <v>0.3</v>
      </c>
      <c r="AE123" s="667" t="s">
        <v>822</v>
      </c>
      <c r="AF123" s="668" t="s">
        <v>829</v>
      </c>
      <c r="AG123" s="667" t="s">
        <v>746</v>
      </c>
    </row>
    <row r="124" spans="1:33" ht="34.5" customHeight="1">
      <c r="A124" s="667"/>
      <c r="B124" s="677" t="s">
        <v>626</v>
      </c>
      <c r="C124" s="657" t="s">
        <v>998</v>
      </c>
      <c r="D124" s="657"/>
      <c r="E124" s="667" t="s">
        <v>130</v>
      </c>
      <c r="F124" s="667"/>
      <c r="G124" s="666">
        <v>0.91</v>
      </c>
      <c r="H124" s="666">
        <v>0.91</v>
      </c>
      <c r="I124" s="666"/>
      <c r="J124" s="666"/>
      <c r="K124" s="666"/>
      <c r="L124" s="666"/>
      <c r="M124" s="666"/>
      <c r="N124" s="666"/>
      <c r="O124" s="666"/>
      <c r="P124" s="666"/>
      <c r="Q124" s="666"/>
      <c r="R124" s="666"/>
      <c r="S124" s="666"/>
      <c r="T124" s="666"/>
      <c r="U124" s="666"/>
      <c r="V124" s="666"/>
      <c r="W124" s="666"/>
      <c r="X124" s="666"/>
      <c r="Y124" s="666"/>
      <c r="Z124" s="666"/>
      <c r="AA124" s="666"/>
      <c r="AB124" s="666"/>
      <c r="AC124" s="666"/>
      <c r="AD124" s="666"/>
      <c r="AE124" s="667" t="s">
        <v>821</v>
      </c>
      <c r="AF124" s="668" t="s">
        <v>625</v>
      </c>
      <c r="AG124" s="667" t="s">
        <v>747</v>
      </c>
    </row>
    <row r="125" spans="1:33" s="618" customFormat="1" ht="56.25" customHeight="1">
      <c r="A125" s="683"/>
      <c r="B125" s="630" t="s">
        <v>480</v>
      </c>
      <c r="C125" s="632" t="s">
        <v>999</v>
      </c>
      <c r="D125" s="632">
        <v>33</v>
      </c>
      <c r="E125" s="683" t="s">
        <v>137</v>
      </c>
      <c r="F125" s="683"/>
      <c r="G125" s="682">
        <f>SUM(H125:AD125)</f>
        <v>1.8399999999999999</v>
      </c>
      <c r="H125" s="682">
        <v>1.2</v>
      </c>
      <c r="I125" s="682"/>
      <c r="J125" s="682"/>
      <c r="K125" s="682"/>
      <c r="L125" s="682"/>
      <c r="M125" s="682"/>
      <c r="N125" s="682"/>
      <c r="O125" s="682"/>
      <c r="P125" s="682"/>
      <c r="Q125" s="682"/>
      <c r="R125" s="682"/>
      <c r="S125" s="682"/>
      <c r="T125" s="682"/>
      <c r="U125" s="682"/>
      <c r="V125" s="682"/>
      <c r="W125" s="682">
        <v>0.3</v>
      </c>
      <c r="X125" s="682">
        <v>0.2</v>
      </c>
      <c r="Y125" s="682"/>
      <c r="Z125" s="682"/>
      <c r="AA125" s="682"/>
      <c r="AB125" s="682"/>
      <c r="AC125" s="682"/>
      <c r="AD125" s="682">
        <v>0.14000000000000001</v>
      </c>
      <c r="AE125" s="683" t="s">
        <v>1003</v>
      </c>
      <c r="AF125" s="684"/>
      <c r="AG125" s="683" t="s">
        <v>1089</v>
      </c>
    </row>
    <row r="126" spans="1:33" s="618" customFormat="1" ht="59.25" customHeight="1">
      <c r="A126" s="683"/>
      <c r="B126" s="630" t="s">
        <v>470</v>
      </c>
      <c r="C126" s="632" t="s">
        <v>999</v>
      </c>
      <c r="D126" s="632">
        <v>34</v>
      </c>
      <c r="E126" s="683" t="s">
        <v>1000</v>
      </c>
      <c r="F126" s="683" t="s">
        <v>1027</v>
      </c>
      <c r="G126" s="682">
        <v>0.82</v>
      </c>
      <c r="H126" s="682">
        <v>0.1</v>
      </c>
      <c r="I126" s="682"/>
      <c r="J126" s="682"/>
      <c r="K126" s="682">
        <f>G126-H126-W126-AD126</f>
        <v>0.59999999999999987</v>
      </c>
      <c r="L126" s="682"/>
      <c r="M126" s="682"/>
      <c r="N126" s="682"/>
      <c r="O126" s="682"/>
      <c r="P126" s="682"/>
      <c r="Q126" s="682"/>
      <c r="R126" s="682"/>
      <c r="S126" s="682"/>
      <c r="T126" s="682"/>
      <c r="U126" s="682"/>
      <c r="V126" s="682"/>
      <c r="W126" s="682">
        <v>0.05</v>
      </c>
      <c r="X126" s="682"/>
      <c r="Y126" s="682"/>
      <c r="Z126" s="682"/>
      <c r="AA126" s="682"/>
      <c r="AB126" s="682"/>
      <c r="AC126" s="682"/>
      <c r="AD126" s="682">
        <v>7.0000000000000007E-2</v>
      </c>
      <c r="AE126" s="683" t="s">
        <v>1078</v>
      </c>
      <c r="AF126" s="684"/>
      <c r="AG126" s="683" t="s">
        <v>859</v>
      </c>
    </row>
    <row r="127" spans="1:33" s="618" customFormat="1" ht="70.5" customHeight="1">
      <c r="A127" s="683"/>
      <c r="B127" s="630" t="s">
        <v>860</v>
      </c>
      <c r="C127" s="632" t="s">
        <v>999</v>
      </c>
      <c r="D127" s="632">
        <v>35</v>
      </c>
      <c r="E127" s="683" t="s">
        <v>133</v>
      </c>
      <c r="F127" s="683"/>
      <c r="G127" s="682">
        <f>SUM(H127:AD127)</f>
        <v>1</v>
      </c>
      <c r="H127" s="682">
        <v>1</v>
      </c>
      <c r="I127" s="682"/>
      <c r="J127" s="682"/>
      <c r="K127" s="682"/>
      <c r="L127" s="682"/>
      <c r="M127" s="682"/>
      <c r="N127" s="682"/>
      <c r="O127" s="682"/>
      <c r="P127" s="682"/>
      <c r="Q127" s="682"/>
      <c r="R127" s="682"/>
      <c r="S127" s="682"/>
      <c r="T127" s="682"/>
      <c r="U127" s="682"/>
      <c r="V127" s="682"/>
      <c r="W127" s="682"/>
      <c r="X127" s="682"/>
      <c r="Y127" s="682"/>
      <c r="Z127" s="682"/>
      <c r="AA127" s="682"/>
      <c r="AB127" s="682"/>
      <c r="AC127" s="682"/>
      <c r="AD127" s="682"/>
      <c r="AE127" s="683"/>
      <c r="AF127" s="684"/>
      <c r="AG127" s="683" t="s">
        <v>862</v>
      </c>
    </row>
    <row r="128" spans="1:33" s="621" customFormat="1" ht="150">
      <c r="A128" s="755"/>
      <c r="B128" s="635" t="s">
        <v>507</v>
      </c>
      <c r="C128" s="756"/>
      <c r="D128" s="636"/>
      <c r="E128" s="762" t="s">
        <v>134</v>
      </c>
      <c r="F128" s="755"/>
      <c r="G128" s="757">
        <v>0.26</v>
      </c>
      <c r="H128" s="758">
        <v>0.2</v>
      </c>
      <c r="I128" s="758"/>
      <c r="J128" s="758"/>
      <c r="K128" s="759"/>
      <c r="L128" s="759"/>
      <c r="M128" s="759"/>
      <c r="N128" s="759"/>
      <c r="O128" s="759"/>
      <c r="P128" s="759"/>
      <c r="Q128" s="759"/>
      <c r="R128" s="759"/>
      <c r="S128" s="524"/>
      <c r="T128" s="759"/>
      <c r="U128" s="759"/>
      <c r="V128" s="759"/>
      <c r="W128" s="759">
        <v>0.03</v>
      </c>
      <c r="X128" s="759">
        <v>0.03</v>
      </c>
      <c r="Y128" s="759"/>
      <c r="Z128" s="759"/>
      <c r="AA128" s="759"/>
      <c r="AB128" s="759"/>
      <c r="AC128" s="759"/>
      <c r="AD128" s="759"/>
      <c r="AE128" s="760" t="s">
        <v>1053</v>
      </c>
      <c r="AF128" s="763" t="s">
        <v>1051</v>
      </c>
      <c r="AG128" s="763" t="s">
        <v>624</v>
      </c>
    </row>
    <row r="129" spans="1:34" ht="33.75" customHeight="1">
      <c r="A129" s="650">
        <v>13</v>
      </c>
      <c r="B129" s="753" t="s">
        <v>105</v>
      </c>
      <c r="C129" s="678"/>
      <c r="D129" s="678"/>
      <c r="E129" s="667"/>
      <c r="F129" s="667"/>
      <c r="G129" s="651">
        <f>G130</f>
        <v>4.9399999999999986</v>
      </c>
      <c r="H129" s="666"/>
      <c r="I129" s="666"/>
      <c r="J129" s="666"/>
      <c r="K129" s="666"/>
      <c r="L129" s="666"/>
      <c r="M129" s="666"/>
      <c r="N129" s="666"/>
      <c r="O129" s="666"/>
      <c r="P129" s="666"/>
      <c r="Q129" s="666"/>
      <c r="R129" s="666"/>
      <c r="S129" s="666"/>
      <c r="T129" s="666"/>
      <c r="U129" s="666"/>
      <c r="V129" s="666"/>
      <c r="W129" s="666"/>
      <c r="X129" s="666"/>
      <c r="Y129" s="666"/>
      <c r="Z129" s="666"/>
      <c r="AA129" s="666"/>
      <c r="AB129" s="666"/>
      <c r="AC129" s="666"/>
      <c r="AD129" s="666"/>
      <c r="AE129" s="667"/>
      <c r="AF129" s="668"/>
      <c r="AG129" s="667"/>
    </row>
    <row r="130" spans="1:34" s="618" customFormat="1" ht="86.25" customHeight="1">
      <c r="A130" s="680"/>
      <c r="B130" s="634" t="s">
        <v>937</v>
      </c>
      <c r="C130" s="690" t="s">
        <v>999</v>
      </c>
      <c r="D130" s="690">
        <v>36</v>
      </c>
      <c r="E130" s="683" t="s">
        <v>140</v>
      </c>
      <c r="F130" s="689"/>
      <c r="G130" s="682">
        <f>SUM(H130:AD130)</f>
        <v>4.9399999999999986</v>
      </c>
      <c r="H130" s="754">
        <v>4.55</v>
      </c>
      <c r="I130" s="682"/>
      <c r="J130" s="682"/>
      <c r="K130" s="682"/>
      <c r="L130" s="682"/>
      <c r="M130" s="682"/>
      <c r="N130" s="682"/>
      <c r="O130" s="682"/>
      <c r="P130" s="682"/>
      <c r="Q130" s="682"/>
      <c r="R130" s="682"/>
      <c r="S130" s="682"/>
      <c r="T130" s="682"/>
      <c r="U130" s="682"/>
      <c r="V130" s="682"/>
      <c r="W130" s="682">
        <v>0.06</v>
      </c>
      <c r="X130" s="682">
        <v>0.02</v>
      </c>
      <c r="Y130" s="682"/>
      <c r="Z130" s="682"/>
      <c r="AA130" s="682"/>
      <c r="AB130" s="682"/>
      <c r="AC130" s="682"/>
      <c r="AD130" s="682">
        <v>0.31</v>
      </c>
      <c r="AE130" s="683" t="s">
        <v>1002</v>
      </c>
      <c r="AF130" s="683" t="s">
        <v>1004</v>
      </c>
      <c r="AG130" s="683" t="s">
        <v>761</v>
      </c>
      <c r="AH130" s="620"/>
    </row>
    <row r="131" spans="1:34" s="621" customFormat="1" ht="56.25">
      <c r="A131" s="755"/>
      <c r="B131" s="635" t="s">
        <v>1040</v>
      </c>
      <c r="C131" s="756" t="s">
        <v>999</v>
      </c>
      <c r="D131" s="636"/>
      <c r="E131" s="762" t="s">
        <v>130</v>
      </c>
      <c r="F131" s="755"/>
      <c r="G131" s="757">
        <v>0.8</v>
      </c>
      <c r="H131" s="758"/>
      <c r="I131" s="758"/>
      <c r="J131" s="758"/>
      <c r="K131" s="759"/>
      <c r="L131" s="759"/>
      <c r="M131" s="759"/>
      <c r="N131" s="759"/>
      <c r="O131" s="759"/>
      <c r="P131" s="759"/>
      <c r="Q131" s="759"/>
      <c r="R131" s="757">
        <v>0.8</v>
      </c>
      <c r="S131" s="759"/>
      <c r="T131" s="759"/>
      <c r="U131" s="759"/>
      <c r="V131" s="759"/>
      <c r="W131" s="759"/>
      <c r="X131" s="759"/>
      <c r="Y131" s="759"/>
      <c r="Z131" s="759"/>
      <c r="AA131" s="759"/>
      <c r="AB131" s="759"/>
      <c r="AC131" s="759"/>
      <c r="AD131" s="759"/>
      <c r="AE131" s="760" t="s">
        <v>1064</v>
      </c>
      <c r="AF131" s="761"/>
      <c r="AG131" s="762" t="s">
        <v>1065</v>
      </c>
    </row>
    <row r="132" spans="1:34" s="621" customFormat="1" ht="112.5">
      <c r="A132" s="755"/>
      <c r="B132" s="635" t="s">
        <v>1041</v>
      </c>
      <c r="C132" s="756" t="s">
        <v>999</v>
      </c>
      <c r="D132" s="636"/>
      <c r="E132" s="762" t="s">
        <v>136</v>
      </c>
      <c r="F132" s="755"/>
      <c r="G132" s="757">
        <v>0.15</v>
      </c>
      <c r="H132" s="758"/>
      <c r="I132" s="758"/>
      <c r="J132" s="758"/>
      <c r="K132" s="759"/>
      <c r="L132" s="759"/>
      <c r="M132" s="759"/>
      <c r="N132" s="759"/>
      <c r="O132" s="759"/>
      <c r="P132" s="759"/>
      <c r="Q132" s="759">
        <v>0.15</v>
      </c>
      <c r="R132" s="759"/>
      <c r="S132" s="759"/>
      <c r="T132" s="759"/>
      <c r="U132" s="759"/>
      <c r="V132" s="759"/>
      <c r="W132" s="759"/>
      <c r="X132" s="759"/>
      <c r="Y132" s="759"/>
      <c r="Z132" s="759"/>
      <c r="AA132" s="759"/>
      <c r="AB132" s="759"/>
      <c r="AC132" s="759"/>
      <c r="AD132" s="759"/>
      <c r="AE132" s="760" t="s">
        <v>1054</v>
      </c>
      <c r="AF132" s="763" t="s">
        <v>1055</v>
      </c>
      <c r="AG132" s="762" t="s">
        <v>1050</v>
      </c>
    </row>
    <row r="133" spans="1:34" s="622" customFormat="1" ht="56.25">
      <c r="A133" s="755"/>
      <c r="B133" s="767" t="s">
        <v>1042</v>
      </c>
      <c r="C133" s="756" t="s">
        <v>999</v>
      </c>
      <c r="D133" s="636"/>
      <c r="E133" s="762" t="s">
        <v>1007</v>
      </c>
      <c r="F133" s="755"/>
      <c r="G133" s="757">
        <v>0.51</v>
      </c>
      <c r="H133" s="757">
        <v>0.42</v>
      </c>
      <c r="I133" s="757"/>
      <c r="J133" s="757"/>
      <c r="K133" s="757">
        <v>0.05</v>
      </c>
      <c r="L133" s="757"/>
      <c r="M133" s="757"/>
      <c r="N133" s="757"/>
      <c r="O133" s="757"/>
      <c r="P133" s="757"/>
      <c r="Q133" s="757"/>
      <c r="R133" s="757"/>
      <c r="S133" s="757"/>
      <c r="T133" s="757"/>
      <c r="U133" s="757"/>
      <c r="V133" s="757"/>
      <c r="W133" s="757">
        <v>0.04</v>
      </c>
      <c r="X133" s="757"/>
      <c r="Y133" s="757"/>
      <c r="Z133" s="757"/>
      <c r="AA133" s="757"/>
      <c r="AB133" s="757"/>
      <c r="AC133" s="757"/>
      <c r="AD133" s="757"/>
      <c r="AE133" s="760" t="s">
        <v>1073</v>
      </c>
      <c r="AF133" s="761"/>
      <c r="AG133" s="762" t="s">
        <v>1049</v>
      </c>
    </row>
    <row r="134" spans="1:34" s="621" customFormat="1" ht="45" customHeight="1">
      <c r="A134" s="755"/>
      <c r="B134" s="637" t="s">
        <v>1043</v>
      </c>
      <c r="C134" s="756" t="s">
        <v>999</v>
      </c>
      <c r="D134" s="636"/>
      <c r="E134" s="762" t="s">
        <v>139</v>
      </c>
      <c r="F134" s="755"/>
      <c r="G134" s="757">
        <v>2.12</v>
      </c>
      <c r="H134" s="758">
        <v>1.85</v>
      </c>
      <c r="I134" s="758"/>
      <c r="J134" s="758"/>
      <c r="K134" s="759"/>
      <c r="L134" s="759"/>
      <c r="M134" s="759"/>
      <c r="N134" s="759"/>
      <c r="O134" s="759"/>
      <c r="P134" s="759"/>
      <c r="Q134" s="759"/>
      <c r="R134" s="759"/>
      <c r="S134" s="759"/>
      <c r="T134" s="759"/>
      <c r="U134" s="759"/>
      <c r="V134" s="759"/>
      <c r="W134" s="757">
        <v>0.14000000000000001</v>
      </c>
      <c r="X134" s="757">
        <v>0.13</v>
      </c>
      <c r="Y134" s="759"/>
      <c r="Z134" s="759"/>
      <c r="AA134" s="759"/>
      <c r="AB134" s="759"/>
      <c r="AC134" s="759"/>
      <c r="AD134" s="759"/>
      <c r="AE134" s="760" t="s">
        <v>1066</v>
      </c>
      <c r="AF134" s="761"/>
      <c r="AG134" s="762" t="s">
        <v>1048</v>
      </c>
    </row>
    <row r="135" spans="1:34" s="621" customFormat="1" ht="56.25">
      <c r="A135" s="755"/>
      <c r="B135" s="635" t="s">
        <v>1044</v>
      </c>
      <c r="C135" s="756" t="s">
        <v>999</v>
      </c>
      <c r="D135" s="636"/>
      <c r="E135" s="762" t="s">
        <v>139</v>
      </c>
      <c r="F135" s="755"/>
      <c r="G135" s="757">
        <v>1.8</v>
      </c>
      <c r="H135" s="758">
        <v>1.71</v>
      </c>
      <c r="I135" s="758"/>
      <c r="J135" s="758"/>
      <c r="K135" s="759"/>
      <c r="L135" s="759"/>
      <c r="M135" s="759"/>
      <c r="N135" s="759"/>
      <c r="O135" s="759"/>
      <c r="P135" s="759"/>
      <c r="Q135" s="759"/>
      <c r="R135" s="759"/>
      <c r="S135" s="759"/>
      <c r="T135" s="759"/>
      <c r="U135" s="759"/>
      <c r="V135" s="759"/>
      <c r="W135" s="759">
        <v>0.08</v>
      </c>
      <c r="X135" s="759">
        <v>0.01</v>
      </c>
      <c r="Y135" s="759"/>
      <c r="Z135" s="759"/>
      <c r="AA135" s="759"/>
      <c r="AB135" s="759"/>
      <c r="AC135" s="759"/>
      <c r="AD135" s="759"/>
      <c r="AE135" s="760" t="s">
        <v>1052</v>
      </c>
      <c r="AF135" s="761"/>
      <c r="AG135" s="762" t="s">
        <v>1048</v>
      </c>
    </row>
    <row r="136" spans="1:34" s="621" customFormat="1" ht="56.25">
      <c r="A136" s="755"/>
      <c r="B136" s="635" t="s">
        <v>1045</v>
      </c>
      <c r="C136" s="756" t="s">
        <v>999</v>
      </c>
      <c r="D136" s="636"/>
      <c r="E136" s="762" t="s">
        <v>133</v>
      </c>
      <c r="F136" s="755"/>
      <c r="G136" s="757">
        <v>0.6</v>
      </c>
      <c r="H136" s="757">
        <v>0.6</v>
      </c>
      <c r="I136" s="758"/>
      <c r="J136" s="758"/>
      <c r="K136" s="759"/>
      <c r="L136" s="759"/>
      <c r="M136" s="759"/>
      <c r="N136" s="759"/>
      <c r="O136" s="759"/>
      <c r="P136" s="759"/>
      <c r="Q136" s="759"/>
      <c r="R136" s="759"/>
      <c r="S136" s="759"/>
      <c r="T136" s="759"/>
      <c r="U136" s="759"/>
      <c r="V136" s="759"/>
      <c r="W136" s="759"/>
      <c r="X136" s="759"/>
      <c r="Y136" s="759"/>
      <c r="Z136" s="759"/>
      <c r="AA136" s="759"/>
      <c r="AB136" s="759"/>
      <c r="AC136" s="759"/>
      <c r="AD136" s="759"/>
      <c r="AE136" s="760"/>
      <c r="AF136" s="761"/>
      <c r="AG136" s="762" t="s">
        <v>1048</v>
      </c>
    </row>
    <row r="137" spans="1:34" ht="15.75">
      <c r="A137" s="265"/>
      <c r="B137" s="769" t="s">
        <v>1056</v>
      </c>
      <c r="C137" s="770"/>
      <c r="D137" s="770"/>
      <c r="E137" s="771" t="s">
        <v>666</v>
      </c>
      <c r="F137" s="265"/>
      <c r="G137" s="772">
        <v>0.03</v>
      </c>
      <c r="H137" s="773"/>
      <c r="I137" s="773"/>
      <c r="J137" s="773"/>
      <c r="K137" s="114"/>
      <c r="L137" s="114"/>
      <c r="M137" s="114"/>
      <c r="N137" s="114"/>
      <c r="O137" s="114"/>
      <c r="P137" s="114"/>
      <c r="Q137" s="114"/>
      <c r="R137" s="114"/>
      <c r="S137" s="114"/>
      <c r="T137" s="114"/>
      <c r="U137" s="114"/>
      <c r="V137" s="114"/>
      <c r="W137" s="114">
        <v>0.02</v>
      </c>
      <c r="X137" s="114"/>
      <c r="Y137" s="114"/>
      <c r="Z137" s="114"/>
      <c r="AA137" s="114"/>
      <c r="AB137" s="114"/>
      <c r="AC137" s="114"/>
      <c r="AD137" s="114">
        <v>0.01</v>
      </c>
      <c r="AE137" s="774"/>
      <c r="AF137" s="775"/>
      <c r="AG137" s="125"/>
    </row>
    <row r="138" spans="1:34">
      <c r="A138" s="265"/>
      <c r="B138" s="776" t="s">
        <v>1056</v>
      </c>
      <c r="C138" s="770"/>
      <c r="D138" s="770"/>
      <c r="E138" s="771" t="s">
        <v>134</v>
      </c>
      <c r="F138" s="265"/>
      <c r="G138" s="772">
        <v>0.02</v>
      </c>
      <c r="H138" s="773"/>
      <c r="I138" s="773"/>
      <c r="J138" s="773">
        <v>0.02</v>
      </c>
      <c r="K138" s="114"/>
      <c r="L138" s="114"/>
      <c r="M138" s="114"/>
      <c r="N138" s="114"/>
      <c r="O138" s="114"/>
      <c r="P138" s="114"/>
      <c r="Q138" s="114"/>
      <c r="R138" s="114"/>
      <c r="S138" s="114"/>
      <c r="T138" s="114"/>
      <c r="U138" s="114"/>
      <c r="V138" s="114"/>
      <c r="W138" s="114"/>
      <c r="X138" s="114"/>
      <c r="Y138" s="114"/>
      <c r="Z138" s="114"/>
      <c r="AA138" s="114"/>
      <c r="AB138" s="114"/>
      <c r="AC138" s="114"/>
      <c r="AD138" s="114"/>
      <c r="AE138" s="774"/>
      <c r="AF138" s="775"/>
      <c r="AG138" s="125"/>
    </row>
  </sheetData>
  <protectedRanges>
    <protectedRange sqref="B35:B37 B39 B42:B45" name="Range10_1_1_3_1_1_1_1_1_1_2_2"/>
    <protectedRange sqref="B38" name="Range10_1_1_3_1_1_1_1_1_1_2_2_1"/>
    <protectedRange sqref="B41" name="Range10_1_1_3_1_1_1_1_1_1_2_2_2"/>
    <protectedRange sqref="B46:B47" name="Range10_1_1_3_1_1_1_1_1_1_2_2_3"/>
    <protectedRange sqref="B54:B59" name="Range10_1_1_3_1_1_1_1_1_1_2_2_4"/>
    <protectedRange sqref="B84:B100" name="Range10_1_1_3_1_1_1_1_1_1_2_2_5"/>
    <protectedRange sqref="B63:B64" name="Range10_1_1_3_1_1_1_1_1_1_2_2_6"/>
    <protectedRange sqref="B111" name="Range10_1_1_3_1_1_1_1_1_1_2_2_7"/>
  </protectedRanges>
  <autoFilter ref="A5:HN138"/>
  <mergeCells count="29">
    <mergeCell ref="A1:B1"/>
    <mergeCell ref="A2:AF2"/>
    <mergeCell ref="A3:A4"/>
    <mergeCell ref="AE3:AE4"/>
    <mergeCell ref="G3:G4"/>
    <mergeCell ref="H3:AD3"/>
    <mergeCell ref="AF3:AG4"/>
    <mergeCell ref="B3:B4"/>
    <mergeCell ref="C3:C4"/>
    <mergeCell ref="E3:E4"/>
    <mergeCell ref="D3:D4"/>
    <mergeCell ref="F3:F4"/>
    <mergeCell ref="A90:A100"/>
    <mergeCell ref="AG90:AG100"/>
    <mergeCell ref="AG79:AG80"/>
    <mergeCell ref="E79:E80"/>
    <mergeCell ref="AE79:AE80"/>
    <mergeCell ref="C79:C80"/>
    <mergeCell ref="A79:A80"/>
    <mergeCell ref="B79:B80"/>
    <mergeCell ref="B87:B88"/>
    <mergeCell ref="AG87:AG88"/>
    <mergeCell ref="D43:D44"/>
    <mergeCell ref="A43:A44"/>
    <mergeCell ref="B43:B44"/>
    <mergeCell ref="B61:B62"/>
    <mergeCell ref="A61:A62"/>
    <mergeCell ref="C61:C62"/>
    <mergeCell ref="C43:C44"/>
  </mergeCells>
  <conditionalFormatting sqref="B39 B35:B37 B90:B100 B45 B42:B43">
    <cfRule type="cellIs" dxfId="13" priority="8" stopIfTrue="1" operator="equal">
      <formula>0</formula>
    </cfRule>
  </conditionalFormatting>
  <conditionalFormatting sqref="B38">
    <cfRule type="cellIs" dxfId="12" priority="7" stopIfTrue="1" operator="equal">
      <formula>0</formula>
    </cfRule>
  </conditionalFormatting>
  <conditionalFormatting sqref="B41">
    <cfRule type="cellIs" dxfId="11" priority="6" stopIfTrue="1" operator="equal">
      <formula>0</formula>
    </cfRule>
  </conditionalFormatting>
  <conditionalFormatting sqref="B46:B47">
    <cfRule type="cellIs" dxfId="10" priority="5" stopIfTrue="1" operator="equal">
      <formula>0</formula>
    </cfRule>
  </conditionalFormatting>
  <conditionalFormatting sqref="B54:B59">
    <cfRule type="cellIs" dxfId="9" priority="4" stopIfTrue="1" operator="equal">
      <formula>0</formula>
    </cfRule>
  </conditionalFormatting>
  <conditionalFormatting sqref="B84:B87">
    <cfRule type="cellIs" dxfId="8" priority="3" stopIfTrue="1" operator="equal">
      <formula>0</formula>
    </cfRule>
  </conditionalFormatting>
  <conditionalFormatting sqref="B63:B64">
    <cfRule type="cellIs" dxfId="7" priority="2" stopIfTrue="1" operator="equal">
      <formula>0</formula>
    </cfRule>
  </conditionalFormatting>
  <conditionalFormatting sqref="B111">
    <cfRule type="cellIs" dxfId="6" priority="1" stopIfTrue="1" operator="equal">
      <formula>0</formula>
    </cfRule>
  </conditionalFormatting>
  <hyperlinks>
    <hyperlink ref="A3" location="Link!A1" display="TT"/>
  </hyperlinks>
  <pageMargins left="0.36" right="0" top="0.53" bottom="0" header="0.24" footer="0"/>
  <pageSetup paperSize="8" scale="61" orientation="landscape" horizontalDpi="300" verticalDpi="300" r:id="rId1"/>
  <colBreaks count="1" manualBreakCount="1">
    <brk id="33"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3"/>
  <sheetViews>
    <sheetView topLeftCell="A20" zoomScale="70" zoomScaleNormal="70" workbookViewId="0">
      <selection activeCell="F22" sqref="F22"/>
    </sheetView>
  </sheetViews>
  <sheetFormatPr defaultColWidth="9" defaultRowHeight="15.75"/>
  <cols>
    <col min="1" max="1" width="7.85546875" style="103" customWidth="1"/>
    <col min="2" max="2" width="40.85546875" style="103" customWidth="1"/>
    <col min="3" max="3" width="17.140625" style="110" customWidth="1"/>
    <col min="4" max="4" width="37.85546875" style="103" customWidth="1"/>
    <col min="5" max="5" width="17.85546875" style="110" customWidth="1"/>
    <col min="6" max="7" width="12.7109375" style="565" customWidth="1"/>
    <col min="8" max="8" width="10" style="565" customWidth="1"/>
    <col min="9" max="9" width="10.5703125" style="565" customWidth="1"/>
    <col min="10" max="10" width="9.85546875" style="565" customWidth="1"/>
    <col min="11" max="13" width="9" style="103" customWidth="1"/>
    <col min="14" max="256" width="9" style="103"/>
    <col min="257" max="257" width="7.85546875" style="103" customWidth="1"/>
    <col min="258" max="258" width="40.85546875" style="103" customWidth="1"/>
    <col min="259" max="259" width="17.140625" style="103" customWidth="1"/>
    <col min="260" max="260" width="37.85546875" style="103" customWidth="1"/>
    <col min="261" max="261" width="17.85546875" style="103" customWidth="1"/>
    <col min="262" max="263" width="12.7109375" style="103" customWidth="1"/>
    <col min="264" max="264" width="10" style="103" customWidth="1"/>
    <col min="265" max="265" width="10.5703125" style="103" customWidth="1"/>
    <col min="266" max="266" width="9.85546875" style="103" customWidth="1"/>
    <col min="267" max="269" width="0" style="103" hidden="1" customWidth="1"/>
    <col min="270" max="512" width="9" style="103"/>
    <col min="513" max="513" width="7.85546875" style="103" customWidth="1"/>
    <col min="514" max="514" width="40.85546875" style="103" customWidth="1"/>
    <col min="515" max="515" width="17.140625" style="103" customWidth="1"/>
    <col min="516" max="516" width="37.85546875" style="103" customWidth="1"/>
    <col min="517" max="517" width="17.85546875" style="103" customWidth="1"/>
    <col min="518" max="519" width="12.7109375" style="103" customWidth="1"/>
    <col min="520" max="520" width="10" style="103" customWidth="1"/>
    <col min="521" max="521" width="10.5703125" style="103" customWidth="1"/>
    <col min="522" max="522" width="9.85546875" style="103" customWidth="1"/>
    <col min="523" max="525" width="0" style="103" hidden="1" customWidth="1"/>
    <col min="526" max="768" width="9" style="103"/>
    <col min="769" max="769" width="7.85546875" style="103" customWidth="1"/>
    <col min="770" max="770" width="40.85546875" style="103" customWidth="1"/>
    <col min="771" max="771" width="17.140625" style="103" customWidth="1"/>
    <col min="772" max="772" width="37.85546875" style="103" customWidth="1"/>
    <col min="773" max="773" width="17.85546875" style="103" customWidth="1"/>
    <col min="774" max="775" width="12.7109375" style="103" customWidth="1"/>
    <col min="776" max="776" width="10" style="103" customWidth="1"/>
    <col min="777" max="777" width="10.5703125" style="103" customWidth="1"/>
    <col min="778" max="778" width="9.85546875" style="103" customWidth="1"/>
    <col min="779" max="781" width="0" style="103" hidden="1" customWidth="1"/>
    <col min="782" max="1024" width="9" style="103"/>
    <col min="1025" max="1025" width="7.85546875" style="103" customWidth="1"/>
    <col min="1026" max="1026" width="40.85546875" style="103" customWidth="1"/>
    <col min="1027" max="1027" width="17.140625" style="103" customWidth="1"/>
    <col min="1028" max="1028" width="37.85546875" style="103" customWidth="1"/>
    <col min="1029" max="1029" width="17.85546875" style="103" customWidth="1"/>
    <col min="1030" max="1031" width="12.7109375" style="103" customWidth="1"/>
    <col min="1032" max="1032" width="10" style="103" customWidth="1"/>
    <col min="1033" max="1033" width="10.5703125" style="103" customWidth="1"/>
    <col min="1034" max="1034" width="9.85546875" style="103" customWidth="1"/>
    <col min="1035" max="1037" width="0" style="103" hidden="1" customWidth="1"/>
    <col min="1038" max="1280" width="9" style="103"/>
    <col min="1281" max="1281" width="7.85546875" style="103" customWidth="1"/>
    <col min="1282" max="1282" width="40.85546875" style="103" customWidth="1"/>
    <col min="1283" max="1283" width="17.140625" style="103" customWidth="1"/>
    <col min="1284" max="1284" width="37.85546875" style="103" customWidth="1"/>
    <col min="1285" max="1285" width="17.85546875" style="103" customWidth="1"/>
    <col min="1286" max="1287" width="12.7109375" style="103" customWidth="1"/>
    <col min="1288" max="1288" width="10" style="103" customWidth="1"/>
    <col min="1289" max="1289" width="10.5703125" style="103" customWidth="1"/>
    <col min="1290" max="1290" width="9.85546875" style="103" customWidth="1"/>
    <col min="1291" max="1293" width="0" style="103" hidden="1" customWidth="1"/>
    <col min="1294" max="1536" width="9" style="103"/>
    <col min="1537" max="1537" width="7.85546875" style="103" customWidth="1"/>
    <col min="1538" max="1538" width="40.85546875" style="103" customWidth="1"/>
    <col min="1539" max="1539" width="17.140625" style="103" customWidth="1"/>
    <col min="1540" max="1540" width="37.85546875" style="103" customWidth="1"/>
    <col min="1541" max="1541" width="17.85546875" style="103" customWidth="1"/>
    <col min="1542" max="1543" width="12.7109375" style="103" customWidth="1"/>
    <col min="1544" max="1544" width="10" style="103" customWidth="1"/>
    <col min="1545" max="1545" width="10.5703125" style="103" customWidth="1"/>
    <col min="1546" max="1546" width="9.85546875" style="103" customWidth="1"/>
    <col min="1547" max="1549" width="0" style="103" hidden="1" customWidth="1"/>
    <col min="1550" max="1792" width="9" style="103"/>
    <col min="1793" max="1793" width="7.85546875" style="103" customWidth="1"/>
    <col min="1794" max="1794" width="40.85546875" style="103" customWidth="1"/>
    <col min="1795" max="1795" width="17.140625" style="103" customWidth="1"/>
    <col min="1796" max="1796" width="37.85546875" style="103" customWidth="1"/>
    <col min="1797" max="1797" width="17.85546875" style="103" customWidth="1"/>
    <col min="1798" max="1799" width="12.7109375" style="103" customWidth="1"/>
    <col min="1800" max="1800" width="10" style="103" customWidth="1"/>
    <col min="1801" max="1801" width="10.5703125" style="103" customWidth="1"/>
    <col min="1802" max="1802" width="9.85546875" style="103" customWidth="1"/>
    <col min="1803" max="1805" width="0" style="103" hidden="1" customWidth="1"/>
    <col min="1806" max="2048" width="9" style="103"/>
    <col min="2049" max="2049" width="7.85546875" style="103" customWidth="1"/>
    <col min="2050" max="2050" width="40.85546875" style="103" customWidth="1"/>
    <col min="2051" max="2051" width="17.140625" style="103" customWidth="1"/>
    <col min="2052" max="2052" width="37.85546875" style="103" customWidth="1"/>
    <col min="2053" max="2053" width="17.85546875" style="103" customWidth="1"/>
    <col min="2054" max="2055" width="12.7109375" style="103" customWidth="1"/>
    <col min="2056" max="2056" width="10" style="103" customWidth="1"/>
    <col min="2057" max="2057" width="10.5703125" style="103" customWidth="1"/>
    <col min="2058" max="2058" width="9.85546875" style="103" customWidth="1"/>
    <col min="2059" max="2061" width="0" style="103" hidden="1" customWidth="1"/>
    <col min="2062" max="2304" width="9" style="103"/>
    <col min="2305" max="2305" width="7.85546875" style="103" customWidth="1"/>
    <col min="2306" max="2306" width="40.85546875" style="103" customWidth="1"/>
    <col min="2307" max="2307" width="17.140625" style="103" customWidth="1"/>
    <col min="2308" max="2308" width="37.85546875" style="103" customWidth="1"/>
    <col min="2309" max="2309" width="17.85546875" style="103" customWidth="1"/>
    <col min="2310" max="2311" width="12.7109375" style="103" customWidth="1"/>
    <col min="2312" max="2312" width="10" style="103" customWidth="1"/>
    <col min="2313" max="2313" width="10.5703125" style="103" customWidth="1"/>
    <col min="2314" max="2314" width="9.85546875" style="103" customWidth="1"/>
    <col min="2315" max="2317" width="0" style="103" hidden="1" customWidth="1"/>
    <col min="2318" max="2560" width="9" style="103"/>
    <col min="2561" max="2561" width="7.85546875" style="103" customWidth="1"/>
    <col min="2562" max="2562" width="40.85546875" style="103" customWidth="1"/>
    <col min="2563" max="2563" width="17.140625" style="103" customWidth="1"/>
    <col min="2564" max="2564" width="37.85546875" style="103" customWidth="1"/>
    <col min="2565" max="2565" width="17.85546875" style="103" customWidth="1"/>
    <col min="2566" max="2567" width="12.7109375" style="103" customWidth="1"/>
    <col min="2568" max="2568" width="10" style="103" customWidth="1"/>
    <col min="2569" max="2569" width="10.5703125" style="103" customWidth="1"/>
    <col min="2570" max="2570" width="9.85546875" style="103" customWidth="1"/>
    <col min="2571" max="2573" width="0" style="103" hidden="1" customWidth="1"/>
    <col min="2574" max="2816" width="9" style="103"/>
    <col min="2817" max="2817" width="7.85546875" style="103" customWidth="1"/>
    <col min="2818" max="2818" width="40.85546875" style="103" customWidth="1"/>
    <col min="2819" max="2819" width="17.140625" style="103" customWidth="1"/>
    <col min="2820" max="2820" width="37.85546875" style="103" customWidth="1"/>
    <col min="2821" max="2821" width="17.85546875" style="103" customWidth="1"/>
    <col min="2822" max="2823" width="12.7109375" style="103" customWidth="1"/>
    <col min="2824" max="2824" width="10" style="103" customWidth="1"/>
    <col min="2825" max="2825" width="10.5703125" style="103" customWidth="1"/>
    <col min="2826" max="2826" width="9.85546875" style="103" customWidth="1"/>
    <col min="2827" max="2829" width="0" style="103" hidden="1" customWidth="1"/>
    <col min="2830" max="3072" width="9" style="103"/>
    <col min="3073" max="3073" width="7.85546875" style="103" customWidth="1"/>
    <col min="3074" max="3074" width="40.85546875" style="103" customWidth="1"/>
    <col min="3075" max="3075" width="17.140625" style="103" customWidth="1"/>
    <col min="3076" max="3076" width="37.85546875" style="103" customWidth="1"/>
    <col min="3077" max="3077" width="17.85546875" style="103" customWidth="1"/>
    <col min="3078" max="3079" width="12.7109375" style="103" customWidth="1"/>
    <col min="3080" max="3080" width="10" style="103" customWidth="1"/>
    <col min="3081" max="3081" width="10.5703125" style="103" customWidth="1"/>
    <col min="3082" max="3082" width="9.85546875" style="103" customWidth="1"/>
    <col min="3083" max="3085" width="0" style="103" hidden="1" customWidth="1"/>
    <col min="3086" max="3328" width="9" style="103"/>
    <col min="3329" max="3329" width="7.85546875" style="103" customWidth="1"/>
    <col min="3330" max="3330" width="40.85546875" style="103" customWidth="1"/>
    <col min="3331" max="3331" width="17.140625" style="103" customWidth="1"/>
    <col min="3332" max="3332" width="37.85546875" style="103" customWidth="1"/>
    <col min="3333" max="3333" width="17.85546875" style="103" customWidth="1"/>
    <col min="3334" max="3335" width="12.7109375" style="103" customWidth="1"/>
    <col min="3336" max="3336" width="10" style="103" customWidth="1"/>
    <col min="3337" max="3337" width="10.5703125" style="103" customWidth="1"/>
    <col min="3338" max="3338" width="9.85546875" style="103" customWidth="1"/>
    <col min="3339" max="3341" width="0" style="103" hidden="1" customWidth="1"/>
    <col min="3342" max="3584" width="9" style="103"/>
    <col min="3585" max="3585" width="7.85546875" style="103" customWidth="1"/>
    <col min="3586" max="3586" width="40.85546875" style="103" customWidth="1"/>
    <col min="3587" max="3587" width="17.140625" style="103" customWidth="1"/>
    <col min="3588" max="3588" width="37.85546875" style="103" customWidth="1"/>
    <col min="3589" max="3589" width="17.85546875" style="103" customWidth="1"/>
    <col min="3590" max="3591" width="12.7109375" style="103" customWidth="1"/>
    <col min="3592" max="3592" width="10" style="103" customWidth="1"/>
    <col min="3593" max="3593" width="10.5703125" style="103" customWidth="1"/>
    <col min="3594" max="3594" width="9.85546875" style="103" customWidth="1"/>
    <col min="3595" max="3597" width="0" style="103" hidden="1" customWidth="1"/>
    <col min="3598" max="3840" width="9" style="103"/>
    <col min="3841" max="3841" width="7.85546875" style="103" customWidth="1"/>
    <col min="3842" max="3842" width="40.85546875" style="103" customWidth="1"/>
    <col min="3843" max="3843" width="17.140625" style="103" customWidth="1"/>
    <col min="3844" max="3844" width="37.85546875" style="103" customWidth="1"/>
    <col min="3845" max="3845" width="17.85546875" style="103" customWidth="1"/>
    <col min="3846" max="3847" width="12.7109375" style="103" customWidth="1"/>
    <col min="3848" max="3848" width="10" style="103" customWidth="1"/>
    <col min="3849" max="3849" width="10.5703125" style="103" customWidth="1"/>
    <col min="3850" max="3850" width="9.85546875" style="103" customWidth="1"/>
    <col min="3851" max="3853" width="0" style="103" hidden="1" customWidth="1"/>
    <col min="3854" max="4096" width="9" style="103"/>
    <col min="4097" max="4097" width="7.85546875" style="103" customWidth="1"/>
    <col min="4098" max="4098" width="40.85546875" style="103" customWidth="1"/>
    <col min="4099" max="4099" width="17.140625" style="103" customWidth="1"/>
    <col min="4100" max="4100" width="37.85546875" style="103" customWidth="1"/>
    <col min="4101" max="4101" width="17.85546875" style="103" customWidth="1"/>
    <col min="4102" max="4103" width="12.7109375" style="103" customWidth="1"/>
    <col min="4104" max="4104" width="10" style="103" customWidth="1"/>
    <col min="4105" max="4105" width="10.5703125" style="103" customWidth="1"/>
    <col min="4106" max="4106" width="9.85546875" style="103" customWidth="1"/>
    <col min="4107" max="4109" width="0" style="103" hidden="1" customWidth="1"/>
    <col min="4110" max="4352" width="9" style="103"/>
    <col min="4353" max="4353" width="7.85546875" style="103" customWidth="1"/>
    <col min="4354" max="4354" width="40.85546875" style="103" customWidth="1"/>
    <col min="4355" max="4355" width="17.140625" style="103" customWidth="1"/>
    <col min="4356" max="4356" width="37.85546875" style="103" customWidth="1"/>
    <col min="4357" max="4357" width="17.85546875" style="103" customWidth="1"/>
    <col min="4358" max="4359" width="12.7109375" style="103" customWidth="1"/>
    <col min="4360" max="4360" width="10" style="103" customWidth="1"/>
    <col min="4361" max="4361" width="10.5703125" style="103" customWidth="1"/>
    <col min="4362" max="4362" width="9.85546875" style="103" customWidth="1"/>
    <col min="4363" max="4365" width="0" style="103" hidden="1" customWidth="1"/>
    <col min="4366" max="4608" width="9" style="103"/>
    <col min="4609" max="4609" width="7.85546875" style="103" customWidth="1"/>
    <col min="4610" max="4610" width="40.85546875" style="103" customWidth="1"/>
    <col min="4611" max="4611" width="17.140625" style="103" customWidth="1"/>
    <col min="4612" max="4612" width="37.85546875" style="103" customWidth="1"/>
    <col min="4613" max="4613" width="17.85546875" style="103" customWidth="1"/>
    <col min="4614" max="4615" width="12.7109375" style="103" customWidth="1"/>
    <col min="4616" max="4616" width="10" style="103" customWidth="1"/>
    <col min="4617" max="4617" width="10.5703125" style="103" customWidth="1"/>
    <col min="4618" max="4618" width="9.85546875" style="103" customWidth="1"/>
    <col min="4619" max="4621" width="0" style="103" hidden="1" customWidth="1"/>
    <col min="4622" max="4864" width="9" style="103"/>
    <col min="4865" max="4865" width="7.85546875" style="103" customWidth="1"/>
    <col min="4866" max="4866" width="40.85546875" style="103" customWidth="1"/>
    <col min="4867" max="4867" width="17.140625" style="103" customWidth="1"/>
    <col min="4868" max="4868" width="37.85546875" style="103" customWidth="1"/>
    <col min="4869" max="4869" width="17.85546875" style="103" customWidth="1"/>
    <col min="4870" max="4871" width="12.7109375" style="103" customWidth="1"/>
    <col min="4872" max="4872" width="10" style="103" customWidth="1"/>
    <col min="4873" max="4873" width="10.5703125" style="103" customWidth="1"/>
    <col min="4874" max="4874" width="9.85546875" style="103" customWidth="1"/>
    <col min="4875" max="4877" width="0" style="103" hidden="1" customWidth="1"/>
    <col min="4878" max="5120" width="9" style="103"/>
    <col min="5121" max="5121" width="7.85546875" style="103" customWidth="1"/>
    <col min="5122" max="5122" width="40.85546875" style="103" customWidth="1"/>
    <col min="5123" max="5123" width="17.140625" style="103" customWidth="1"/>
    <col min="5124" max="5124" width="37.85546875" style="103" customWidth="1"/>
    <col min="5125" max="5125" width="17.85546875" style="103" customWidth="1"/>
    <col min="5126" max="5127" width="12.7109375" style="103" customWidth="1"/>
    <col min="5128" max="5128" width="10" style="103" customWidth="1"/>
    <col min="5129" max="5129" width="10.5703125" style="103" customWidth="1"/>
    <col min="5130" max="5130" width="9.85546875" style="103" customWidth="1"/>
    <col min="5131" max="5133" width="0" style="103" hidden="1" customWidth="1"/>
    <col min="5134" max="5376" width="9" style="103"/>
    <col min="5377" max="5377" width="7.85546875" style="103" customWidth="1"/>
    <col min="5378" max="5378" width="40.85546875" style="103" customWidth="1"/>
    <col min="5379" max="5379" width="17.140625" style="103" customWidth="1"/>
    <col min="5380" max="5380" width="37.85546875" style="103" customWidth="1"/>
    <col min="5381" max="5381" width="17.85546875" style="103" customWidth="1"/>
    <col min="5382" max="5383" width="12.7109375" style="103" customWidth="1"/>
    <col min="5384" max="5384" width="10" style="103" customWidth="1"/>
    <col min="5385" max="5385" width="10.5703125" style="103" customWidth="1"/>
    <col min="5386" max="5386" width="9.85546875" style="103" customWidth="1"/>
    <col min="5387" max="5389" width="0" style="103" hidden="1" customWidth="1"/>
    <col min="5390" max="5632" width="9" style="103"/>
    <col min="5633" max="5633" width="7.85546875" style="103" customWidth="1"/>
    <col min="5634" max="5634" width="40.85546875" style="103" customWidth="1"/>
    <col min="5635" max="5635" width="17.140625" style="103" customWidth="1"/>
    <col min="5636" max="5636" width="37.85546875" style="103" customWidth="1"/>
    <col min="5637" max="5637" width="17.85546875" style="103" customWidth="1"/>
    <col min="5638" max="5639" width="12.7109375" style="103" customWidth="1"/>
    <col min="5640" max="5640" width="10" style="103" customWidth="1"/>
    <col min="5641" max="5641" width="10.5703125" style="103" customWidth="1"/>
    <col min="5642" max="5642" width="9.85546875" style="103" customWidth="1"/>
    <col min="5643" max="5645" width="0" style="103" hidden="1" customWidth="1"/>
    <col min="5646" max="5888" width="9" style="103"/>
    <col min="5889" max="5889" width="7.85546875" style="103" customWidth="1"/>
    <col min="5890" max="5890" width="40.85546875" style="103" customWidth="1"/>
    <col min="5891" max="5891" width="17.140625" style="103" customWidth="1"/>
    <col min="5892" max="5892" width="37.85546875" style="103" customWidth="1"/>
    <col min="5893" max="5893" width="17.85546875" style="103" customWidth="1"/>
    <col min="5894" max="5895" width="12.7109375" style="103" customWidth="1"/>
    <col min="5896" max="5896" width="10" style="103" customWidth="1"/>
    <col min="5897" max="5897" width="10.5703125" style="103" customWidth="1"/>
    <col min="5898" max="5898" width="9.85546875" style="103" customWidth="1"/>
    <col min="5899" max="5901" width="0" style="103" hidden="1" customWidth="1"/>
    <col min="5902" max="6144" width="9" style="103"/>
    <col min="6145" max="6145" width="7.85546875" style="103" customWidth="1"/>
    <col min="6146" max="6146" width="40.85546875" style="103" customWidth="1"/>
    <col min="6147" max="6147" width="17.140625" style="103" customWidth="1"/>
    <col min="6148" max="6148" width="37.85546875" style="103" customWidth="1"/>
    <col min="6149" max="6149" width="17.85546875" style="103" customWidth="1"/>
    <col min="6150" max="6151" width="12.7109375" style="103" customWidth="1"/>
    <col min="6152" max="6152" width="10" style="103" customWidth="1"/>
    <col min="6153" max="6153" width="10.5703125" style="103" customWidth="1"/>
    <col min="6154" max="6154" width="9.85546875" style="103" customWidth="1"/>
    <col min="6155" max="6157" width="0" style="103" hidden="1" customWidth="1"/>
    <col min="6158" max="6400" width="9" style="103"/>
    <col min="6401" max="6401" width="7.85546875" style="103" customWidth="1"/>
    <col min="6402" max="6402" width="40.85546875" style="103" customWidth="1"/>
    <col min="6403" max="6403" width="17.140625" style="103" customWidth="1"/>
    <col min="6404" max="6404" width="37.85546875" style="103" customWidth="1"/>
    <col min="6405" max="6405" width="17.85546875" style="103" customWidth="1"/>
    <col min="6406" max="6407" width="12.7109375" style="103" customWidth="1"/>
    <col min="6408" max="6408" width="10" style="103" customWidth="1"/>
    <col min="6409" max="6409" width="10.5703125" style="103" customWidth="1"/>
    <col min="6410" max="6410" width="9.85546875" style="103" customWidth="1"/>
    <col min="6411" max="6413" width="0" style="103" hidden="1" customWidth="1"/>
    <col min="6414" max="6656" width="9" style="103"/>
    <col min="6657" max="6657" width="7.85546875" style="103" customWidth="1"/>
    <col min="6658" max="6658" width="40.85546875" style="103" customWidth="1"/>
    <col min="6659" max="6659" width="17.140625" style="103" customWidth="1"/>
    <col min="6660" max="6660" width="37.85546875" style="103" customWidth="1"/>
    <col min="6661" max="6661" width="17.85546875" style="103" customWidth="1"/>
    <col min="6662" max="6663" width="12.7109375" style="103" customWidth="1"/>
    <col min="6664" max="6664" width="10" style="103" customWidth="1"/>
    <col min="6665" max="6665" width="10.5703125" style="103" customWidth="1"/>
    <col min="6666" max="6666" width="9.85546875" style="103" customWidth="1"/>
    <col min="6667" max="6669" width="0" style="103" hidden="1" customWidth="1"/>
    <col min="6670" max="6912" width="9" style="103"/>
    <col min="6913" max="6913" width="7.85546875" style="103" customWidth="1"/>
    <col min="6914" max="6914" width="40.85546875" style="103" customWidth="1"/>
    <col min="6915" max="6915" width="17.140625" style="103" customWidth="1"/>
    <col min="6916" max="6916" width="37.85546875" style="103" customWidth="1"/>
    <col min="6917" max="6917" width="17.85546875" style="103" customWidth="1"/>
    <col min="6918" max="6919" width="12.7109375" style="103" customWidth="1"/>
    <col min="6920" max="6920" width="10" style="103" customWidth="1"/>
    <col min="6921" max="6921" width="10.5703125" style="103" customWidth="1"/>
    <col min="6922" max="6922" width="9.85546875" style="103" customWidth="1"/>
    <col min="6923" max="6925" width="0" style="103" hidden="1" customWidth="1"/>
    <col min="6926" max="7168" width="9" style="103"/>
    <col min="7169" max="7169" width="7.85546875" style="103" customWidth="1"/>
    <col min="7170" max="7170" width="40.85546875" style="103" customWidth="1"/>
    <col min="7171" max="7171" width="17.140625" style="103" customWidth="1"/>
    <col min="7172" max="7172" width="37.85546875" style="103" customWidth="1"/>
    <col min="7173" max="7173" width="17.85546875" style="103" customWidth="1"/>
    <col min="7174" max="7175" width="12.7109375" style="103" customWidth="1"/>
    <col min="7176" max="7176" width="10" style="103" customWidth="1"/>
    <col min="7177" max="7177" width="10.5703125" style="103" customWidth="1"/>
    <col min="7178" max="7178" width="9.85546875" style="103" customWidth="1"/>
    <col min="7179" max="7181" width="0" style="103" hidden="1" customWidth="1"/>
    <col min="7182" max="7424" width="9" style="103"/>
    <col min="7425" max="7425" width="7.85546875" style="103" customWidth="1"/>
    <col min="7426" max="7426" width="40.85546875" style="103" customWidth="1"/>
    <col min="7427" max="7427" width="17.140625" style="103" customWidth="1"/>
    <col min="7428" max="7428" width="37.85546875" style="103" customWidth="1"/>
    <col min="7429" max="7429" width="17.85546875" style="103" customWidth="1"/>
    <col min="7430" max="7431" width="12.7109375" style="103" customWidth="1"/>
    <col min="7432" max="7432" width="10" style="103" customWidth="1"/>
    <col min="7433" max="7433" width="10.5703125" style="103" customWidth="1"/>
    <col min="7434" max="7434" width="9.85546875" style="103" customWidth="1"/>
    <col min="7435" max="7437" width="0" style="103" hidden="1" customWidth="1"/>
    <col min="7438" max="7680" width="9" style="103"/>
    <col min="7681" max="7681" width="7.85546875" style="103" customWidth="1"/>
    <col min="7682" max="7682" width="40.85546875" style="103" customWidth="1"/>
    <col min="7683" max="7683" width="17.140625" style="103" customWidth="1"/>
    <col min="7684" max="7684" width="37.85546875" style="103" customWidth="1"/>
    <col min="7685" max="7685" width="17.85546875" style="103" customWidth="1"/>
    <col min="7686" max="7687" width="12.7109375" style="103" customWidth="1"/>
    <col min="7688" max="7688" width="10" style="103" customWidth="1"/>
    <col min="7689" max="7689" width="10.5703125" style="103" customWidth="1"/>
    <col min="7690" max="7690" width="9.85546875" style="103" customWidth="1"/>
    <col min="7691" max="7693" width="0" style="103" hidden="1" customWidth="1"/>
    <col min="7694" max="7936" width="9" style="103"/>
    <col min="7937" max="7937" width="7.85546875" style="103" customWidth="1"/>
    <col min="7938" max="7938" width="40.85546875" style="103" customWidth="1"/>
    <col min="7939" max="7939" width="17.140625" style="103" customWidth="1"/>
    <col min="7940" max="7940" width="37.85546875" style="103" customWidth="1"/>
    <col min="7941" max="7941" width="17.85546875" style="103" customWidth="1"/>
    <col min="7942" max="7943" width="12.7109375" style="103" customWidth="1"/>
    <col min="7944" max="7944" width="10" style="103" customWidth="1"/>
    <col min="7945" max="7945" width="10.5703125" style="103" customWidth="1"/>
    <col min="7946" max="7946" width="9.85546875" style="103" customWidth="1"/>
    <col min="7947" max="7949" width="0" style="103" hidden="1" customWidth="1"/>
    <col min="7950" max="8192" width="9" style="103"/>
    <col min="8193" max="8193" width="7.85546875" style="103" customWidth="1"/>
    <col min="8194" max="8194" width="40.85546875" style="103" customWidth="1"/>
    <col min="8195" max="8195" width="17.140625" style="103" customWidth="1"/>
    <col min="8196" max="8196" width="37.85546875" style="103" customWidth="1"/>
    <col min="8197" max="8197" width="17.85546875" style="103" customWidth="1"/>
    <col min="8198" max="8199" width="12.7109375" style="103" customWidth="1"/>
    <col min="8200" max="8200" width="10" style="103" customWidth="1"/>
    <col min="8201" max="8201" width="10.5703125" style="103" customWidth="1"/>
    <col min="8202" max="8202" width="9.85546875" style="103" customWidth="1"/>
    <col min="8203" max="8205" width="0" style="103" hidden="1" customWidth="1"/>
    <col min="8206" max="8448" width="9" style="103"/>
    <col min="8449" max="8449" width="7.85546875" style="103" customWidth="1"/>
    <col min="8450" max="8450" width="40.85546875" style="103" customWidth="1"/>
    <col min="8451" max="8451" width="17.140625" style="103" customWidth="1"/>
    <col min="8452" max="8452" width="37.85546875" style="103" customWidth="1"/>
    <col min="8453" max="8453" width="17.85546875" style="103" customWidth="1"/>
    <col min="8454" max="8455" width="12.7109375" style="103" customWidth="1"/>
    <col min="8456" max="8456" width="10" style="103" customWidth="1"/>
    <col min="8457" max="8457" width="10.5703125" style="103" customWidth="1"/>
    <col min="8458" max="8458" width="9.85546875" style="103" customWidth="1"/>
    <col min="8459" max="8461" width="0" style="103" hidden="1" customWidth="1"/>
    <col min="8462" max="8704" width="9" style="103"/>
    <col min="8705" max="8705" width="7.85546875" style="103" customWidth="1"/>
    <col min="8706" max="8706" width="40.85546875" style="103" customWidth="1"/>
    <col min="8707" max="8707" width="17.140625" style="103" customWidth="1"/>
    <col min="8708" max="8708" width="37.85546875" style="103" customWidth="1"/>
    <col min="8709" max="8709" width="17.85546875" style="103" customWidth="1"/>
    <col min="8710" max="8711" width="12.7109375" style="103" customWidth="1"/>
    <col min="8712" max="8712" width="10" style="103" customWidth="1"/>
    <col min="8713" max="8713" width="10.5703125" style="103" customWidth="1"/>
    <col min="8714" max="8714" width="9.85546875" style="103" customWidth="1"/>
    <col min="8715" max="8717" width="0" style="103" hidden="1" customWidth="1"/>
    <col min="8718" max="8960" width="9" style="103"/>
    <col min="8961" max="8961" width="7.85546875" style="103" customWidth="1"/>
    <col min="8962" max="8962" width="40.85546875" style="103" customWidth="1"/>
    <col min="8963" max="8963" width="17.140625" style="103" customWidth="1"/>
    <col min="8964" max="8964" width="37.85546875" style="103" customWidth="1"/>
    <col min="8965" max="8965" width="17.85546875" style="103" customWidth="1"/>
    <col min="8966" max="8967" width="12.7109375" style="103" customWidth="1"/>
    <col min="8968" max="8968" width="10" style="103" customWidth="1"/>
    <col min="8969" max="8969" width="10.5703125" style="103" customWidth="1"/>
    <col min="8970" max="8970" width="9.85546875" style="103" customWidth="1"/>
    <col min="8971" max="8973" width="0" style="103" hidden="1" customWidth="1"/>
    <col min="8974" max="9216" width="9" style="103"/>
    <col min="9217" max="9217" width="7.85546875" style="103" customWidth="1"/>
    <col min="9218" max="9218" width="40.85546875" style="103" customWidth="1"/>
    <col min="9219" max="9219" width="17.140625" style="103" customWidth="1"/>
    <col min="9220" max="9220" width="37.85546875" style="103" customWidth="1"/>
    <col min="9221" max="9221" width="17.85546875" style="103" customWidth="1"/>
    <col min="9222" max="9223" width="12.7109375" style="103" customWidth="1"/>
    <col min="9224" max="9224" width="10" style="103" customWidth="1"/>
    <col min="9225" max="9225" width="10.5703125" style="103" customWidth="1"/>
    <col min="9226" max="9226" width="9.85546875" style="103" customWidth="1"/>
    <col min="9227" max="9229" width="0" style="103" hidden="1" customWidth="1"/>
    <col min="9230" max="9472" width="9" style="103"/>
    <col min="9473" max="9473" width="7.85546875" style="103" customWidth="1"/>
    <col min="9474" max="9474" width="40.85546875" style="103" customWidth="1"/>
    <col min="9475" max="9475" width="17.140625" style="103" customWidth="1"/>
    <col min="9476" max="9476" width="37.85546875" style="103" customWidth="1"/>
    <col min="9477" max="9477" width="17.85546875" style="103" customWidth="1"/>
    <col min="9478" max="9479" width="12.7109375" style="103" customWidth="1"/>
    <col min="9480" max="9480" width="10" style="103" customWidth="1"/>
    <col min="9481" max="9481" width="10.5703125" style="103" customWidth="1"/>
    <col min="9482" max="9482" width="9.85546875" style="103" customWidth="1"/>
    <col min="9483" max="9485" width="0" style="103" hidden="1" customWidth="1"/>
    <col min="9486" max="9728" width="9" style="103"/>
    <col min="9729" max="9729" width="7.85546875" style="103" customWidth="1"/>
    <col min="9730" max="9730" width="40.85546875" style="103" customWidth="1"/>
    <col min="9731" max="9731" width="17.140625" style="103" customWidth="1"/>
    <col min="9732" max="9732" width="37.85546875" style="103" customWidth="1"/>
    <col min="9733" max="9733" width="17.85546875" style="103" customWidth="1"/>
    <col min="9734" max="9735" width="12.7109375" style="103" customWidth="1"/>
    <col min="9736" max="9736" width="10" style="103" customWidth="1"/>
    <col min="9737" max="9737" width="10.5703125" style="103" customWidth="1"/>
    <col min="9738" max="9738" width="9.85546875" style="103" customWidth="1"/>
    <col min="9739" max="9741" width="0" style="103" hidden="1" customWidth="1"/>
    <col min="9742" max="9984" width="9" style="103"/>
    <col min="9985" max="9985" width="7.85546875" style="103" customWidth="1"/>
    <col min="9986" max="9986" width="40.85546875" style="103" customWidth="1"/>
    <col min="9987" max="9987" width="17.140625" style="103" customWidth="1"/>
    <col min="9988" max="9988" width="37.85546875" style="103" customWidth="1"/>
    <col min="9989" max="9989" width="17.85546875" style="103" customWidth="1"/>
    <col min="9990" max="9991" width="12.7109375" style="103" customWidth="1"/>
    <col min="9992" max="9992" width="10" style="103" customWidth="1"/>
    <col min="9993" max="9993" width="10.5703125" style="103" customWidth="1"/>
    <col min="9994" max="9994" width="9.85546875" style="103" customWidth="1"/>
    <col min="9995" max="9997" width="0" style="103" hidden="1" customWidth="1"/>
    <col min="9998" max="10240" width="9" style="103"/>
    <col min="10241" max="10241" width="7.85546875" style="103" customWidth="1"/>
    <col min="10242" max="10242" width="40.85546875" style="103" customWidth="1"/>
    <col min="10243" max="10243" width="17.140625" style="103" customWidth="1"/>
    <col min="10244" max="10244" width="37.85546875" style="103" customWidth="1"/>
    <col min="10245" max="10245" width="17.85546875" style="103" customWidth="1"/>
    <col min="10246" max="10247" width="12.7109375" style="103" customWidth="1"/>
    <col min="10248" max="10248" width="10" style="103" customWidth="1"/>
    <col min="10249" max="10249" width="10.5703125" style="103" customWidth="1"/>
    <col min="10250" max="10250" width="9.85546875" style="103" customWidth="1"/>
    <col min="10251" max="10253" width="0" style="103" hidden="1" customWidth="1"/>
    <col min="10254" max="10496" width="9" style="103"/>
    <col min="10497" max="10497" width="7.85546875" style="103" customWidth="1"/>
    <col min="10498" max="10498" width="40.85546875" style="103" customWidth="1"/>
    <col min="10499" max="10499" width="17.140625" style="103" customWidth="1"/>
    <col min="10500" max="10500" width="37.85546875" style="103" customWidth="1"/>
    <col min="10501" max="10501" width="17.85546875" style="103" customWidth="1"/>
    <col min="10502" max="10503" width="12.7109375" style="103" customWidth="1"/>
    <col min="10504" max="10504" width="10" style="103" customWidth="1"/>
    <col min="10505" max="10505" width="10.5703125" style="103" customWidth="1"/>
    <col min="10506" max="10506" width="9.85546875" style="103" customWidth="1"/>
    <col min="10507" max="10509" width="0" style="103" hidden="1" customWidth="1"/>
    <col min="10510" max="10752" width="9" style="103"/>
    <col min="10753" max="10753" width="7.85546875" style="103" customWidth="1"/>
    <col min="10754" max="10754" width="40.85546875" style="103" customWidth="1"/>
    <col min="10755" max="10755" width="17.140625" style="103" customWidth="1"/>
    <col min="10756" max="10756" width="37.85546875" style="103" customWidth="1"/>
    <col min="10757" max="10757" width="17.85546875" style="103" customWidth="1"/>
    <col min="10758" max="10759" width="12.7109375" style="103" customWidth="1"/>
    <col min="10760" max="10760" width="10" style="103" customWidth="1"/>
    <col min="10761" max="10761" width="10.5703125" style="103" customWidth="1"/>
    <col min="10762" max="10762" width="9.85546875" style="103" customWidth="1"/>
    <col min="10763" max="10765" width="0" style="103" hidden="1" customWidth="1"/>
    <col min="10766" max="11008" width="9" style="103"/>
    <col min="11009" max="11009" width="7.85546875" style="103" customWidth="1"/>
    <col min="11010" max="11010" width="40.85546875" style="103" customWidth="1"/>
    <col min="11011" max="11011" width="17.140625" style="103" customWidth="1"/>
    <col min="11012" max="11012" width="37.85546875" style="103" customWidth="1"/>
    <col min="11013" max="11013" width="17.85546875" style="103" customWidth="1"/>
    <col min="11014" max="11015" width="12.7109375" style="103" customWidth="1"/>
    <col min="11016" max="11016" width="10" style="103" customWidth="1"/>
    <col min="11017" max="11017" width="10.5703125" style="103" customWidth="1"/>
    <col min="11018" max="11018" width="9.85546875" style="103" customWidth="1"/>
    <col min="11019" max="11021" width="0" style="103" hidden="1" customWidth="1"/>
    <col min="11022" max="11264" width="9" style="103"/>
    <col min="11265" max="11265" width="7.85546875" style="103" customWidth="1"/>
    <col min="11266" max="11266" width="40.85546875" style="103" customWidth="1"/>
    <col min="11267" max="11267" width="17.140625" style="103" customWidth="1"/>
    <col min="11268" max="11268" width="37.85546875" style="103" customWidth="1"/>
    <col min="11269" max="11269" width="17.85546875" style="103" customWidth="1"/>
    <col min="11270" max="11271" width="12.7109375" style="103" customWidth="1"/>
    <col min="11272" max="11272" width="10" style="103" customWidth="1"/>
    <col min="11273" max="11273" width="10.5703125" style="103" customWidth="1"/>
    <col min="11274" max="11274" width="9.85546875" style="103" customWidth="1"/>
    <col min="11275" max="11277" width="0" style="103" hidden="1" customWidth="1"/>
    <col min="11278" max="11520" width="9" style="103"/>
    <col min="11521" max="11521" width="7.85546875" style="103" customWidth="1"/>
    <col min="11522" max="11522" width="40.85546875" style="103" customWidth="1"/>
    <col min="11523" max="11523" width="17.140625" style="103" customWidth="1"/>
    <col min="11524" max="11524" width="37.85546875" style="103" customWidth="1"/>
    <col min="11525" max="11525" width="17.85546875" style="103" customWidth="1"/>
    <col min="11526" max="11527" width="12.7109375" style="103" customWidth="1"/>
    <col min="11528" max="11528" width="10" style="103" customWidth="1"/>
    <col min="11529" max="11529" width="10.5703125" style="103" customWidth="1"/>
    <col min="11530" max="11530" width="9.85546875" style="103" customWidth="1"/>
    <col min="11531" max="11533" width="0" style="103" hidden="1" customWidth="1"/>
    <col min="11534" max="11776" width="9" style="103"/>
    <col min="11777" max="11777" width="7.85546875" style="103" customWidth="1"/>
    <col min="11778" max="11778" width="40.85546875" style="103" customWidth="1"/>
    <col min="11779" max="11779" width="17.140625" style="103" customWidth="1"/>
    <col min="11780" max="11780" width="37.85546875" style="103" customWidth="1"/>
    <col min="11781" max="11781" width="17.85546875" style="103" customWidth="1"/>
    <col min="11782" max="11783" width="12.7109375" style="103" customWidth="1"/>
    <col min="11784" max="11784" width="10" style="103" customWidth="1"/>
    <col min="11785" max="11785" width="10.5703125" style="103" customWidth="1"/>
    <col min="11786" max="11786" width="9.85546875" style="103" customWidth="1"/>
    <col min="11787" max="11789" width="0" style="103" hidden="1" customWidth="1"/>
    <col min="11790" max="12032" width="9" style="103"/>
    <col min="12033" max="12033" width="7.85546875" style="103" customWidth="1"/>
    <col min="12034" max="12034" width="40.85546875" style="103" customWidth="1"/>
    <col min="12035" max="12035" width="17.140625" style="103" customWidth="1"/>
    <col min="12036" max="12036" width="37.85546875" style="103" customWidth="1"/>
    <col min="12037" max="12037" width="17.85546875" style="103" customWidth="1"/>
    <col min="12038" max="12039" width="12.7109375" style="103" customWidth="1"/>
    <col min="12040" max="12040" width="10" style="103" customWidth="1"/>
    <col min="12041" max="12041" width="10.5703125" style="103" customWidth="1"/>
    <col min="12042" max="12042" width="9.85546875" style="103" customWidth="1"/>
    <col min="12043" max="12045" width="0" style="103" hidden="1" customWidth="1"/>
    <col min="12046" max="12288" width="9" style="103"/>
    <col min="12289" max="12289" width="7.85546875" style="103" customWidth="1"/>
    <col min="12290" max="12290" width="40.85546875" style="103" customWidth="1"/>
    <col min="12291" max="12291" width="17.140625" style="103" customWidth="1"/>
    <col min="12292" max="12292" width="37.85546875" style="103" customWidth="1"/>
    <col min="12293" max="12293" width="17.85546875" style="103" customWidth="1"/>
    <col min="12294" max="12295" width="12.7109375" style="103" customWidth="1"/>
    <col min="12296" max="12296" width="10" style="103" customWidth="1"/>
    <col min="12297" max="12297" width="10.5703125" style="103" customWidth="1"/>
    <col min="12298" max="12298" width="9.85546875" style="103" customWidth="1"/>
    <col min="12299" max="12301" width="0" style="103" hidden="1" customWidth="1"/>
    <col min="12302" max="12544" width="9" style="103"/>
    <col min="12545" max="12545" width="7.85546875" style="103" customWidth="1"/>
    <col min="12546" max="12546" width="40.85546875" style="103" customWidth="1"/>
    <col min="12547" max="12547" width="17.140625" style="103" customWidth="1"/>
    <col min="12548" max="12548" width="37.85546875" style="103" customWidth="1"/>
    <col min="12549" max="12549" width="17.85546875" style="103" customWidth="1"/>
    <col min="12550" max="12551" width="12.7109375" style="103" customWidth="1"/>
    <col min="12552" max="12552" width="10" style="103" customWidth="1"/>
    <col min="12553" max="12553" width="10.5703125" style="103" customWidth="1"/>
    <col min="12554" max="12554" width="9.85546875" style="103" customWidth="1"/>
    <col min="12555" max="12557" width="0" style="103" hidden="1" customWidth="1"/>
    <col min="12558" max="12800" width="9" style="103"/>
    <col min="12801" max="12801" width="7.85546875" style="103" customWidth="1"/>
    <col min="12802" max="12802" width="40.85546875" style="103" customWidth="1"/>
    <col min="12803" max="12803" width="17.140625" style="103" customWidth="1"/>
    <col min="12804" max="12804" width="37.85546875" style="103" customWidth="1"/>
    <col min="12805" max="12805" width="17.85546875" style="103" customWidth="1"/>
    <col min="12806" max="12807" width="12.7109375" style="103" customWidth="1"/>
    <col min="12808" max="12808" width="10" style="103" customWidth="1"/>
    <col min="12809" max="12809" width="10.5703125" style="103" customWidth="1"/>
    <col min="12810" max="12810" width="9.85546875" style="103" customWidth="1"/>
    <col min="12811" max="12813" width="0" style="103" hidden="1" customWidth="1"/>
    <col min="12814" max="13056" width="9" style="103"/>
    <col min="13057" max="13057" width="7.85546875" style="103" customWidth="1"/>
    <col min="13058" max="13058" width="40.85546875" style="103" customWidth="1"/>
    <col min="13059" max="13059" width="17.140625" style="103" customWidth="1"/>
    <col min="13060" max="13060" width="37.85546875" style="103" customWidth="1"/>
    <col min="13061" max="13061" width="17.85546875" style="103" customWidth="1"/>
    <col min="13062" max="13063" width="12.7109375" style="103" customWidth="1"/>
    <col min="13064" max="13064" width="10" style="103" customWidth="1"/>
    <col min="13065" max="13065" width="10.5703125" style="103" customWidth="1"/>
    <col min="13066" max="13066" width="9.85546875" style="103" customWidth="1"/>
    <col min="13067" max="13069" width="0" style="103" hidden="1" customWidth="1"/>
    <col min="13070" max="13312" width="9" style="103"/>
    <col min="13313" max="13313" width="7.85546875" style="103" customWidth="1"/>
    <col min="13314" max="13314" width="40.85546875" style="103" customWidth="1"/>
    <col min="13315" max="13315" width="17.140625" style="103" customWidth="1"/>
    <col min="13316" max="13316" width="37.85546875" style="103" customWidth="1"/>
    <col min="13317" max="13317" width="17.85546875" style="103" customWidth="1"/>
    <col min="13318" max="13319" width="12.7109375" style="103" customWidth="1"/>
    <col min="13320" max="13320" width="10" style="103" customWidth="1"/>
    <col min="13321" max="13321" width="10.5703125" style="103" customWidth="1"/>
    <col min="13322" max="13322" width="9.85546875" style="103" customWidth="1"/>
    <col min="13323" max="13325" width="0" style="103" hidden="1" customWidth="1"/>
    <col min="13326" max="13568" width="9" style="103"/>
    <col min="13569" max="13569" width="7.85546875" style="103" customWidth="1"/>
    <col min="13570" max="13570" width="40.85546875" style="103" customWidth="1"/>
    <col min="13571" max="13571" width="17.140625" style="103" customWidth="1"/>
    <col min="13572" max="13572" width="37.85546875" style="103" customWidth="1"/>
    <col min="13573" max="13573" width="17.85546875" style="103" customWidth="1"/>
    <col min="13574" max="13575" width="12.7109375" style="103" customWidth="1"/>
    <col min="13576" max="13576" width="10" style="103" customWidth="1"/>
    <col min="13577" max="13577" width="10.5703125" style="103" customWidth="1"/>
    <col min="13578" max="13578" width="9.85546875" style="103" customWidth="1"/>
    <col min="13579" max="13581" width="0" style="103" hidden="1" customWidth="1"/>
    <col min="13582" max="13824" width="9" style="103"/>
    <col min="13825" max="13825" width="7.85546875" style="103" customWidth="1"/>
    <col min="13826" max="13826" width="40.85546875" style="103" customWidth="1"/>
    <col min="13827" max="13827" width="17.140625" style="103" customWidth="1"/>
    <col min="13828" max="13828" width="37.85546875" style="103" customWidth="1"/>
    <col min="13829" max="13829" width="17.85546875" style="103" customWidth="1"/>
    <col min="13830" max="13831" width="12.7109375" style="103" customWidth="1"/>
    <col min="13832" max="13832" width="10" style="103" customWidth="1"/>
    <col min="13833" max="13833" width="10.5703125" style="103" customWidth="1"/>
    <col min="13834" max="13834" width="9.85546875" style="103" customWidth="1"/>
    <col min="13835" max="13837" width="0" style="103" hidden="1" customWidth="1"/>
    <col min="13838" max="14080" width="9" style="103"/>
    <col min="14081" max="14081" width="7.85546875" style="103" customWidth="1"/>
    <col min="14082" max="14082" width="40.85546875" style="103" customWidth="1"/>
    <col min="14083" max="14083" width="17.140625" style="103" customWidth="1"/>
    <col min="14084" max="14084" width="37.85546875" style="103" customWidth="1"/>
    <col min="14085" max="14085" width="17.85546875" style="103" customWidth="1"/>
    <col min="14086" max="14087" width="12.7109375" style="103" customWidth="1"/>
    <col min="14088" max="14088" width="10" style="103" customWidth="1"/>
    <col min="14089" max="14089" width="10.5703125" style="103" customWidth="1"/>
    <col min="14090" max="14090" width="9.85546875" style="103" customWidth="1"/>
    <col min="14091" max="14093" width="0" style="103" hidden="1" customWidth="1"/>
    <col min="14094" max="14336" width="9" style="103"/>
    <col min="14337" max="14337" width="7.85546875" style="103" customWidth="1"/>
    <col min="14338" max="14338" width="40.85546875" style="103" customWidth="1"/>
    <col min="14339" max="14339" width="17.140625" style="103" customWidth="1"/>
    <col min="14340" max="14340" width="37.85546875" style="103" customWidth="1"/>
    <col min="14341" max="14341" width="17.85546875" style="103" customWidth="1"/>
    <col min="14342" max="14343" width="12.7109375" style="103" customWidth="1"/>
    <col min="14344" max="14344" width="10" style="103" customWidth="1"/>
    <col min="14345" max="14345" width="10.5703125" style="103" customWidth="1"/>
    <col min="14346" max="14346" width="9.85546875" style="103" customWidth="1"/>
    <col min="14347" max="14349" width="0" style="103" hidden="1" customWidth="1"/>
    <col min="14350" max="14592" width="9" style="103"/>
    <col min="14593" max="14593" width="7.85546875" style="103" customWidth="1"/>
    <col min="14594" max="14594" width="40.85546875" style="103" customWidth="1"/>
    <col min="14595" max="14595" width="17.140625" style="103" customWidth="1"/>
    <col min="14596" max="14596" width="37.85546875" style="103" customWidth="1"/>
    <col min="14597" max="14597" width="17.85546875" style="103" customWidth="1"/>
    <col min="14598" max="14599" width="12.7109375" style="103" customWidth="1"/>
    <col min="14600" max="14600" width="10" style="103" customWidth="1"/>
    <col min="14601" max="14601" width="10.5703125" style="103" customWidth="1"/>
    <col min="14602" max="14602" width="9.85546875" style="103" customWidth="1"/>
    <col min="14603" max="14605" width="0" style="103" hidden="1" customWidth="1"/>
    <col min="14606" max="14848" width="9" style="103"/>
    <col min="14849" max="14849" width="7.85546875" style="103" customWidth="1"/>
    <col min="14850" max="14850" width="40.85546875" style="103" customWidth="1"/>
    <col min="14851" max="14851" width="17.140625" style="103" customWidth="1"/>
    <col min="14852" max="14852" width="37.85546875" style="103" customWidth="1"/>
    <col min="14853" max="14853" width="17.85546875" style="103" customWidth="1"/>
    <col min="14854" max="14855" width="12.7109375" style="103" customWidth="1"/>
    <col min="14856" max="14856" width="10" style="103" customWidth="1"/>
    <col min="14857" max="14857" width="10.5703125" style="103" customWidth="1"/>
    <col min="14858" max="14858" width="9.85546875" style="103" customWidth="1"/>
    <col min="14859" max="14861" width="0" style="103" hidden="1" customWidth="1"/>
    <col min="14862" max="15104" width="9" style="103"/>
    <col min="15105" max="15105" width="7.85546875" style="103" customWidth="1"/>
    <col min="15106" max="15106" width="40.85546875" style="103" customWidth="1"/>
    <col min="15107" max="15107" width="17.140625" style="103" customWidth="1"/>
    <col min="15108" max="15108" width="37.85546875" style="103" customWidth="1"/>
    <col min="15109" max="15109" width="17.85546875" style="103" customWidth="1"/>
    <col min="15110" max="15111" width="12.7109375" style="103" customWidth="1"/>
    <col min="15112" max="15112" width="10" style="103" customWidth="1"/>
    <col min="15113" max="15113" width="10.5703125" style="103" customWidth="1"/>
    <col min="15114" max="15114" width="9.85546875" style="103" customWidth="1"/>
    <col min="15115" max="15117" width="0" style="103" hidden="1" customWidth="1"/>
    <col min="15118" max="15360" width="9" style="103"/>
    <col min="15361" max="15361" width="7.85546875" style="103" customWidth="1"/>
    <col min="15362" max="15362" width="40.85546875" style="103" customWidth="1"/>
    <col min="15363" max="15363" width="17.140625" style="103" customWidth="1"/>
    <col min="15364" max="15364" width="37.85546875" style="103" customWidth="1"/>
    <col min="15365" max="15365" width="17.85546875" style="103" customWidth="1"/>
    <col min="15366" max="15367" width="12.7109375" style="103" customWidth="1"/>
    <col min="15368" max="15368" width="10" style="103" customWidth="1"/>
    <col min="15369" max="15369" width="10.5703125" style="103" customWidth="1"/>
    <col min="15370" max="15370" width="9.85546875" style="103" customWidth="1"/>
    <col min="15371" max="15373" width="0" style="103" hidden="1" customWidth="1"/>
    <col min="15374" max="15616" width="9" style="103"/>
    <col min="15617" max="15617" width="7.85546875" style="103" customWidth="1"/>
    <col min="15618" max="15618" width="40.85546875" style="103" customWidth="1"/>
    <col min="15619" max="15619" width="17.140625" style="103" customWidth="1"/>
    <col min="15620" max="15620" width="37.85546875" style="103" customWidth="1"/>
    <col min="15621" max="15621" width="17.85546875" style="103" customWidth="1"/>
    <col min="15622" max="15623" width="12.7109375" style="103" customWidth="1"/>
    <col min="15624" max="15624" width="10" style="103" customWidth="1"/>
    <col min="15625" max="15625" width="10.5703125" style="103" customWidth="1"/>
    <col min="15626" max="15626" width="9.85546875" style="103" customWidth="1"/>
    <col min="15627" max="15629" width="0" style="103" hidden="1" customWidth="1"/>
    <col min="15630" max="15872" width="9" style="103"/>
    <col min="15873" max="15873" width="7.85546875" style="103" customWidth="1"/>
    <col min="15874" max="15874" width="40.85546875" style="103" customWidth="1"/>
    <col min="15875" max="15875" width="17.140625" style="103" customWidth="1"/>
    <col min="15876" max="15876" width="37.85546875" style="103" customWidth="1"/>
    <col min="15877" max="15877" width="17.85546875" style="103" customWidth="1"/>
    <col min="15878" max="15879" width="12.7109375" style="103" customWidth="1"/>
    <col min="15880" max="15880" width="10" style="103" customWidth="1"/>
    <col min="15881" max="15881" width="10.5703125" style="103" customWidth="1"/>
    <col min="15882" max="15882" width="9.85546875" style="103" customWidth="1"/>
    <col min="15883" max="15885" width="0" style="103" hidden="1" customWidth="1"/>
    <col min="15886" max="16128" width="9" style="103"/>
    <col min="16129" max="16129" width="7.85546875" style="103" customWidth="1"/>
    <col min="16130" max="16130" width="40.85546875" style="103" customWidth="1"/>
    <col min="16131" max="16131" width="17.140625" style="103" customWidth="1"/>
    <col min="16132" max="16132" width="37.85546875" style="103" customWidth="1"/>
    <col min="16133" max="16133" width="17.85546875" style="103" customWidth="1"/>
    <col min="16134" max="16135" width="12.7109375" style="103" customWidth="1"/>
    <col min="16136" max="16136" width="10" style="103" customWidth="1"/>
    <col min="16137" max="16137" width="10.5703125" style="103" customWidth="1"/>
    <col min="16138" max="16138" width="9.85546875" style="103" customWidth="1"/>
    <col min="16139" max="16141" width="0" style="103" hidden="1" customWidth="1"/>
    <col min="16142" max="16384" width="9" style="103"/>
  </cols>
  <sheetData>
    <row r="1" spans="1:14" s="530" customFormat="1" ht="24.75" customHeight="1">
      <c r="A1" s="1462" t="s">
        <v>835</v>
      </c>
      <c r="B1" s="1462"/>
      <c r="C1" s="1462"/>
      <c r="D1" s="1462"/>
      <c r="E1" s="1462"/>
      <c r="F1" s="1462"/>
      <c r="G1" s="1462"/>
      <c r="H1" s="1462"/>
      <c r="I1" s="1462"/>
      <c r="J1" s="1462"/>
      <c r="K1" s="529"/>
    </row>
    <row r="2" spans="1:14" s="530" customFormat="1" ht="24" customHeight="1">
      <c r="A2" s="1462" t="s">
        <v>836</v>
      </c>
      <c r="B2" s="1462"/>
      <c r="C2" s="1462"/>
      <c r="D2" s="1462"/>
      <c r="E2" s="1462"/>
      <c r="F2" s="1462"/>
      <c r="G2" s="1462"/>
      <c r="H2" s="1462"/>
      <c r="I2" s="1462"/>
      <c r="J2" s="1462"/>
      <c r="K2" s="529"/>
    </row>
    <row r="3" spans="1:14" s="530" customFormat="1" ht="28.5" customHeight="1">
      <c r="A3" s="1463" t="s">
        <v>837</v>
      </c>
      <c r="B3" s="1463"/>
      <c r="C3" s="1463"/>
      <c r="D3" s="1463"/>
      <c r="E3" s="1463"/>
      <c r="F3" s="1463"/>
      <c r="G3" s="1463"/>
      <c r="H3" s="1463"/>
      <c r="I3" s="1463"/>
      <c r="J3" s="1463"/>
      <c r="K3" s="529"/>
    </row>
    <row r="4" spans="1:14" ht="18.75" customHeight="1">
      <c r="A4" s="531"/>
      <c r="B4" s="532"/>
      <c r="C4" s="531"/>
      <c r="D4" s="531"/>
      <c r="E4" s="531"/>
      <c r="F4" s="533"/>
      <c r="G4" s="533"/>
      <c r="H4" s="533"/>
      <c r="I4" s="1464" t="s">
        <v>838</v>
      </c>
      <c r="J4" s="1464"/>
      <c r="K4" s="534"/>
    </row>
    <row r="5" spans="1:14" s="168" customFormat="1" ht="34.5" customHeight="1">
      <c r="A5" s="1465" t="s">
        <v>839</v>
      </c>
      <c r="B5" s="1465" t="s">
        <v>840</v>
      </c>
      <c r="C5" s="1465" t="s">
        <v>841</v>
      </c>
      <c r="D5" s="1466" t="s">
        <v>842</v>
      </c>
      <c r="E5" s="1466"/>
      <c r="F5" s="1467" t="s">
        <v>843</v>
      </c>
      <c r="G5" s="1467" t="s">
        <v>844</v>
      </c>
      <c r="H5" s="1467"/>
      <c r="I5" s="1467"/>
      <c r="J5" s="1467" t="s">
        <v>226</v>
      </c>
      <c r="K5" s="535"/>
    </row>
    <row r="6" spans="1:14" s="168" customFormat="1" ht="101.25" customHeight="1">
      <c r="A6" s="1465"/>
      <c r="B6" s="1465"/>
      <c r="C6" s="1465"/>
      <c r="D6" s="211" t="s">
        <v>845</v>
      </c>
      <c r="E6" s="211" t="s">
        <v>846</v>
      </c>
      <c r="F6" s="1467"/>
      <c r="G6" s="211" t="s">
        <v>125</v>
      </c>
      <c r="H6" s="211" t="s">
        <v>114</v>
      </c>
      <c r="I6" s="211" t="s">
        <v>111</v>
      </c>
      <c r="J6" s="1467"/>
      <c r="K6" s="535"/>
    </row>
    <row r="7" spans="1:14" s="544" customFormat="1" ht="27.75" customHeight="1">
      <c r="A7" s="539"/>
      <c r="B7" s="213" t="s">
        <v>857</v>
      </c>
      <c r="C7" s="540"/>
      <c r="D7" s="539"/>
      <c r="E7" s="540"/>
      <c r="F7" s="234">
        <f>F8+F12+F23+F30+F40+F45+F47+F49+F52</f>
        <v>100.19</v>
      </c>
      <c r="G7" s="234">
        <f>G8+G12+G23+G30+G40+G45+G47+G49+G52</f>
        <v>74.03</v>
      </c>
      <c r="H7" s="234">
        <f>H8+H12+H23+H30+H40+H45+H47+H49+H52</f>
        <v>0</v>
      </c>
      <c r="I7" s="234">
        <f>I8+I12+I23+I30+I40+I45+I47+I49+I52</f>
        <v>0</v>
      </c>
      <c r="J7" s="234"/>
      <c r="K7" s="541"/>
      <c r="L7" s="542"/>
      <c r="M7" s="542"/>
      <c r="N7" s="543"/>
    </row>
    <row r="8" spans="1:14" s="545" customFormat="1" ht="41.25" customHeight="1">
      <c r="A8" s="210" t="s">
        <v>847</v>
      </c>
      <c r="B8" s="213" t="s">
        <v>90</v>
      </c>
      <c r="C8" s="210"/>
      <c r="D8" s="213"/>
      <c r="E8" s="211"/>
      <c r="F8" s="234">
        <f>SUM(F9:F11)</f>
        <v>3.66</v>
      </c>
      <c r="G8" s="234">
        <f>SUM(G9:G11)</f>
        <v>2.58</v>
      </c>
      <c r="H8" s="234"/>
      <c r="I8" s="234"/>
      <c r="J8" s="538"/>
      <c r="K8" s="534"/>
    </row>
    <row r="9" spans="1:14" s="157" customFormat="1" ht="77.25" customHeight="1">
      <c r="A9" s="608">
        <v>1</v>
      </c>
      <c r="B9" s="609" t="s">
        <v>470</v>
      </c>
      <c r="C9" s="610" t="s">
        <v>858</v>
      </c>
      <c r="D9" s="611" t="s">
        <v>859</v>
      </c>
      <c r="E9" s="610" t="s">
        <v>848</v>
      </c>
      <c r="F9" s="612">
        <v>0.82</v>
      </c>
      <c r="G9" s="613">
        <v>0.38</v>
      </c>
      <c r="H9" s="614"/>
      <c r="I9" s="614"/>
      <c r="J9" s="615"/>
      <c r="K9" s="616"/>
    </row>
    <row r="10" spans="1:14" s="157" customFormat="1" ht="138" customHeight="1">
      <c r="A10" s="611">
        <v>2</v>
      </c>
      <c r="B10" s="290" t="s">
        <v>860</v>
      </c>
      <c r="C10" s="610" t="s">
        <v>861</v>
      </c>
      <c r="D10" s="617" t="s">
        <v>862</v>
      </c>
      <c r="E10" s="610" t="s">
        <v>848</v>
      </c>
      <c r="F10" s="612">
        <v>1</v>
      </c>
      <c r="G10" s="613">
        <v>1</v>
      </c>
      <c r="H10" s="615"/>
      <c r="I10" s="615"/>
      <c r="J10" s="615"/>
      <c r="K10" s="616"/>
    </row>
    <row r="11" spans="1:14" s="150" customFormat="1" ht="66.75" customHeight="1">
      <c r="A11" s="217">
        <v>3</v>
      </c>
      <c r="B11" s="549" t="s">
        <v>863</v>
      </c>
      <c r="C11" s="550" t="s">
        <v>864</v>
      </c>
      <c r="D11" s="551" t="s">
        <v>774</v>
      </c>
      <c r="E11" s="546" t="s">
        <v>848</v>
      </c>
      <c r="F11" s="234">
        <v>1.84</v>
      </c>
      <c r="G11" s="538">
        <v>1.2</v>
      </c>
      <c r="H11" s="538"/>
      <c r="I11" s="538"/>
      <c r="J11" s="537"/>
      <c r="K11" s="534" t="s">
        <v>995</v>
      </c>
      <c r="N11" s="150" t="s">
        <v>994</v>
      </c>
    </row>
    <row r="12" spans="1:14" s="545" customFormat="1" ht="36.75" customHeight="1">
      <c r="A12" s="210" t="s">
        <v>849</v>
      </c>
      <c r="B12" s="222" t="s">
        <v>334</v>
      </c>
      <c r="C12" s="552"/>
      <c r="D12" s="210"/>
      <c r="E12" s="211"/>
      <c r="F12" s="234">
        <f>SUM(F13:F22)</f>
        <v>31.200000000000003</v>
      </c>
      <c r="G12" s="234">
        <f>SUM(G13:G22)</f>
        <v>19.27</v>
      </c>
      <c r="H12" s="234">
        <f>SUM(H13:H22)</f>
        <v>0</v>
      </c>
      <c r="I12" s="234">
        <f>SUM(I13:I22)</f>
        <v>0</v>
      </c>
      <c r="J12" s="537"/>
      <c r="K12" s="534"/>
      <c r="L12" s="607"/>
    </row>
    <row r="13" spans="1:14" s="545" customFormat="1" ht="73.5" customHeight="1">
      <c r="A13" s="217">
        <v>4</v>
      </c>
      <c r="B13" s="362" t="s">
        <v>865</v>
      </c>
      <c r="C13" s="536" t="s">
        <v>866</v>
      </c>
      <c r="D13" s="536" t="s">
        <v>867</v>
      </c>
      <c r="E13" s="546" t="s">
        <v>848</v>
      </c>
      <c r="F13" s="234">
        <f>G13+H13+I13</f>
        <v>0.39</v>
      </c>
      <c r="G13" s="547">
        <v>0.39</v>
      </c>
      <c r="H13" s="547"/>
      <c r="I13" s="547"/>
      <c r="J13" s="537"/>
      <c r="K13" s="534"/>
    </row>
    <row r="14" spans="1:14" s="545" customFormat="1" ht="58.5" customHeight="1">
      <c r="A14" s="217">
        <v>5</v>
      </c>
      <c r="B14" s="362" t="s">
        <v>868</v>
      </c>
      <c r="C14" s="217" t="s">
        <v>866</v>
      </c>
      <c r="D14" s="536" t="s">
        <v>869</v>
      </c>
      <c r="E14" s="546" t="s">
        <v>848</v>
      </c>
      <c r="F14" s="234">
        <f>G14+H14+I14</f>
        <v>0.45</v>
      </c>
      <c r="G14" s="537">
        <v>0.45</v>
      </c>
      <c r="H14" s="537"/>
      <c r="I14" s="537"/>
      <c r="J14" s="537"/>
      <c r="K14" s="534"/>
    </row>
    <row r="15" spans="1:14" s="545" customFormat="1" ht="73.5" customHeight="1">
      <c r="A15" s="217">
        <v>6</v>
      </c>
      <c r="B15" s="362" t="s">
        <v>870</v>
      </c>
      <c r="C15" s="536" t="s">
        <v>866</v>
      </c>
      <c r="D15" s="536" t="s">
        <v>871</v>
      </c>
      <c r="E15" s="546" t="s">
        <v>848</v>
      </c>
      <c r="F15" s="234">
        <v>2.7</v>
      </c>
      <c r="G15" s="537">
        <v>1.5</v>
      </c>
      <c r="H15" s="537"/>
      <c r="I15" s="537"/>
      <c r="J15" s="537"/>
      <c r="K15" s="534"/>
    </row>
    <row r="16" spans="1:14" ht="73.5" customHeight="1">
      <c r="A16" s="217">
        <v>7</v>
      </c>
      <c r="B16" s="553" t="s">
        <v>872</v>
      </c>
      <c r="C16" s="536" t="s">
        <v>866</v>
      </c>
      <c r="D16" s="362" t="s">
        <v>873</v>
      </c>
      <c r="E16" s="546" t="s">
        <v>848</v>
      </c>
      <c r="F16" s="234">
        <v>3.8</v>
      </c>
      <c r="G16" s="537">
        <v>0.8</v>
      </c>
      <c r="H16" s="537"/>
      <c r="I16" s="537"/>
      <c r="J16" s="537"/>
      <c r="K16" s="534"/>
    </row>
    <row r="17" spans="1:11" s="545" customFormat="1" ht="56.25" customHeight="1">
      <c r="A17" s="217">
        <v>8</v>
      </c>
      <c r="B17" s="362" t="s">
        <v>874</v>
      </c>
      <c r="C17" s="536" t="s">
        <v>864</v>
      </c>
      <c r="D17" s="536" t="s">
        <v>875</v>
      </c>
      <c r="E17" s="546" t="s">
        <v>848</v>
      </c>
      <c r="F17" s="234">
        <f>G17+H17+I17</f>
        <v>0.15</v>
      </c>
      <c r="G17" s="537">
        <v>0.15</v>
      </c>
      <c r="H17" s="537"/>
      <c r="I17" s="537"/>
      <c r="J17" s="537"/>
      <c r="K17" s="534"/>
    </row>
    <row r="18" spans="1:11" s="545" customFormat="1" ht="56.25" customHeight="1">
      <c r="A18" s="217">
        <v>9</v>
      </c>
      <c r="B18" s="553" t="s">
        <v>876</v>
      </c>
      <c r="C18" s="536" t="s">
        <v>877</v>
      </c>
      <c r="D18" s="362" t="s">
        <v>878</v>
      </c>
      <c r="E18" s="546" t="s">
        <v>848</v>
      </c>
      <c r="F18" s="234">
        <v>1.95</v>
      </c>
      <c r="G18" s="537">
        <v>1.49</v>
      </c>
      <c r="H18" s="537"/>
      <c r="I18" s="537"/>
      <c r="J18" s="537"/>
      <c r="K18" s="534"/>
    </row>
    <row r="19" spans="1:11" s="545" customFormat="1" ht="94.5">
      <c r="A19" s="217">
        <v>10</v>
      </c>
      <c r="B19" s="362" t="s">
        <v>879</v>
      </c>
      <c r="C19" s="536" t="s">
        <v>880</v>
      </c>
      <c r="D19" s="536" t="s">
        <v>881</v>
      </c>
      <c r="E19" s="546" t="s">
        <v>848</v>
      </c>
      <c r="F19" s="234">
        <f>G19+H19+I19</f>
        <v>0.3</v>
      </c>
      <c r="G19" s="537">
        <v>0.3</v>
      </c>
      <c r="H19" s="537"/>
      <c r="I19" s="537"/>
      <c r="J19" s="537"/>
      <c r="K19" s="534"/>
    </row>
    <row r="20" spans="1:11" s="545" customFormat="1" ht="78" customHeight="1">
      <c r="A20" s="217">
        <v>11</v>
      </c>
      <c r="B20" s="362" t="s">
        <v>369</v>
      </c>
      <c r="C20" s="536" t="s">
        <v>882</v>
      </c>
      <c r="D20" s="536" t="s">
        <v>883</v>
      </c>
      <c r="E20" s="546" t="s">
        <v>848</v>
      </c>
      <c r="F20" s="234">
        <v>6.63</v>
      </c>
      <c r="G20" s="537">
        <v>4.5599999999999996</v>
      </c>
      <c r="H20" s="537"/>
      <c r="I20" s="537"/>
      <c r="J20" s="537"/>
      <c r="K20" s="534"/>
    </row>
    <row r="21" spans="1:11" s="545" customFormat="1" ht="126" customHeight="1">
      <c r="A21" s="217">
        <v>12</v>
      </c>
      <c r="B21" s="362" t="s">
        <v>646</v>
      </c>
      <c r="C21" s="217" t="s">
        <v>884</v>
      </c>
      <c r="D21" s="536" t="s">
        <v>885</v>
      </c>
      <c r="E21" s="546" t="s">
        <v>848</v>
      </c>
      <c r="F21" s="554">
        <v>10.57</v>
      </c>
      <c r="G21" s="538">
        <v>7.1</v>
      </c>
      <c r="H21" s="538"/>
      <c r="I21" s="538"/>
      <c r="J21" s="537"/>
      <c r="K21" s="534"/>
    </row>
    <row r="22" spans="1:11" s="545" customFormat="1" ht="128.25" customHeight="1">
      <c r="A22" s="217">
        <v>13</v>
      </c>
      <c r="B22" s="362" t="s">
        <v>373</v>
      </c>
      <c r="C22" s="217" t="s">
        <v>877</v>
      </c>
      <c r="D22" s="536" t="s">
        <v>886</v>
      </c>
      <c r="E22" s="546" t="s">
        <v>848</v>
      </c>
      <c r="F22" s="554">
        <v>4.26</v>
      </c>
      <c r="G22" s="537">
        <v>2.5299999999999998</v>
      </c>
      <c r="H22" s="538"/>
      <c r="I22" s="538"/>
      <c r="J22" s="538"/>
      <c r="K22" s="534"/>
    </row>
    <row r="23" spans="1:11" s="545" customFormat="1" ht="33.75" customHeight="1">
      <c r="A23" s="210" t="s">
        <v>850</v>
      </c>
      <c r="B23" s="213" t="s">
        <v>887</v>
      </c>
      <c r="C23" s="210"/>
      <c r="D23" s="213"/>
      <c r="E23" s="210"/>
      <c r="F23" s="234">
        <f>SUM(F24:F29)</f>
        <v>13.159999999999998</v>
      </c>
      <c r="G23" s="234">
        <f>SUM(G24:G29)</f>
        <v>9.3299999999999983</v>
      </c>
      <c r="H23" s="234">
        <f>SUM(H24:H29)</f>
        <v>0</v>
      </c>
      <c r="I23" s="234">
        <f>SUM(I24:I29)</f>
        <v>0</v>
      </c>
      <c r="J23" s="537"/>
      <c r="K23" s="534"/>
    </row>
    <row r="24" spans="1:11" s="545" customFormat="1" ht="47.25">
      <c r="A24" s="536">
        <v>15</v>
      </c>
      <c r="B24" s="362" t="s">
        <v>888</v>
      </c>
      <c r="C24" s="536" t="s">
        <v>866</v>
      </c>
      <c r="D24" s="536" t="s">
        <v>889</v>
      </c>
      <c r="E24" s="546" t="s">
        <v>848</v>
      </c>
      <c r="F24" s="234">
        <v>3.6</v>
      </c>
      <c r="G24" s="537">
        <v>2.6</v>
      </c>
      <c r="H24" s="537"/>
      <c r="I24" s="537"/>
      <c r="J24" s="537"/>
      <c r="K24" s="534"/>
    </row>
    <row r="25" spans="1:11" s="545" customFormat="1" ht="57" customHeight="1">
      <c r="A25" s="536">
        <v>16</v>
      </c>
      <c r="B25" s="362" t="s">
        <v>890</v>
      </c>
      <c r="C25" s="536" t="s">
        <v>866</v>
      </c>
      <c r="D25" s="536" t="s">
        <v>891</v>
      </c>
      <c r="E25" s="546" t="s">
        <v>848</v>
      </c>
      <c r="F25" s="234">
        <v>1.58</v>
      </c>
      <c r="G25" s="537">
        <v>1.45</v>
      </c>
      <c r="H25" s="537"/>
      <c r="I25" s="537"/>
      <c r="J25" s="537"/>
      <c r="K25" s="534"/>
    </row>
    <row r="26" spans="1:11" s="545" customFormat="1" ht="68.25" customHeight="1">
      <c r="A26" s="536">
        <v>17</v>
      </c>
      <c r="B26" s="362" t="s">
        <v>892</v>
      </c>
      <c r="C26" s="536" t="s">
        <v>877</v>
      </c>
      <c r="D26" s="536" t="s">
        <v>893</v>
      </c>
      <c r="E26" s="546" t="s">
        <v>848</v>
      </c>
      <c r="F26" s="234">
        <v>6.6</v>
      </c>
      <c r="G26" s="537">
        <f>2.5+2.2</f>
        <v>4.7</v>
      </c>
      <c r="H26" s="537"/>
      <c r="I26" s="537"/>
      <c r="J26" s="537"/>
      <c r="K26" s="534"/>
    </row>
    <row r="27" spans="1:11" s="545" customFormat="1" ht="124.5" customHeight="1">
      <c r="A27" s="536">
        <v>18</v>
      </c>
      <c r="B27" s="362" t="s">
        <v>894</v>
      </c>
      <c r="C27" s="536" t="s">
        <v>895</v>
      </c>
      <c r="D27" s="536" t="s">
        <v>896</v>
      </c>
      <c r="E27" s="546" t="s">
        <v>848</v>
      </c>
      <c r="F27" s="234">
        <f>G27+H27+I27</f>
        <v>0.09</v>
      </c>
      <c r="G27" s="537">
        <v>0.09</v>
      </c>
      <c r="H27" s="537"/>
      <c r="I27" s="537"/>
      <c r="J27" s="537"/>
      <c r="K27" s="534"/>
    </row>
    <row r="28" spans="1:11" s="545" customFormat="1" ht="62.25" customHeight="1">
      <c r="A28" s="536">
        <v>19</v>
      </c>
      <c r="B28" s="362" t="s">
        <v>897</v>
      </c>
      <c r="C28" s="536" t="s">
        <v>703</v>
      </c>
      <c r="D28" s="536" t="s">
        <v>898</v>
      </c>
      <c r="E28" s="546" t="s">
        <v>848</v>
      </c>
      <c r="F28" s="234">
        <f>G28+H28+I28</f>
        <v>0.04</v>
      </c>
      <c r="G28" s="537">
        <v>0.04</v>
      </c>
      <c r="H28" s="537"/>
      <c r="I28" s="537"/>
      <c r="J28" s="537"/>
      <c r="K28" s="534"/>
    </row>
    <row r="29" spans="1:11" s="545" customFormat="1" ht="79.5" customHeight="1">
      <c r="A29" s="536">
        <v>20</v>
      </c>
      <c r="B29" s="553" t="s">
        <v>899</v>
      </c>
      <c r="C29" s="536" t="s">
        <v>900</v>
      </c>
      <c r="D29" s="536" t="s">
        <v>901</v>
      </c>
      <c r="E29" s="546" t="s">
        <v>848</v>
      </c>
      <c r="F29" s="554">
        <v>1.25</v>
      </c>
      <c r="G29" s="537">
        <v>0.45</v>
      </c>
      <c r="H29" s="234"/>
      <c r="I29" s="234"/>
      <c r="J29" s="537"/>
      <c r="K29" s="534"/>
    </row>
    <row r="30" spans="1:11" s="545" customFormat="1" ht="30" customHeight="1">
      <c r="A30" s="210" t="s">
        <v>852</v>
      </c>
      <c r="B30" s="213" t="s">
        <v>851</v>
      </c>
      <c r="C30" s="210"/>
      <c r="D30" s="213"/>
      <c r="E30" s="210"/>
      <c r="F30" s="234">
        <f>SUM(F31:F39)</f>
        <v>44.800000000000011</v>
      </c>
      <c r="G30" s="234">
        <f>SUM(G31:G39)</f>
        <v>40.230000000000011</v>
      </c>
      <c r="H30" s="234">
        <f>SUM(H31:H39)</f>
        <v>0</v>
      </c>
      <c r="I30" s="234">
        <f>SUM(I31:I39)</f>
        <v>0</v>
      </c>
      <c r="J30" s="537"/>
      <c r="K30" s="534"/>
    </row>
    <row r="31" spans="1:11" s="545" customFormat="1" ht="78.75" customHeight="1">
      <c r="A31" s="217">
        <v>22</v>
      </c>
      <c r="B31" s="362" t="s">
        <v>436</v>
      </c>
      <c r="C31" s="217" t="s">
        <v>861</v>
      </c>
      <c r="D31" s="536" t="s">
        <v>902</v>
      </c>
      <c r="E31" s="546" t="s">
        <v>848</v>
      </c>
      <c r="F31" s="234">
        <v>7.2</v>
      </c>
      <c r="G31" s="537">
        <v>6.45</v>
      </c>
      <c r="H31" s="537"/>
      <c r="I31" s="537"/>
      <c r="J31" s="537"/>
      <c r="K31" s="534" t="s">
        <v>996</v>
      </c>
    </row>
    <row r="32" spans="1:11" s="556" customFormat="1" ht="101.25" customHeight="1">
      <c r="A32" s="536">
        <v>23</v>
      </c>
      <c r="B32" s="362" t="s">
        <v>903</v>
      </c>
      <c r="C32" s="536" t="s">
        <v>904</v>
      </c>
      <c r="D32" s="536" t="s">
        <v>905</v>
      </c>
      <c r="E32" s="546" t="s">
        <v>848</v>
      </c>
      <c r="F32" s="234">
        <v>9.25</v>
      </c>
      <c r="G32" s="537">
        <v>8.1</v>
      </c>
      <c r="H32" s="538"/>
      <c r="I32" s="537"/>
      <c r="J32" s="537"/>
      <c r="K32" s="555"/>
    </row>
    <row r="33" spans="1:27" s="556" customFormat="1" ht="77.25" customHeight="1">
      <c r="A33" s="536">
        <v>24</v>
      </c>
      <c r="B33" s="362" t="s">
        <v>906</v>
      </c>
      <c r="C33" s="536" t="s">
        <v>864</v>
      </c>
      <c r="D33" s="536" t="s">
        <v>907</v>
      </c>
      <c r="E33" s="546" t="s">
        <v>848</v>
      </c>
      <c r="F33" s="234">
        <v>11.25</v>
      </c>
      <c r="G33" s="537">
        <f>9.6+0.08</f>
        <v>9.68</v>
      </c>
      <c r="H33" s="537"/>
      <c r="I33" s="537"/>
      <c r="J33" s="537"/>
      <c r="K33" s="555" t="s">
        <v>996</v>
      </c>
    </row>
    <row r="34" spans="1:27" s="545" customFormat="1" ht="66" customHeight="1">
      <c r="A34" s="536">
        <v>25</v>
      </c>
      <c r="B34" s="362" t="s">
        <v>908</v>
      </c>
      <c r="C34" s="536" t="s">
        <v>909</v>
      </c>
      <c r="D34" s="536" t="s">
        <v>910</v>
      </c>
      <c r="E34" s="546" t="s">
        <v>848</v>
      </c>
      <c r="F34" s="234">
        <v>9</v>
      </c>
      <c r="G34" s="537">
        <v>8.3000000000000007</v>
      </c>
      <c r="H34" s="537"/>
      <c r="I34" s="537"/>
      <c r="J34" s="537"/>
      <c r="K34" s="534"/>
    </row>
    <row r="35" spans="1:27" s="545" customFormat="1" ht="65.25" customHeight="1">
      <c r="A35" s="536">
        <v>26</v>
      </c>
      <c r="B35" s="362" t="s">
        <v>911</v>
      </c>
      <c r="C35" s="536" t="s">
        <v>912</v>
      </c>
      <c r="D35" s="536" t="s">
        <v>913</v>
      </c>
      <c r="E35" s="546" t="s">
        <v>848</v>
      </c>
      <c r="F35" s="234">
        <v>7.4</v>
      </c>
      <c r="G35" s="537">
        <v>7</v>
      </c>
      <c r="H35" s="537"/>
      <c r="I35" s="537"/>
      <c r="J35" s="537"/>
      <c r="K35" s="534"/>
    </row>
    <row r="36" spans="1:27" s="150" customFormat="1" ht="31.5" customHeight="1">
      <c r="A36" s="1458">
        <v>26</v>
      </c>
      <c r="B36" s="1459" t="s">
        <v>622</v>
      </c>
      <c r="C36" s="1460" t="s">
        <v>914</v>
      </c>
      <c r="D36" s="1458" t="s">
        <v>915</v>
      </c>
      <c r="E36" s="1461" t="s">
        <v>848</v>
      </c>
      <c r="F36" s="234">
        <v>0.2</v>
      </c>
      <c r="G36" s="538">
        <v>0.2</v>
      </c>
      <c r="H36" s="538"/>
      <c r="I36" s="538"/>
      <c r="J36" s="538"/>
      <c r="K36" s="534" t="s">
        <v>996</v>
      </c>
    </row>
    <row r="37" spans="1:27" s="150" customFormat="1" ht="31.5" customHeight="1">
      <c r="A37" s="1458"/>
      <c r="B37" s="1459"/>
      <c r="C37" s="1460"/>
      <c r="D37" s="1458"/>
      <c r="E37" s="1461"/>
      <c r="F37" s="234">
        <f>0.2</f>
        <v>0.2</v>
      </c>
      <c r="G37" s="234">
        <f>0.2</f>
        <v>0.2</v>
      </c>
      <c r="H37" s="538"/>
      <c r="I37" s="538"/>
      <c r="J37" s="538"/>
      <c r="K37" s="534" t="s">
        <v>996</v>
      </c>
    </row>
    <row r="38" spans="1:27" s="150" customFormat="1" ht="31.5" customHeight="1">
      <c r="A38" s="1458"/>
      <c r="B38" s="1459"/>
      <c r="C38" s="1460"/>
      <c r="D38" s="1458"/>
      <c r="E38" s="1461"/>
      <c r="F38" s="228">
        <v>0.2</v>
      </c>
      <c r="G38" s="538">
        <v>0.2</v>
      </c>
      <c r="H38" s="538"/>
      <c r="I38" s="538"/>
      <c r="J38" s="538"/>
      <c r="K38" s="534" t="s">
        <v>996</v>
      </c>
    </row>
    <row r="39" spans="1:27" s="545" customFormat="1" ht="31.5" customHeight="1">
      <c r="A39" s="1458"/>
      <c r="B39" s="1459"/>
      <c r="C39" s="1460"/>
      <c r="D39" s="1458"/>
      <c r="E39" s="1461"/>
      <c r="F39" s="228">
        <v>0.1</v>
      </c>
      <c r="G39" s="228">
        <v>0.1</v>
      </c>
      <c r="H39" s="234"/>
      <c r="I39" s="234"/>
      <c r="J39" s="537"/>
      <c r="K39" s="534" t="s">
        <v>996</v>
      </c>
    </row>
    <row r="40" spans="1:27" s="545" customFormat="1" ht="36.75" customHeight="1">
      <c r="A40" s="210" t="s">
        <v>853</v>
      </c>
      <c r="B40" s="213" t="s">
        <v>341</v>
      </c>
      <c r="C40" s="210"/>
      <c r="D40" s="213"/>
      <c r="E40" s="210"/>
      <c r="F40" s="234">
        <f>F41+F42</f>
        <v>0.31</v>
      </c>
      <c r="G40" s="234">
        <f>G41+G42</f>
        <v>0.25</v>
      </c>
      <c r="H40" s="234">
        <f>H41+H42</f>
        <v>0</v>
      </c>
      <c r="I40" s="234">
        <f>I41+I42</f>
        <v>0</v>
      </c>
      <c r="J40" s="537"/>
      <c r="K40" s="534"/>
    </row>
    <row r="41" spans="1:27" s="545" customFormat="1" ht="94.5" customHeight="1">
      <c r="A41" s="536">
        <v>27</v>
      </c>
      <c r="B41" s="362" t="s">
        <v>916</v>
      </c>
      <c r="C41" s="536" t="s">
        <v>917</v>
      </c>
      <c r="D41" s="536" t="s">
        <v>918</v>
      </c>
      <c r="E41" s="546" t="s">
        <v>848</v>
      </c>
      <c r="F41" s="234">
        <v>0.27</v>
      </c>
      <c r="G41" s="537">
        <v>0.21</v>
      </c>
      <c r="H41" s="537"/>
      <c r="I41" s="537"/>
      <c r="J41" s="234"/>
      <c r="K41" s="534"/>
    </row>
    <row r="42" spans="1:27" s="545" customFormat="1" ht="87" customHeight="1">
      <c r="A42" s="536">
        <v>28</v>
      </c>
      <c r="B42" s="362" t="s">
        <v>919</v>
      </c>
      <c r="C42" s="536" t="s">
        <v>703</v>
      </c>
      <c r="D42" s="536" t="s">
        <v>920</v>
      </c>
      <c r="E42" s="546" t="s">
        <v>848</v>
      </c>
      <c r="F42" s="234">
        <f>G42+H41+I41</f>
        <v>0.04</v>
      </c>
      <c r="G42" s="537">
        <v>0.04</v>
      </c>
      <c r="H42" s="234"/>
      <c r="I42" s="234"/>
      <c r="J42" s="234"/>
      <c r="K42" s="534"/>
    </row>
    <row r="43" spans="1:27" s="545" customFormat="1" ht="87" customHeight="1">
      <c r="A43" s="536">
        <v>32</v>
      </c>
      <c r="B43" s="553" t="s">
        <v>921</v>
      </c>
      <c r="C43" s="536" t="s">
        <v>922</v>
      </c>
      <c r="D43" s="362" t="s">
        <v>923</v>
      </c>
      <c r="E43" s="546" t="s">
        <v>848</v>
      </c>
      <c r="F43" s="557">
        <f>G43+L43+M43</f>
        <v>0.6</v>
      </c>
      <c r="G43" s="537">
        <v>0.6</v>
      </c>
      <c r="H43" s="234"/>
      <c r="I43" s="234"/>
      <c r="J43" s="234"/>
      <c r="K43" s="534"/>
    </row>
    <row r="44" spans="1:27" s="545" customFormat="1" ht="87" customHeight="1">
      <c r="A44" s="536">
        <v>33</v>
      </c>
      <c r="B44" s="553" t="s">
        <v>924</v>
      </c>
      <c r="C44" s="536" t="s">
        <v>925</v>
      </c>
      <c r="D44" s="362" t="s">
        <v>926</v>
      </c>
      <c r="E44" s="546" t="s">
        <v>848</v>
      </c>
      <c r="F44" s="557">
        <v>0.51</v>
      </c>
      <c r="G44" s="537">
        <v>0.49</v>
      </c>
      <c r="H44" s="234"/>
      <c r="I44" s="234"/>
      <c r="J44" s="234"/>
      <c r="K44" s="534"/>
    </row>
    <row r="45" spans="1:27" s="545" customFormat="1" ht="29.25" customHeight="1">
      <c r="A45" s="210" t="s">
        <v>854</v>
      </c>
      <c r="B45" s="213" t="s">
        <v>147</v>
      </c>
      <c r="C45" s="210"/>
      <c r="D45" s="213"/>
      <c r="E45" s="210"/>
      <c r="F45" s="234">
        <f>F46</f>
        <v>0.6</v>
      </c>
      <c r="G45" s="234">
        <f>G46</f>
        <v>0.5</v>
      </c>
      <c r="H45" s="234">
        <f>H46</f>
        <v>0</v>
      </c>
      <c r="I45" s="234">
        <f>I46</f>
        <v>0</v>
      </c>
      <c r="J45" s="537"/>
      <c r="K45" s="534"/>
    </row>
    <row r="46" spans="1:27" s="545" customFormat="1" ht="47.25">
      <c r="A46" s="536">
        <v>29</v>
      </c>
      <c r="B46" s="362" t="s">
        <v>927</v>
      </c>
      <c r="C46" s="217" t="s">
        <v>909</v>
      </c>
      <c r="D46" s="536" t="s">
        <v>928</v>
      </c>
      <c r="E46" s="546" t="s">
        <v>848</v>
      </c>
      <c r="F46" s="234">
        <v>0.6</v>
      </c>
      <c r="G46" s="537">
        <v>0.5</v>
      </c>
      <c r="H46" s="234"/>
      <c r="I46" s="234"/>
      <c r="J46" s="234"/>
      <c r="K46" s="534"/>
    </row>
    <row r="47" spans="1:27" s="562" customFormat="1" ht="33" customHeight="1">
      <c r="A47" s="210" t="s">
        <v>855</v>
      </c>
      <c r="B47" s="213" t="s">
        <v>929</v>
      </c>
      <c r="C47" s="210"/>
      <c r="D47" s="213"/>
      <c r="E47" s="210"/>
      <c r="F47" s="234">
        <f>F48</f>
        <v>0.3</v>
      </c>
      <c r="G47" s="234">
        <f>G48</f>
        <v>0.3</v>
      </c>
      <c r="H47" s="234">
        <f>H48</f>
        <v>0</v>
      </c>
      <c r="I47" s="234">
        <f>I48</f>
        <v>0</v>
      </c>
      <c r="J47" s="537"/>
      <c r="K47" s="558"/>
      <c r="L47" s="559"/>
      <c r="M47" s="559"/>
      <c r="N47" s="560"/>
      <c r="O47" s="561"/>
      <c r="P47" s="561"/>
      <c r="Q47" s="561"/>
      <c r="R47" s="561"/>
      <c r="S47" s="561"/>
      <c r="T47" s="561"/>
      <c r="U47" s="561"/>
      <c r="V47" s="561"/>
      <c r="W47" s="561"/>
      <c r="X47" s="561"/>
      <c r="Y47" s="561"/>
      <c r="Z47" s="561"/>
      <c r="AA47" s="561"/>
    </row>
    <row r="48" spans="1:27" s="545" customFormat="1" ht="108.75" customHeight="1">
      <c r="A48" s="217">
        <v>30</v>
      </c>
      <c r="B48" s="362" t="s">
        <v>930</v>
      </c>
      <c r="C48" s="217" t="s">
        <v>900</v>
      </c>
      <c r="D48" s="548" t="s">
        <v>931</v>
      </c>
      <c r="E48" s="546" t="s">
        <v>848</v>
      </c>
      <c r="F48" s="234">
        <v>0.3</v>
      </c>
      <c r="G48" s="537">
        <v>0.3</v>
      </c>
      <c r="H48" s="538"/>
      <c r="I48" s="538"/>
      <c r="J48" s="538"/>
      <c r="K48" s="534"/>
    </row>
    <row r="49" spans="1:11" s="545" customFormat="1" ht="45.6" customHeight="1">
      <c r="A49" s="210" t="s">
        <v>855</v>
      </c>
      <c r="B49" s="222" t="s">
        <v>33</v>
      </c>
      <c r="C49" s="217"/>
      <c r="D49" s="563"/>
      <c r="E49" s="536"/>
      <c r="F49" s="234">
        <f>F50+F51</f>
        <v>1.22</v>
      </c>
      <c r="G49" s="234">
        <f>G50+G51</f>
        <v>1.22</v>
      </c>
      <c r="H49" s="234"/>
      <c r="I49" s="234"/>
      <c r="J49" s="538"/>
      <c r="K49" s="534"/>
    </row>
    <row r="50" spans="1:11" s="545" customFormat="1" ht="45.6" customHeight="1">
      <c r="A50" s="217">
        <v>31</v>
      </c>
      <c r="B50" s="362" t="s">
        <v>932</v>
      </c>
      <c r="C50" s="217" t="s">
        <v>933</v>
      </c>
      <c r="D50" s="563"/>
      <c r="E50" s="536" t="s">
        <v>848</v>
      </c>
      <c r="F50" s="557">
        <f>G50+L50+M50</f>
        <v>0.27</v>
      </c>
      <c r="G50" s="537">
        <v>0.27</v>
      </c>
      <c r="H50" s="538"/>
      <c r="I50" s="538"/>
      <c r="J50" s="538"/>
      <c r="K50" s="534"/>
    </row>
    <row r="51" spans="1:11" s="545" customFormat="1" ht="45.6" customHeight="1">
      <c r="A51" s="217">
        <v>32</v>
      </c>
      <c r="B51" s="362" t="s">
        <v>934</v>
      </c>
      <c r="C51" s="217" t="s">
        <v>935</v>
      </c>
      <c r="D51" s="563"/>
      <c r="E51" s="536" t="s">
        <v>848</v>
      </c>
      <c r="F51" s="557">
        <f>G51+M51</f>
        <v>0.95</v>
      </c>
      <c r="G51" s="537">
        <v>0.95</v>
      </c>
      <c r="H51" s="538"/>
      <c r="I51" s="538"/>
      <c r="J51" s="538"/>
      <c r="K51" s="534"/>
    </row>
    <row r="52" spans="1:11" s="545" customFormat="1" ht="45.6" customHeight="1">
      <c r="A52" s="210" t="s">
        <v>936</v>
      </c>
      <c r="B52" s="222" t="s">
        <v>105</v>
      </c>
      <c r="C52" s="217"/>
      <c r="D52" s="563"/>
      <c r="E52" s="536"/>
      <c r="F52" s="557">
        <f>F53</f>
        <v>4.9400000000000004</v>
      </c>
      <c r="G52" s="557">
        <f>G53</f>
        <v>0.35</v>
      </c>
      <c r="H52" s="557">
        <f>H53</f>
        <v>0</v>
      </c>
      <c r="I52" s="557">
        <f>I53</f>
        <v>0</v>
      </c>
      <c r="J52" s="538"/>
      <c r="K52" s="534"/>
    </row>
    <row r="53" spans="1:11" s="545" customFormat="1" ht="45.6" customHeight="1">
      <c r="A53" s="217"/>
      <c r="B53" s="362" t="s">
        <v>937</v>
      </c>
      <c r="C53" s="536" t="s">
        <v>900</v>
      </c>
      <c r="D53" s="362" t="s">
        <v>938</v>
      </c>
      <c r="E53" s="546" t="s">
        <v>856</v>
      </c>
      <c r="F53" s="234">
        <v>4.9400000000000004</v>
      </c>
      <c r="G53" s="537">
        <v>0.35</v>
      </c>
      <c r="H53" s="538"/>
      <c r="I53" s="538"/>
      <c r="J53" s="538"/>
      <c r="K53" s="534"/>
    </row>
  </sheetData>
  <protectedRanges>
    <protectedRange sqref="B7:B15 B17 B19:B42 B45:B48 B53" name="Range10_1_1_3_1_1_1_1_1_1_2_2"/>
    <protectedRange sqref="B16" name="Range10_1_1_3_1_1_1_1_1_1_2_2_1"/>
    <protectedRange sqref="B18" name="Range10_1_1_3_1_1_1_1_1_1_2_2_2"/>
  </protectedRanges>
  <mergeCells count="16">
    <mergeCell ref="A1:J1"/>
    <mergeCell ref="A2:J2"/>
    <mergeCell ref="A3:J3"/>
    <mergeCell ref="I4:J4"/>
    <mergeCell ref="A5:A6"/>
    <mergeCell ref="B5:B6"/>
    <mergeCell ref="C5:C6"/>
    <mergeCell ref="D5:E5"/>
    <mergeCell ref="F5:F6"/>
    <mergeCell ref="G5:I5"/>
    <mergeCell ref="J5:J6"/>
    <mergeCell ref="A36:A39"/>
    <mergeCell ref="B36:B39"/>
    <mergeCell ref="C36:C39"/>
    <mergeCell ref="D36:D39"/>
    <mergeCell ref="E36:E39"/>
  </mergeCells>
  <conditionalFormatting sqref="B17 B19:B42 B45:B48 B8:B15">
    <cfRule type="cellIs" dxfId="5" priority="5" stopIfTrue="1" operator="equal">
      <formula>0</formula>
    </cfRule>
  </conditionalFormatting>
  <conditionalFormatting sqref="B7">
    <cfRule type="cellIs" dxfId="4" priority="4" stopIfTrue="1" operator="equal">
      <formula>0</formula>
    </cfRule>
  </conditionalFormatting>
  <conditionalFormatting sqref="B16">
    <cfRule type="cellIs" dxfId="3" priority="3" stopIfTrue="1" operator="equal">
      <formula>0</formula>
    </cfRule>
  </conditionalFormatting>
  <conditionalFormatting sqref="B18">
    <cfRule type="cellIs" dxfId="2" priority="2" stopIfTrue="1" operator="equal">
      <formula>0</formula>
    </cfRule>
  </conditionalFormatting>
  <conditionalFormatting sqref="B53">
    <cfRule type="cellIs" dxfId="1" priority="1" stopIfTrue="1" operator="equal">
      <formula>0</formula>
    </cfRule>
  </conditionalFormatting>
  <dataValidations count="1">
    <dataValidation allowBlank="1" showInputMessage="1" showErrorMessage="1" errorTitle="Lỗi" error="Mã công trình, loại sản phẩm chưa đăng ký, Chọn DM_SP trong hộp Name Box để đăng ký!" sqref="B65115 IX65115 ST65115 ACP65115 AML65115 AWH65115 BGD65115 BPZ65115 BZV65115 CJR65115 CTN65115 DDJ65115 DNF65115 DXB65115 EGX65115 EQT65115 FAP65115 FKL65115 FUH65115 GED65115 GNZ65115 GXV65115 HHR65115 HRN65115 IBJ65115 ILF65115 IVB65115 JEX65115 JOT65115 JYP65115 KIL65115 KSH65115 LCD65115 LLZ65115 LVV65115 MFR65115 MPN65115 MZJ65115 NJF65115 NTB65115 OCX65115 OMT65115 OWP65115 PGL65115 PQH65115 QAD65115 QJZ65115 QTV65115 RDR65115 RNN65115 RXJ65115 SHF65115 SRB65115 TAX65115 TKT65115 TUP65115 UEL65115 UOH65115 UYD65115 VHZ65115 VRV65115 WBR65115 WLN65115 WVJ65115 B130651 IX130651 ST130651 ACP130651 AML130651 AWH130651 BGD130651 BPZ130651 BZV130651 CJR130651 CTN130651 DDJ130651 DNF130651 DXB130651 EGX130651 EQT130651 FAP130651 FKL130651 FUH130651 GED130651 GNZ130651 GXV130651 HHR130651 HRN130651 IBJ130651 ILF130651 IVB130651 JEX130651 JOT130651 JYP130651 KIL130651 KSH130651 LCD130651 LLZ130651 LVV130651 MFR130651 MPN130651 MZJ130651 NJF130651 NTB130651 OCX130651 OMT130651 OWP130651 PGL130651 PQH130651 QAD130651 QJZ130651 QTV130651 RDR130651 RNN130651 RXJ130651 SHF130651 SRB130651 TAX130651 TKT130651 TUP130651 UEL130651 UOH130651 UYD130651 VHZ130651 VRV130651 WBR130651 WLN130651 WVJ130651 B196187 IX196187 ST196187 ACP196187 AML196187 AWH196187 BGD196187 BPZ196187 BZV196187 CJR196187 CTN196187 DDJ196187 DNF196187 DXB196187 EGX196187 EQT196187 FAP196187 FKL196187 FUH196187 GED196187 GNZ196187 GXV196187 HHR196187 HRN196187 IBJ196187 ILF196187 IVB196187 JEX196187 JOT196187 JYP196187 KIL196187 KSH196187 LCD196187 LLZ196187 LVV196187 MFR196187 MPN196187 MZJ196187 NJF196187 NTB196187 OCX196187 OMT196187 OWP196187 PGL196187 PQH196187 QAD196187 QJZ196187 QTV196187 RDR196187 RNN196187 RXJ196187 SHF196187 SRB196187 TAX196187 TKT196187 TUP196187 UEL196187 UOH196187 UYD196187 VHZ196187 VRV196187 WBR196187 WLN196187 WVJ196187 B261723 IX261723 ST261723 ACP261723 AML261723 AWH261723 BGD261723 BPZ261723 BZV261723 CJR261723 CTN261723 DDJ261723 DNF261723 DXB261723 EGX261723 EQT261723 FAP261723 FKL261723 FUH261723 GED261723 GNZ261723 GXV261723 HHR261723 HRN261723 IBJ261723 ILF261723 IVB261723 JEX261723 JOT261723 JYP261723 KIL261723 KSH261723 LCD261723 LLZ261723 LVV261723 MFR261723 MPN261723 MZJ261723 NJF261723 NTB261723 OCX261723 OMT261723 OWP261723 PGL261723 PQH261723 QAD261723 QJZ261723 QTV261723 RDR261723 RNN261723 RXJ261723 SHF261723 SRB261723 TAX261723 TKT261723 TUP261723 UEL261723 UOH261723 UYD261723 VHZ261723 VRV261723 WBR261723 WLN261723 WVJ261723 B327259 IX327259 ST327259 ACP327259 AML327259 AWH327259 BGD327259 BPZ327259 BZV327259 CJR327259 CTN327259 DDJ327259 DNF327259 DXB327259 EGX327259 EQT327259 FAP327259 FKL327259 FUH327259 GED327259 GNZ327259 GXV327259 HHR327259 HRN327259 IBJ327259 ILF327259 IVB327259 JEX327259 JOT327259 JYP327259 KIL327259 KSH327259 LCD327259 LLZ327259 LVV327259 MFR327259 MPN327259 MZJ327259 NJF327259 NTB327259 OCX327259 OMT327259 OWP327259 PGL327259 PQH327259 QAD327259 QJZ327259 QTV327259 RDR327259 RNN327259 RXJ327259 SHF327259 SRB327259 TAX327259 TKT327259 TUP327259 UEL327259 UOH327259 UYD327259 VHZ327259 VRV327259 WBR327259 WLN327259 WVJ327259 B392795 IX392795 ST392795 ACP392795 AML392795 AWH392795 BGD392795 BPZ392795 BZV392795 CJR392795 CTN392795 DDJ392795 DNF392795 DXB392795 EGX392795 EQT392795 FAP392795 FKL392795 FUH392795 GED392795 GNZ392795 GXV392795 HHR392795 HRN392795 IBJ392795 ILF392795 IVB392795 JEX392795 JOT392795 JYP392795 KIL392795 KSH392795 LCD392795 LLZ392795 LVV392795 MFR392795 MPN392795 MZJ392795 NJF392795 NTB392795 OCX392795 OMT392795 OWP392795 PGL392795 PQH392795 QAD392795 QJZ392795 QTV392795 RDR392795 RNN392795 RXJ392795 SHF392795 SRB392795 TAX392795 TKT392795 TUP392795 UEL392795 UOH392795 UYD392795 VHZ392795 VRV392795 WBR392795 WLN392795 WVJ392795 B458331 IX458331 ST458331 ACP458331 AML458331 AWH458331 BGD458331 BPZ458331 BZV458331 CJR458331 CTN458331 DDJ458331 DNF458331 DXB458331 EGX458331 EQT458331 FAP458331 FKL458331 FUH458331 GED458331 GNZ458331 GXV458331 HHR458331 HRN458331 IBJ458331 ILF458331 IVB458331 JEX458331 JOT458331 JYP458331 KIL458331 KSH458331 LCD458331 LLZ458331 LVV458331 MFR458331 MPN458331 MZJ458331 NJF458331 NTB458331 OCX458331 OMT458331 OWP458331 PGL458331 PQH458331 QAD458331 QJZ458331 QTV458331 RDR458331 RNN458331 RXJ458331 SHF458331 SRB458331 TAX458331 TKT458331 TUP458331 UEL458331 UOH458331 UYD458331 VHZ458331 VRV458331 WBR458331 WLN458331 WVJ458331 B523867 IX523867 ST523867 ACP523867 AML523867 AWH523867 BGD523867 BPZ523867 BZV523867 CJR523867 CTN523867 DDJ523867 DNF523867 DXB523867 EGX523867 EQT523867 FAP523867 FKL523867 FUH523867 GED523867 GNZ523867 GXV523867 HHR523867 HRN523867 IBJ523867 ILF523867 IVB523867 JEX523867 JOT523867 JYP523867 KIL523867 KSH523867 LCD523867 LLZ523867 LVV523867 MFR523867 MPN523867 MZJ523867 NJF523867 NTB523867 OCX523867 OMT523867 OWP523867 PGL523867 PQH523867 QAD523867 QJZ523867 QTV523867 RDR523867 RNN523867 RXJ523867 SHF523867 SRB523867 TAX523867 TKT523867 TUP523867 UEL523867 UOH523867 UYD523867 VHZ523867 VRV523867 WBR523867 WLN523867 WVJ523867 B589403 IX589403 ST589403 ACP589403 AML589403 AWH589403 BGD589403 BPZ589403 BZV589403 CJR589403 CTN589403 DDJ589403 DNF589403 DXB589403 EGX589403 EQT589403 FAP589403 FKL589403 FUH589403 GED589403 GNZ589403 GXV589403 HHR589403 HRN589403 IBJ589403 ILF589403 IVB589403 JEX589403 JOT589403 JYP589403 KIL589403 KSH589403 LCD589403 LLZ589403 LVV589403 MFR589403 MPN589403 MZJ589403 NJF589403 NTB589403 OCX589403 OMT589403 OWP589403 PGL589403 PQH589403 QAD589403 QJZ589403 QTV589403 RDR589403 RNN589403 RXJ589403 SHF589403 SRB589403 TAX589403 TKT589403 TUP589403 UEL589403 UOH589403 UYD589403 VHZ589403 VRV589403 WBR589403 WLN589403 WVJ589403 B654939 IX654939 ST654939 ACP654939 AML654939 AWH654939 BGD654939 BPZ654939 BZV654939 CJR654939 CTN654939 DDJ654939 DNF654939 DXB654939 EGX654939 EQT654939 FAP654939 FKL654939 FUH654939 GED654939 GNZ654939 GXV654939 HHR654939 HRN654939 IBJ654939 ILF654939 IVB654939 JEX654939 JOT654939 JYP654939 KIL654939 KSH654939 LCD654939 LLZ654939 LVV654939 MFR654939 MPN654939 MZJ654939 NJF654939 NTB654939 OCX654939 OMT654939 OWP654939 PGL654939 PQH654939 QAD654939 QJZ654939 QTV654939 RDR654939 RNN654939 RXJ654939 SHF654939 SRB654939 TAX654939 TKT654939 TUP654939 UEL654939 UOH654939 UYD654939 VHZ654939 VRV654939 WBR654939 WLN654939 WVJ654939 B720475 IX720475 ST720475 ACP720475 AML720475 AWH720475 BGD720475 BPZ720475 BZV720475 CJR720475 CTN720475 DDJ720475 DNF720475 DXB720475 EGX720475 EQT720475 FAP720475 FKL720475 FUH720475 GED720475 GNZ720475 GXV720475 HHR720475 HRN720475 IBJ720475 ILF720475 IVB720475 JEX720475 JOT720475 JYP720475 KIL720475 KSH720475 LCD720475 LLZ720475 LVV720475 MFR720475 MPN720475 MZJ720475 NJF720475 NTB720475 OCX720475 OMT720475 OWP720475 PGL720475 PQH720475 QAD720475 QJZ720475 QTV720475 RDR720475 RNN720475 RXJ720475 SHF720475 SRB720475 TAX720475 TKT720475 TUP720475 UEL720475 UOH720475 UYD720475 VHZ720475 VRV720475 WBR720475 WLN720475 WVJ720475 B786011 IX786011 ST786011 ACP786011 AML786011 AWH786011 BGD786011 BPZ786011 BZV786011 CJR786011 CTN786011 DDJ786011 DNF786011 DXB786011 EGX786011 EQT786011 FAP786011 FKL786011 FUH786011 GED786011 GNZ786011 GXV786011 HHR786011 HRN786011 IBJ786011 ILF786011 IVB786011 JEX786011 JOT786011 JYP786011 KIL786011 KSH786011 LCD786011 LLZ786011 LVV786011 MFR786011 MPN786011 MZJ786011 NJF786011 NTB786011 OCX786011 OMT786011 OWP786011 PGL786011 PQH786011 QAD786011 QJZ786011 QTV786011 RDR786011 RNN786011 RXJ786011 SHF786011 SRB786011 TAX786011 TKT786011 TUP786011 UEL786011 UOH786011 UYD786011 VHZ786011 VRV786011 WBR786011 WLN786011 WVJ786011 B851547 IX851547 ST851547 ACP851547 AML851547 AWH851547 BGD851547 BPZ851547 BZV851547 CJR851547 CTN851547 DDJ851547 DNF851547 DXB851547 EGX851547 EQT851547 FAP851547 FKL851547 FUH851547 GED851547 GNZ851547 GXV851547 HHR851547 HRN851547 IBJ851547 ILF851547 IVB851547 JEX851547 JOT851547 JYP851547 KIL851547 KSH851547 LCD851547 LLZ851547 LVV851547 MFR851547 MPN851547 MZJ851547 NJF851547 NTB851547 OCX851547 OMT851547 OWP851547 PGL851547 PQH851547 QAD851547 QJZ851547 QTV851547 RDR851547 RNN851547 RXJ851547 SHF851547 SRB851547 TAX851547 TKT851547 TUP851547 UEL851547 UOH851547 UYD851547 VHZ851547 VRV851547 WBR851547 WLN851547 WVJ851547 B917083 IX917083 ST917083 ACP917083 AML917083 AWH917083 BGD917083 BPZ917083 BZV917083 CJR917083 CTN917083 DDJ917083 DNF917083 DXB917083 EGX917083 EQT917083 FAP917083 FKL917083 FUH917083 GED917083 GNZ917083 GXV917083 HHR917083 HRN917083 IBJ917083 ILF917083 IVB917083 JEX917083 JOT917083 JYP917083 KIL917083 KSH917083 LCD917083 LLZ917083 LVV917083 MFR917083 MPN917083 MZJ917083 NJF917083 NTB917083 OCX917083 OMT917083 OWP917083 PGL917083 PQH917083 QAD917083 QJZ917083 QTV917083 RDR917083 RNN917083 RXJ917083 SHF917083 SRB917083 TAX917083 TKT917083 TUP917083 UEL917083 UOH917083 UYD917083 VHZ917083 VRV917083 WBR917083 WLN917083 WVJ917083 B982619 IX982619 ST982619 ACP982619 AML982619 AWH982619 BGD982619 BPZ982619 BZV982619 CJR982619 CTN982619 DDJ982619 DNF982619 DXB982619 EGX982619 EQT982619 FAP982619 FKL982619 FUH982619 GED982619 GNZ982619 GXV982619 HHR982619 HRN982619 IBJ982619 ILF982619 IVB982619 JEX982619 JOT982619 JYP982619 KIL982619 KSH982619 LCD982619 LLZ982619 LVV982619 MFR982619 MPN982619 MZJ982619 NJF982619 NTB982619 OCX982619 OMT982619 OWP982619 PGL982619 PQH982619 QAD982619 QJZ982619 QTV982619 RDR982619 RNN982619 RXJ982619 SHF982619 SRB982619 TAX982619 TKT982619 TUP982619 UEL982619 UOH982619 UYD982619 VHZ982619 VRV982619 WBR982619 WLN982619 WVJ982619"/>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50"/>
  <sheetViews>
    <sheetView topLeftCell="A27" zoomScale="70" zoomScaleNormal="70" workbookViewId="0">
      <selection activeCell="L18" sqref="L18"/>
    </sheetView>
  </sheetViews>
  <sheetFormatPr defaultRowHeight="15"/>
  <cols>
    <col min="1" max="1" width="6.85546875" style="601" customWidth="1"/>
    <col min="2" max="2" width="39.42578125" style="602" customWidth="1"/>
    <col min="3" max="3" width="19.85546875" style="603" customWidth="1"/>
    <col min="4" max="4" width="34" style="602" customWidth="1"/>
    <col min="5" max="5" width="13" style="603" customWidth="1"/>
    <col min="6" max="6" width="11.85546875" style="604" customWidth="1"/>
    <col min="7" max="7" width="10.5703125" style="605" customWidth="1"/>
    <col min="8" max="8" width="10.42578125" style="606" customWidth="1"/>
    <col min="9" max="9" width="8.42578125" style="606" customWidth="1"/>
    <col min="10" max="10" width="7.85546875" style="606" customWidth="1"/>
    <col min="11" max="11" width="11" style="606" customWidth="1"/>
    <col min="12" max="12" width="10" style="606" customWidth="1"/>
    <col min="13" max="13" width="9.28515625" style="606" customWidth="1"/>
    <col min="14" max="14" width="10.7109375" style="606" customWidth="1"/>
    <col min="15" max="15" width="0.140625" style="567" hidden="1" customWidth="1"/>
    <col min="16" max="16" width="12.42578125" style="567" hidden="1" customWidth="1"/>
    <col min="17" max="17" width="31.7109375" style="567" customWidth="1"/>
    <col min="18" max="18" width="10.85546875" style="567" bestFit="1" customWidth="1"/>
    <col min="19" max="19" width="11.42578125" style="567" customWidth="1"/>
    <col min="20" max="193" width="9.140625" style="567"/>
    <col min="194" max="194" width="6.140625" style="567" customWidth="1"/>
    <col min="195" max="195" width="29.85546875" style="567" customWidth="1"/>
    <col min="196" max="197" width="11.42578125" style="567" customWidth="1"/>
    <col min="198" max="198" width="10.5703125" style="567" customWidth="1"/>
    <col min="199" max="199" width="9.28515625" style="567" customWidth="1"/>
    <col min="200" max="200" width="7.7109375" style="567" customWidth="1"/>
    <col min="201" max="220" width="5.7109375" style="567" customWidth="1"/>
    <col min="221" max="221" width="20.7109375" style="567" customWidth="1"/>
    <col min="222" max="222" width="12.42578125" style="567" customWidth="1"/>
    <col min="223" max="223" width="22.28515625" style="567" customWidth="1"/>
    <col min="224" max="224" width="32.7109375" style="567" customWidth="1"/>
    <col min="225" max="225" width="34.42578125" style="567" customWidth="1"/>
    <col min="226" max="226" width="0" style="567" hidden="1" customWidth="1"/>
    <col min="227" max="227" width="25.85546875" style="567" customWidth="1"/>
    <col min="228" max="234" width="0" style="567" hidden="1" customWidth="1"/>
    <col min="235" max="256" width="9.140625" style="567"/>
    <col min="257" max="257" width="6.85546875" style="567" customWidth="1"/>
    <col min="258" max="258" width="39.42578125" style="567" customWidth="1"/>
    <col min="259" max="259" width="19.85546875" style="567" customWidth="1"/>
    <col min="260" max="260" width="34" style="567" customWidth="1"/>
    <col min="261" max="261" width="13" style="567" customWidth="1"/>
    <col min="262" max="262" width="11.85546875" style="567" customWidth="1"/>
    <col min="263" max="263" width="10.5703125" style="567" customWidth="1"/>
    <col min="264" max="264" width="10.42578125" style="567" customWidth="1"/>
    <col min="265" max="265" width="8.42578125" style="567" customWidth="1"/>
    <col min="266" max="266" width="7.85546875" style="567" customWidth="1"/>
    <col min="267" max="267" width="11" style="567" customWidth="1"/>
    <col min="268" max="268" width="10" style="567" customWidth="1"/>
    <col min="269" max="269" width="9.28515625" style="567" customWidth="1"/>
    <col min="270" max="270" width="10.7109375" style="567" customWidth="1"/>
    <col min="271" max="272" width="0" style="567" hidden="1" customWidth="1"/>
    <col min="273" max="273" width="31.7109375" style="567" customWidth="1"/>
    <col min="274" max="274" width="10.85546875" style="567" bestFit="1" customWidth="1"/>
    <col min="275" max="275" width="11.42578125" style="567" customWidth="1"/>
    <col min="276" max="449" width="9.140625" style="567"/>
    <col min="450" max="450" width="6.140625" style="567" customWidth="1"/>
    <col min="451" max="451" width="29.85546875" style="567" customWidth="1"/>
    <col min="452" max="453" width="11.42578125" style="567" customWidth="1"/>
    <col min="454" max="454" width="10.5703125" style="567" customWidth="1"/>
    <col min="455" max="455" width="9.28515625" style="567" customWidth="1"/>
    <col min="456" max="456" width="7.7109375" style="567" customWidth="1"/>
    <col min="457" max="476" width="5.7109375" style="567" customWidth="1"/>
    <col min="477" max="477" width="20.7109375" style="567" customWidth="1"/>
    <col min="478" max="478" width="12.42578125" style="567" customWidth="1"/>
    <col min="479" max="479" width="22.28515625" style="567" customWidth="1"/>
    <col min="480" max="480" width="32.7109375" style="567" customWidth="1"/>
    <col min="481" max="481" width="34.42578125" style="567" customWidth="1"/>
    <col min="482" max="482" width="0" style="567" hidden="1" customWidth="1"/>
    <col min="483" max="483" width="25.85546875" style="567" customWidth="1"/>
    <col min="484" max="490" width="0" style="567" hidden="1" customWidth="1"/>
    <col min="491" max="512" width="9.140625" style="567"/>
    <col min="513" max="513" width="6.85546875" style="567" customWidth="1"/>
    <col min="514" max="514" width="39.42578125" style="567" customWidth="1"/>
    <col min="515" max="515" width="19.85546875" style="567" customWidth="1"/>
    <col min="516" max="516" width="34" style="567" customWidth="1"/>
    <col min="517" max="517" width="13" style="567" customWidth="1"/>
    <col min="518" max="518" width="11.85546875" style="567" customWidth="1"/>
    <col min="519" max="519" width="10.5703125" style="567" customWidth="1"/>
    <col min="520" max="520" width="10.42578125" style="567" customWidth="1"/>
    <col min="521" max="521" width="8.42578125" style="567" customWidth="1"/>
    <col min="522" max="522" width="7.85546875" style="567" customWidth="1"/>
    <col min="523" max="523" width="11" style="567" customWidth="1"/>
    <col min="524" max="524" width="10" style="567" customWidth="1"/>
    <col min="525" max="525" width="9.28515625" style="567" customWidth="1"/>
    <col min="526" max="526" width="10.7109375" style="567" customWidth="1"/>
    <col min="527" max="528" width="0" style="567" hidden="1" customWidth="1"/>
    <col min="529" max="529" width="31.7109375" style="567" customWidth="1"/>
    <col min="530" max="530" width="10.85546875" style="567" bestFit="1" customWidth="1"/>
    <col min="531" max="531" width="11.42578125" style="567" customWidth="1"/>
    <col min="532" max="705" width="9.140625" style="567"/>
    <col min="706" max="706" width="6.140625" style="567" customWidth="1"/>
    <col min="707" max="707" width="29.85546875" style="567" customWidth="1"/>
    <col min="708" max="709" width="11.42578125" style="567" customWidth="1"/>
    <col min="710" max="710" width="10.5703125" style="567" customWidth="1"/>
    <col min="711" max="711" width="9.28515625" style="567" customWidth="1"/>
    <col min="712" max="712" width="7.7109375" style="567" customWidth="1"/>
    <col min="713" max="732" width="5.7109375" style="567" customWidth="1"/>
    <col min="733" max="733" width="20.7109375" style="567" customWidth="1"/>
    <col min="734" max="734" width="12.42578125" style="567" customWidth="1"/>
    <col min="735" max="735" width="22.28515625" style="567" customWidth="1"/>
    <col min="736" max="736" width="32.7109375" style="567" customWidth="1"/>
    <col min="737" max="737" width="34.42578125" style="567" customWidth="1"/>
    <col min="738" max="738" width="0" style="567" hidden="1" customWidth="1"/>
    <col min="739" max="739" width="25.85546875" style="567" customWidth="1"/>
    <col min="740" max="746" width="0" style="567" hidden="1" customWidth="1"/>
    <col min="747" max="768" width="9.140625" style="567"/>
    <col min="769" max="769" width="6.85546875" style="567" customWidth="1"/>
    <col min="770" max="770" width="39.42578125" style="567" customWidth="1"/>
    <col min="771" max="771" width="19.85546875" style="567" customWidth="1"/>
    <col min="772" max="772" width="34" style="567" customWidth="1"/>
    <col min="773" max="773" width="13" style="567" customWidth="1"/>
    <col min="774" max="774" width="11.85546875" style="567" customWidth="1"/>
    <col min="775" max="775" width="10.5703125" style="567" customWidth="1"/>
    <col min="776" max="776" width="10.42578125" style="567" customWidth="1"/>
    <col min="777" max="777" width="8.42578125" style="567" customWidth="1"/>
    <col min="778" max="778" width="7.85546875" style="567" customWidth="1"/>
    <col min="779" max="779" width="11" style="567" customWidth="1"/>
    <col min="780" max="780" width="10" style="567" customWidth="1"/>
    <col min="781" max="781" width="9.28515625" style="567" customWidth="1"/>
    <col min="782" max="782" width="10.7109375" style="567" customWidth="1"/>
    <col min="783" max="784" width="0" style="567" hidden="1" customWidth="1"/>
    <col min="785" max="785" width="31.7109375" style="567" customWidth="1"/>
    <col min="786" max="786" width="10.85546875" style="567" bestFit="1" customWidth="1"/>
    <col min="787" max="787" width="11.42578125" style="567" customWidth="1"/>
    <col min="788" max="961" width="9.140625" style="567"/>
    <col min="962" max="962" width="6.140625" style="567" customWidth="1"/>
    <col min="963" max="963" width="29.85546875" style="567" customWidth="1"/>
    <col min="964" max="965" width="11.42578125" style="567" customWidth="1"/>
    <col min="966" max="966" width="10.5703125" style="567" customWidth="1"/>
    <col min="967" max="967" width="9.28515625" style="567" customWidth="1"/>
    <col min="968" max="968" width="7.7109375" style="567" customWidth="1"/>
    <col min="969" max="988" width="5.7109375" style="567" customWidth="1"/>
    <col min="989" max="989" width="20.7109375" style="567" customWidth="1"/>
    <col min="990" max="990" width="12.42578125" style="567" customWidth="1"/>
    <col min="991" max="991" width="22.28515625" style="567" customWidth="1"/>
    <col min="992" max="992" width="32.7109375" style="567" customWidth="1"/>
    <col min="993" max="993" width="34.42578125" style="567" customWidth="1"/>
    <col min="994" max="994" width="0" style="567" hidden="1" customWidth="1"/>
    <col min="995" max="995" width="25.85546875" style="567" customWidth="1"/>
    <col min="996" max="1002" width="0" style="567" hidden="1" customWidth="1"/>
    <col min="1003" max="1024" width="9.140625" style="567"/>
    <col min="1025" max="1025" width="6.85546875" style="567" customWidth="1"/>
    <col min="1026" max="1026" width="39.42578125" style="567" customWidth="1"/>
    <col min="1027" max="1027" width="19.85546875" style="567" customWidth="1"/>
    <col min="1028" max="1028" width="34" style="567" customWidth="1"/>
    <col min="1029" max="1029" width="13" style="567" customWidth="1"/>
    <col min="1030" max="1030" width="11.85546875" style="567" customWidth="1"/>
    <col min="1031" max="1031" width="10.5703125" style="567" customWidth="1"/>
    <col min="1032" max="1032" width="10.42578125" style="567" customWidth="1"/>
    <col min="1033" max="1033" width="8.42578125" style="567" customWidth="1"/>
    <col min="1034" max="1034" width="7.85546875" style="567" customWidth="1"/>
    <col min="1035" max="1035" width="11" style="567" customWidth="1"/>
    <col min="1036" max="1036" width="10" style="567" customWidth="1"/>
    <col min="1037" max="1037" width="9.28515625" style="567" customWidth="1"/>
    <col min="1038" max="1038" width="10.7109375" style="567" customWidth="1"/>
    <col min="1039" max="1040" width="0" style="567" hidden="1" customWidth="1"/>
    <col min="1041" max="1041" width="31.7109375" style="567" customWidth="1"/>
    <col min="1042" max="1042" width="10.85546875" style="567" bestFit="1" customWidth="1"/>
    <col min="1043" max="1043" width="11.42578125" style="567" customWidth="1"/>
    <col min="1044" max="1217" width="9.140625" style="567"/>
    <col min="1218" max="1218" width="6.140625" style="567" customWidth="1"/>
    <col min="1219" max="1219" width="29.85546875" style="567" customWidth="1"/>
    <col min="1220" max="1221" width="11.42578125" style="567" customWidth="1"/>
    <col min="1222" max="1222" width="10.5703125" style="567" customWidth="1"/>
    <col min="1223" max="1223" width="9.28515625" style="567" customWidth="1"/>
    <col min="1224" max="1224" width="7.7109375" style="567" customWidth="1"/>
    <col min="1225" max="1244" width="5.7109375" style="567" customWidth="1"/>
    <col min="1245" max="1245" width="20.7109375" style="567" customWidth="1"/>
    <col min="1246" max="1246" width="12.42578125" style="567" customWidth="1"/>
    <col min="1247" max="1247" width="22.28515625" style="567" customWidth="1"/>
    <col min="1248" max="1248" width="32.7109375" style="567" customWidth="1"/>
    <col min="1249" max="1249" width="34.42578125" style="567" customWidth="1"/>
    <col min="1250" max="1250" width="0" style="567" hidden="1" customWidth="1"/>
    <col min="1251" max="1251" width="25.85546875" style="567" customWidth="1"/>
    <col min="1252" max="1258" width="0" style="567" hidden="1" customWidth="1"/>
    <col min="1259" max="1280" width="9.140625" style="567"/>
    <col min="1281" max="1281" width="6.85546875" style="567" customWidth="1"/>
    <col min="1282" max="1282" width="39.42578125" style="567" customWidth="1"/>
    <col min="1283" max="1283" width="19.85546875" style="567" customWidth="1"/>
    <col min="1284" max="1284" width="34" style="567" customWidth="1"/>
    <col min="1285" max="1285" width="13" style="567" customWidth="1"/>
    <col min="1286" max="1286" width="11.85546875" style="567" customWidth="1"/>
    <col min="1287" max="1287" width="10.5703125" style="567" customWidth="1"/>
    <col min="1288" max="1288" width="10.42578125" style="567" customWidth="1"/>
    <col min="1289" max="1289" width="8.42578125" style="567" customWidth="1"/>
    <col min="1290" max="1290" width="7.85546875" style="567" customWidth="1"/>
    <col min="1291" max="1291" width="11" style="567" customWidth="1"/>
    <col min="1292" max="1292" width="10" style="567" customWidth="1"/>
    <col min="1293" max="1293" width="9.28515625" style="567" customWidth="1"/>
    <col min="1294" max="1294" width="10.7109375" style="567" customWidth="1"/>
    <col min="1295" max="1296" width="0" style="567" hidden="1" customWidth="1"/>
    <col min="1297" max="1297" width="31.7109375" style="567" customWidth="1"/>
    <col min="1298" max="1298" width="10.85546875" style="567" bestFit="1" customWidth="1"/>
    <col min="1299" max="1299" width="11.42578125" style="567" customWidth="1"/>
    <col min="1300" max="1473" width="9.140625" style="567"/>
    <col min="1474" max="1474" width="6.140625" style="567" customWidth="1"/>
    <col min="1475" max="1475" width="29.85546875" style="567" customWidth="1"/>
    <col min="1476" max="1477" width="11.42578125" style="567" customWidth="1"/>
    <col min="1478" max="1478" width="10.5703125" style="567" customWidth="1"/>
    <col min="1479" max="1479" width="9.28515625" style="567" customWidth="1"/>
    <col min="1480" max="1480" width="7.7109375" style="567" customWidth="1"/>
    <col min="1481" max="1500" width="5.7109375" style="567" customWidth="1"/>
    <col min="1501" max="1501" width="20.7109375" style="567" customWidth="1"/>
    <col min="1502" max="1502" width="12.42578125" style="567" customWidth="1"/>
    <col min="1503" max="1503" width="22.28515625" style="567" customWidth="1"/>
    <col min="1504" max="1504" width="32.7109375" style="567" customWidth="1"/>
    <col min="1505" max="1505" width="34.42578125" style="567" customWidth="1"/>
    <col min="1506" max="1506" width="0" style="567" hidden="1" customWidth="1"/>
    <col min="1507" max="1507" width="25.85546875" style="567" customWidth="1"/>
    <col min="1508" max="1514" width="0" style="567" hidden="1" customWidth="1"/>
    <col min="1515" max="1536" width="9.140625" style="567"/>
    <col min="1537" max="1537" width="6.85546875" style="567" customWidth="1"/>
    <col min="1538" max="1538" width="39.42578125" style="567" customWidth="1"/>
    <col min="1539" max="1539" width="19.85546875" style="567" customWidth="1"/>
    <col min="1540" max="1540" width="34" style="567" customWidth="1"/>
    <col min="1541" max="1541" width="13" style="567" customWidth="1"/>
    <col min="1542" max="1542" width="11.85546875" style="567" customWidth="1"/>
    <col min="1543" max="1543" width="10.5703125" style="567" customWidth="1"/>
    <col min="1544" max="1544" width="10.42578125" style="567" customWidth="1"/>
    <col min="1545" max="1545" width="8.42578125" style="567" customWidth="1"/>
    <col min="1546" max="1546" width="7.85546875" style="567" customWidth="1"/>
    <col min="1547" max="1547" width="11" style="567" customWidth="1"/>
    <col min="1548" max="1548" width="10" style="567" customWidth="1"/>
    <col min="1549" max="1549" width="9.28515625" style="567" customWidth="1"/>
    <col min="1550" max="1550" width="10.7109375" style="567" customWidth="1"/>
    <col min="1551" max="1552" width="0" style="567" hidden="1" customWidth="1"/>
    <col min="1553" max="1553" width="31.7109375" style="567" customWidth="1"/>
    <col min="1554" max="1554" width="10.85546875" style="567" bestFit="1" customWidth="1"/>
    <col min="1555" max="1555" width="11.42578125" style="567" customWidth="1"/>
    <col min="1556" max="1729" width="9.140625" style="567"/>
    <col min="1730" max="1730" width="6.140625" style="567" customWidth="1"/>
    <col min="1731" max="1731" width="29.85546875" style="567" customWidth="1"/>
    <col min="1732" max="1733" width="11.42578125" style="567" customWidth="1"/>
    <col min="1734" max="1734" width="10.5703125" style="567" customWidth="1"/>
    <col min="1735" max="1735" width="9.28515625" style="567" customWidth="1"/>
    <col min="1736" max="1736" width="7.7109375" style="567" customWidth="1"/>
    <col min="1737" max="1756" width="5.7109375" style="567" customWidth="1"/>
    <col min="1757" max="1757" width="20.7109375" style="567" customWidth="1"/>
    <col min="1758" max="1758" width="12.42578125" style="567" customWidth="1"/>
    <col min="1759" max="1759" width="22.28515625" style="567" customWidth="1"/>
    <col min="1760" max="1760" width="32.7109375" style="567" customWidth="1"/>
    <col min="1761" max="1761" width="34.42578125" style="567" customWidth="1"/>
    <col min="1762" max="1762" width="0" style="567" hidden="1" customWidth="1"/>
    <col min="1763" max="1763" width="25.85546875" style="567" customWidth="1"/>
    <col min="1764" max="1770" width="0" style="567" hidden="1" customWidth="1"/>
    <col min="1771" max="1792" width="9.140625" style="567"/>
    <col min="1793" max="1793" width="6.85546875" style="567" customWidth="1"/>
    <col min="1794" max="1794" width="39.42578125" style="567" customWidth="1"/>
    <col min="1795" max="1795" width="19.85546875" style="567" customWidth="1"/>
    <col min="1796" max="1796" width="34" style="567" customWidth="1"/>
    <col min="1797" max="1797" width="13" style="567" customWidth="1"/>
    <col min="1798" max="1798" width="11.85546875" style="567" customWidth="1"/>
    <col min="1799" max="1799" width="10.5703125" style="567" customWidth="1"/>
    <col min="1800" max="1800" width="10.42578125" style="567" customWidth="1"/>
    <col min="1801" max="1801" width="8.42578125" style="567" customWidth="1"/>
    <col min="1802" max="1802" width="7.85546875" style="567" customWidth="1"/>
    <col min="1803" max="1803" width="11" style="567" customWidth="1"/>
    <col min="1804" max="1804" width="10" style="567" customWidth="1"/>
    <col min="1805" max="1805" width="9.28515625" style="567" customWidth="1"/>
    <col min="1806" max="1806" width="10.7109375" style="567" customWidth="1"/>
    <col min="1807" max="1808" width="0" style="567" hidden="1" customWidth="1"/>
    <col min="1809" max="1809" width="31.7109375" style="567" customWidth="1"/>
    <col min="1810" max="1810" width="10.85546875" style="567" bestFit="1" customWidth="1"/>
    <col min="1811" max="1811" width="11.42578125" style="567" customWidth="1"/>
    <col min="1812" max="1985" width="9.140625" style="567"/>
    <col min="1986" max="1986" width="6.140625" style="567" customWidth="1"/>
    <col min="1987" max="1987" width="29.85546875" style="567" customWidth="1"/>
    <col min="1988" max="1989" width="11.42578125" style="567" customWidth="1"/>
    <col min="1990" max="1990" width="10.5703125" style="567" customWidth="1"/>
    <col min="1991" max="1991" width="9.28515625" style="567" customWidth="1"/>
    <col min="1992" max="1992" width="7.7109375" style="567" customWidth="1"/>
    <col min="1993" max="2012" width="5.7109375" style="567" customWidth="1"/>
    <col min="2013" max="2013" width="20.7109375" style="567" customWidth="1"/>
    <col min="2014" max="2014" width="12.42578125" style="567" customWidth="1"/>
    <col min="2015" max="2015" width="22.28515625" style="567" customWidth="1"/>
    <col min="2016" max="2016" width="32.7109375" style="567" customWidth="1"/>
    <col min="2017" max="2017" width="34.42578125" style="567" customWidth="1"/>
    <col min="2018" max="2018" width="0" style="567" hidden="1" customWidth="1"/>
    <col min="2019" max="2019" width="25.85546875" style="567" customWidth="1"/>
    <col min="2020" max="2026" width="0" style="567" hidden="1" customWidth="1"/>
    <col min="2027" max="2048" width="9.140625" style="567"/>
    <col min="2049" max="2049" width="6.85546875" style="567" customWidth="1"/>
    <col min="2050" max="2050" width="39.42578125" style="567" customWidth="1"/>
    <col min="2051" max="2051" width="19.85546875" style="567" customWidth="1"/>
    <col min="2052" max="2052" width="34" style="567" customWidth="1"/>
    <col min="2053" max="2053" width="13" style="567" customWidth="1"/>
    <col min="2054" max="2054" width="11.85546875" style="567" customWidth="1"/>
    <col min="2055" max="2055" width="10.5703125" style="567" customWidth="1"/>
    <col min="2056" max="2056" width="10.42578125" style="567" customWidth="1"/>
    <col min="2057" max="2057" width="8.42578125" style="567" customWidth="1"/>
    <col min="2058" max="2058" width="7.85546875" style="567" customWidth="1"/>
    <col min="2059" max="2059" width="11" style="567" customWidth="1"/>
    <col min="2060" max="2060" width="10" style="567" customWidth="1"/>
    <col min="2061" max="2061" width="9.28515625" style="567" customWidth="1"/>
    <col min="2062" max="2062" width="10.7109375" style="567" customWidth="1"/>
    <col min="2063" max="2064" width="0" style="567" hidden="1" customWidth="1"/>
    <col min="2065" max="2065" width="31.7109375" style="567" customWidth="1"/>
    <col min="2066" max="2066" width="10.85546875" style="567" bestFit="1" customWidth="1"/>
    <col min="2067" max="2067" width="11.42578125" style="567" customWidth="1"/>
    <col min="2068" max="2241" width="9.140625" style="567"/>
    <col min="2242" max="2242" width="6.140625" style="567" customWidth="1"/>
    <col min="2243" max="2243" width="29.85546875" style="567" customWidth="1"/>
    <col min="2244" max="2245" width="11.42578125" style="567" customWidth="1"/>
    <col min="2246" max="2246" width="10.5703125" style="567" customWidth="1"/>
    <col min="2247" max="2247" width="9.28515625" style="567" customWidth="1"/>
    <col min="2248" max="2248" width="7.7109375" style="567" customWidth="1"/>
    <col min="2249" max="2268" width="5.7109375" style="567" customWidth="1"/>
    <col min="2269" max="2269" width="20.7109375" style="567" customWidth="1"/>
    <col min="2270" max="2270" width="12.42578125" style="567" customWidth="1"/>
    <col min="2271" max="2271" width="22.28515625" style="567" customWidth="1"/>
    <col min="2272" max="2272" width="32.7109375" style="567" customWidth="1"/>
    <col min="2273" max="2273" width="34.42578125" style="567" customWidth="1"/>
    <col min="2274" max="2274" width="0" style="567" hidden="1" customWidth="1"/>
    <col min="2275" max="2275" width="25.85546875" style="567" customWidth="1"/>
    <col min="2276" max="2282" width="0" style="567" hidden="1" customWidth="1"/>
    <col min="2283" max="2304" width="9.140625" style="567"/>
    <col min="2305" max="2305" width="6.85546875" style="567" customWidth="1"/>
    <col min="2306" max="2306" width="39.42578125" style="567" customWidth="1"/>
    <col min="2307" max="2307" width="19.85546875" style="567" customWidth="1"/>
    <col min="2308" max="2308" width="34" style="567" customWidth="1"/>
    <col min="2309" max="2309" width="13" style="567" customWidth="1"/>
    <col min="2310" max="2310" width="11.85546875" style="567" customWidth="1"/>
    <col min="2311" max="2311" width="10.5703125" style="567" customWidth="1"/>
    <col min="2312" max="2312" width="10.42578125" style="567" customWidth="1"/>
    <col min="2313" max="2313" width="8.42578125" style="567" customWidth="1"/>
    <col min="2314" max="2314" width="7.85546875" style="567" customWidth="1"/>
    <col min="2315" max="2315" width="11" style="567" customWidth="1"/>
    <col min="2316" max="2316" width="10" style="567" customWidth="1"/>
    <col min="2317" max="2317" width="9.28515625" style="567" customWidth="1"/>
    <col min="2318" max="2318" width="10.7109375" style="567" customWidth="1"/>
    <col min="2319" max="2320" width="0" style="567" hidden="1" customWidth="1"/>
    <col min="2321" max="2321" width="31.7109375" style="567" customWidth="1"/>
    <col min="2322" max="2322" width="10.85546875" style="567" bestFit="1" customWidth="1"/>
    <col min="2323" max="2323" width="11.42578125" style="567" customWidth="1"/>
    <col min="2324" max="2497" width="9.140625" style="567"/>
    <col min="2498" max="2498" width="6.140625" style="567" customWidth="1"/>
    <col min="2499" max="2499" width="29.85546875" style="567" customWidth="1"/>
    <col min="2500" max="2501" width="11.42578125" style="567" customWidth="1"/>
    <col min="2502" max="2502" width="10.5703125" style="567" customWidth="1"/>
    <col min="2503" max="2503" width="9.28515625" style="567" customWidth="1"/>
    <col min="2504" max="2504" width="7.7109375" style="567" customWidth="1"/>
    <col min="2505" max="2524" width="5.7109375" style="567" customWidth="1"/>
    <col min="2525" max="2525" width="20.7109375" style="567" customWidth="1"/>
    <col min="2526" max="2526" width="12.42578125" style="567" customWidth="1"/>
    <col min="2527" max="2527" width="22.28515625" style="567" customWidth="1"/>
    <col min="2528" max="2528" width="32.7109375" style="567" customWidth="1"/>
    <col min="2529" max="2529" width="34.42578125" style="567" customWidth="1"/>
    <col min="2530" max="2530" width="0" style="567" hidden="1" customWidth="1"/>
    <col min="2531" max="2531" width="25.85546875" style="567" customWidth="1"/>
    <col min="2532" max="2538" width="0" style="567" hidden="1" customWidth="1"/>
    <col min="2539" max="2560" width="9.140625" style="567"/>
    <col min="2561" max="2561" width="6.85546875" style="567" customWidth="1"/>
    <col min="2562" max="2562" width="39.42578125" style="567" customWidth="1"/>
    <col min="2563" max="2563" width="19.85546875" style="567" customWidth="1"/>
    <col min="2564" max="2564" width="34" style="567" customWidth="1"/>
    <col min="2565" max="2565" width="13" style="567" customWidth="1"/>
    <col min="2566" max="2566" width="11.85546875" style="567" customWidth="1"/>
    <col min="2567" max="2567" width="10.5703125" style="567" customWidth="1"/>
    <col min="2568" max="2568" width="10.42578125" style="567" customWidth="1"/>
    <col min="2569" max="2569" width="8.42578125" style="567" customWidth="1"/>
    <col min="2570" max="2570" width="7.85546875" style="567" customWidth="1"/>
    <col min="2571" max="2571" width="11" style="567" customWidth="1"/>
    <col min="2572" max="2572" width="10" style="567" customWidth="1"/>
    <col min="2573" max="2573" width="9.28515625" style="567" customWidth="1"/>
    <col min="2574" max="2574" width="10.7109375" style="567" customWidth="1"/>
    <col min="2575" max="2576" width="0" style="567" hidden="1" customWidth="1"/>
    <col min="2577" max="2577" width="31.7109375" style="567" customWidth="1"/>
    <col min="2578" max="2578" width="10.85546875" style="567" bestFit="1" customWidth="1"/>
    <col min="2579" max="2579" width="11.42578125" style="567" customWidth="1"/>
    <col min="2580" max="2753" width="9.140625" style="567"/>
    <col min="2754" max="2754" width="6.140625" style="567" customWidth="1"/>
    <col min="2755" max="2755" width="29.85546875" style="567" customWidth="1"/>
    <col min="2756" max="2757" width="11.42578125" style="567" customWidth="1"/>
    <col min="2758" max="2758" width="10.5703125" style="567" customWidth="1"/>
    <col min="2759" max="2759" width="9.28515625" style="567" customWidth="1"/>
    <col min="2760" max="2760" width="7.7109375" style="567" customWidth="1"/>
    <col min="2761" max="2780" width="5.7109375" style="567" customWidth="1"/>
    <col min="2781" max="2781" width="20.7109375" style="567" customWidth="1"/>
    <col min="2782" max="2782" width="12.42578125" style="567" customWidth="1"/>
    <col min="2783" max="2783" width="22.28515625" style="567" customWidth="1"/>
    <col min="2784" max="2784" width="32.7109375" style="567" customWidth="1"/>
    <col min="2785" max="2785" width="34.42578125" style="567" customWidth="1"/>
    <col min="2786" max="2786" width="0" style="567" hidden="1" customWidth="1"/>
    <col min="2787" max="2787" width="25.85546875" style="567" customWidth="1"/>
    <col min="2788" max="2794" width="0" style="567" hidden="1" customWidth="1"/>
    <col min="2795" max="2816" width="9.140625" style="567"/>
    <col min="2817" max="2817" width="6.85546875" style="567" customWidth="1"/>
    <col min="2818" max="2818" width="39.42578125" style="567" customWidth="1"/>
    <col min="2819" max="2819" width="19.85546875" style="567" customWidth="1"/>
    <col min="2820" max="2820" width="34" style="567" customWidth="1"/>
    <col min="2821" max="2821" width="13" style="567" customWidth="1"/>
    <col min="2822" max="2822" width="11.85546875" style="567" customWidth="1"/>
    <col min="2823" max="2823" width="10.5703125" style="567" customWidth="1"/>
    <col min="2824" max="2824" width="10.42578125" style="567" customWidth="1"/>
    <col min="2825" max="2825" width="8.42578125" style="567" customWidth="1"/>
    <col min="2826" max="2826" width="7.85546875" style="567" customWidth="1"/>
    <col min="2827" max="2827" width="11" style="567" customWidth="1"/>
    <col min="2828" max="2828" width="10" style="567" customWidth="1"/>
    <col min="2829" max="2829" width="9.28515625" style="567" customWidth="1"/>
    <col min="2830" max="2830" width="10.7109375" style="567" customWidth="1"/>
    <col min="2831" max="2832" width="0" style="567" hidden="1" customWidth="1"/>
    <col min="2833" max="2833" width="31.7109375" style="567" customWidth="1"/>
    <col min="2834" max="2834" width="10.85546875" style="567" bestFit="1" customWidth="1"/>
    <col min="2835" max="2835" width="11.42578125" style="567" customWidth="1"/>
    <col min="2836" max="3009" width="9.140625" style="567"/>
    <col min="3010" max="3010" width="6.140625" style="567" customWidth="1"/>
    <col min="3011" max="3011" width="29.85546875" style="567" customWidth="1"/>
    <col min="3012" max="3013" width="11.42578125" style="567" customWidth="1"/>
    <col min="3014" max="3014" width="10.5703125" style="567" customWidth="1"/>
    <col min="3015" max="3015" width="9.28515625" style="567" customWidth="1"/>
    <col min="3016" max="3016" width="7.7109375" style="567" customWidth="1"/>
    <col min="3017" max="3036" width="5.7109375" style="567" customWidth="1"/>
    <col min="3037" max="3037" width="20.7109375" style="567" customWidth="1"/>
    <col min="3038" max="3038" width="12.42578125" style="567" customWidth="1"/>
    <col min="3039" max="3039" width="22.28515625" style="567" customWidth="1"/>
    <col min="3040" max="3040" width="32.7109375" style="567" customWidth="1"/>
    <col min="3041" max="3041" width="34.42578125" style="567" customWidth="1"/>
    <col min="3042" max="3042" width="0" style="567" hidden="1" customWidth="1"/>
    <col min="3043" max="3043" width="25.85546875" style="567" customWidth="1"/>
    <col min="3044" max="3050" width="0" style="567" hidden="1" customWidth="1"/>
    <col min="3051" max="3072" width="9.140625" style="567"/>
    <col min="3073" max="3073" width="6.85546875" style="567" customWidth="1"/>
    <col min="3074" max="3074" width="39.42578125" style="567" customWidth="1"/>
    <col min="3075" max="3075" width="19.85546875" style="567" customWidth="1"/>
    <col min="3076" max="3076" width="34" style="567" customWidth="1"/>
    <col min="3077" max="3077" width="13" style="567" customWidth="1"/>
    <col min="3078" max="3078" width="11.85546875" style="567" customWidth="1"/>
    <col min="3079" max="3079" width="10.5703125" style="567" customWidth="1"/>
    <col min="3080" max="3080" width="10.42578125" style="567" customWidth="1"/>
    <col min="3081" max="3081" width="8.42578125" style="567" customWidth="1"/>
    <col min="3082" max="3082" width="7.85546875" style="567" customWidth="1"/>
    <col min="3083" max="3083" width="11" style="567" customWidth="1"/>
    <col min="3084" max="3084" width="10" style="567" customWidth="1"/>
    <col min="3085" max="3085" width="9.28515625" style="567" customWidth="1"/>
    <col min="3086" max="3086" width="10.7109375" style="567" customWidth="1"/>
    <col min="3087" max="3088" width="0" style="567" hidden="1" customWidth="1"/>
    <col min="3089" max="3089" width="31.7109375" style="567" customWidth="1"/>
    <col min="3090" max="3090" width="10.85546875" style="567" bestFit="1" customWidth="1"/>
    <col min="3091" max="3091" width="11.42578125" style="567" customWidth="1"/>
    <col min="3092" max="3265" width="9.140625" style="567"/>
    <col min="3266" max="3266" width="6.140625" style="567" customWidth="1"/>
    <col min="3267" max="3267" width="29.85546875" style="567" customWidth="1"/>
    <col min="3268" max="3269" width="11.42578125" style="567" customWidth="1"/>
    <col min="3270" max="3270" width="10.5703125" style="567" customWidth="1"/>
    <col min="3271" max="3271" width="9.28515625" style="567" customWidth="1"/>
    <col min="3272" max="3272" width="7.7109375" style="567" customWidth="1"/>
    <col min="3273" max="3292" width="5.7109375" style="567" customWidth="1"/>
    <col min="3293" max="3293" width="20.7109375" style="567" customWidth="1"/>
    <col min="3294" max="3294" width="12.42578125" style="567" customWidth="1"/>
    <col min="3295" max="3295" width="22.28515625" style="567" customWidth="1"/>
    <col min="3296" max="3296" width="32.7109375" style="567" customWidth="1"/>
    <col min="3297" max="3297" width="34.42578125" style="567" customWidth="1"/>
    <col min="3298" max="3298" width="0" style="567" hidden="1" customWidth="1"/>
    <col min="3299" max="3299" width="25.85546875" style="567" customWidth="1"/>
    <col min="3300" max="3306" width="0" style="567" hidden="1" customWidth="1"/>
    <col min="3307" max="3328" width="9.140625" style="567"/>
    <col min="3329" max="3329" width="6.85546875" style="567" customWidth="1"/>
    <col min="3330" max="3330" width="39.42578125" style="567" customWidth="1"/>
    <col min="3331" max="3331" width="19.85546875" style="567" customWidth="1"/>
    <col min="3332" max="3332" width="34" style="567" customWidth="1"/>
    <col min="3333" max="3333" width="13" style="567" customWidth="1"/>
    <col min="3334" max="3334" width="11.85546875" style="567" customWidth="1"/>
    <col min="3335" max="3335" width="10.5703125" style="567" customWidth="1"/>
    <col min="3336" max="3336" width="10.42578125" style="567" customWidth="1"/>
    <col min="3337" max="3337" width="8.42578125" style="567" customWidth="1"/>
    <col min="3338" max="3338" width="7.85546875" style="567" customWidth="1"/>
    <col min="3339" max="3339" width="11" style="567" customWidth="1"/>
    <col min="3340" max="3340" width="10" style="567" customWidth="1"/>
    <col min="3341" max="3341" width="9.28515625" style="567" customWidth="1"/>
    <col min="3342" max="3342" width="10.7109375" style="567" customWidth="1"/>
    <col min="3343" max="3344" width="0" style="567" hidden="1" customWidth="1"/>
    <col min="3345" max="3345" width="31.7109375" style="567" customWidth="1"/>
    <col min="3346" max="3346" width="10.85546875" style="567" bestFit="1" customWidth="1"/>
    <col min="3347" max="3347" width="11.42578125" style="567" customWidth="1"/>
    <col min="3348" max="3521" width="9.140625" style="567"/>
    <col min="3522" max="3522" width="6.140625" style="567" customWidth="1"/>
    <col min="3523" max="3523" width="29.85546875" style="567" customWidth="1"/>
    <col min="3524" max="3525" width="11.42578125" style="567" customWidth="1"/>
    <col min="3526" max="3526" width="10.5703125" style="567" customWidth="1"/>
    <col min="3527" max="3527" width="9.28515625" style="567" customWidth="1"/>
    <col min="3528" max="3528" width="7.7109375" style="567" customWidth="1"/>
    <col min="3529" max="3548" width="5.7109375" style="567" customWidth="1"/>
    <col min="3549" max="3549" width="20.7109375" style="567" customWidth="1"/>
    <col min="3550" max="3550" width="12.42578125" style="567" customWidth="1"/>
    <col min="3551" max="3551" width="22.28515625" style="567" customWidth="1"/>
    <col min="3552" max="3552" width="32.7109375" style="567" customWidth="1"/>
    <col min="3553" max="3553" width="34.42578125" style="567" customWidth="1"/>
    <col min="3554" max="3554" width="0" style="567" hidden="1" customWidth="1"/>
    <col min="3555" max="3555" width="25.85546875" style="567" customWidth="1"/>
    <col min="3556" max="3562" width="0" style="567" hidden="1" customWidth="1"/>
    <col min="3563" max="3584" width="9.140625" style="567"/>
    <col min="3585" max="3585" width="6.85546875" style="567" customWidth="1"/>
    <col min="3586" max="3586" width="39.42578125" style="567" customWidth="1"/>
    <col min="3587" max="3587" width="19.85546875" style="567" customWidth="1"/>
    <col min="3588" max="3588" width="34" style="567" customWidth="1"/>
    <col min="3589" max="3589" width="13" style="567" customWidth="1"/>
    <col min="3590" max="3590" width="11.85546875" style="567" customWidth="1"/>
    <col min="3591" max="3591" width="10.5703125" style="567" customWidth="1"/>
    <col min="3592" max="3592" width="10.42578125" style="567" customWidth="1"/>
    <col min="3593" max="3593" width="8.42578125" style="567" customWidth="1"/>
    <col min="3594" max="3594" width="7.85546875" style="567" customWidth="1"/>
    <col min="3595" max="3595" width="11" style="567" customWidth="1"/>
    <col min="3596" max="3596" width="10" style="567" customWidth="1"/>
    <col min="3597" max="3597" width="9.28515625" style="567" customWidth="1"/>
    <col min="3598" max="3598" width="10.7109375" style="567" customWidth="1"/>
    <col min="3599" max="3600" width="0" style="567" hidden="1" customWidth="1"/>
    <col min="3601" max="3601" width="31.7109375" style="567" customWidth="1"/>
    <col min="3602" max="3602" width="10.85546875" style="567" bestFit="1" customWidth="1"/>
    <col min="3603" max="3603" width="11.42578125" style="567" customWidth="1"/>
    <col min="3604" max="3777" width="9.140625" style="567"/>
    <col min="3778" max="3778" width="6.140625" style="567" customWidth="1"/>
    <col min="3779" max="3779" width="29.85546875" style="567" customWidth="1"/>
    <col min="3780" max="3781" width="11.42578125" style="567" customWidth="1"/>
    <col min="3782" max="3782" width="10.5703125" style="567" customWidth="1"/>
    <col min="3783" max="3783" width="9.28515625" style="567" customWidth="1"/>
    <col min="3784" max="3784" width="7.7109375" style="567" customWidth="1"/>
    <col min="3785" max="3804" width="5.7109375" style="567" customWidth="1"/>
    <col min="3805" max="3805" width="20.7109375" style="567" customWidth="1"/>
    <col min="3806" max="3806" width="12.42578125" style="567" customWidth="1"/>
    <col min="3807" max="3807" width="22.28515625" style="567" customWidth="1"/>
    <col min="3808" max="3808" width="32.7109375" style="567" customWidth="1"/>
    <col min="3809" max="3809" width="34.42578125" style="567" customWidth="1"/>
    <col min="3810" max="3810" width="0" style="567" hidden="1" customWidth="1"/>
    <col min="3811" max="3811" width="25.85546875" style="567" customWidth="1"/>
    <col min="3812" max="3818" width="0" style="567" hidden="1" customWidth="1"/>
    <col min="3819" max="3840" width="9.140625" style="567"/>
    <col min="3841" max="3841" width="6.85546875" style="567" customWidth="1"/>
    <col min="3842" max="3842" width="39.42578125" style="567" customWidth="1"/>
    <col min="3843" max="3843" width="19.85546875" style="567" customWidth="1"/>
    <col min="3844" max="3844" width="34" style="567" customWidth="1"/>
    <col min="3845" max="3845" width="13" style="567" customWidth="1"/>
    <col min="3846" max="3846" width="11.85546875" style="567" customWidth="1"/>
    <col min="3847" max="3847" width="10.5703125" style="567" customWidth="1"/>
    <col min="3848" max="3848" width="10.42578125" style="567" customWidth="1"/>
    <col min="3849" max="3849" width="8.42578125" style="567" customWidth="1"/>
    <col min="3850" max="3850" width="7.85546875" style="567" customWidth="1"/>
    <col min="3851" max="3851" width="11" style="567" customWidth="1"/>
    <col min="3852" max="3852" width="10" style="567" customWidth="1"/>
    <col min="3853" max="3853" width="9.28515625" style="567" customWidth="1"/>
    <col min="3854" max="3854" width="10.7109375" style="567" customWidth="1"/>
    <col min="3855" max="3856" width="0" style="567" hidden="1" customWidth="1"/>
    <col min="3857" max="3857" width="31.7109375" style="567" customWidth="1"/>
    <col min="3858" max="3858" width="10.85546875" style="567" bestFit="1" customWidth="1"/>
    <col min="3859" max="3859" width="11.42578125" style="567" customWidth="1"/>
    <col min="3860" max="4033" width="9.140625" style="567"/>
    <col min="4034" max="4034" width="6.140625" style="567" customWidth="1"/>
    <col min="4035" max="4035" width="29.85546875" style="567" customWidth="1"/>
    <col min="4036" max="4037" width="11.42578125" style="567" customWidth="1"/>
    <col min="4038" max="4038" width="10.5703125" style="567" customWidth="1"/>
    <col min="4039" max="4039" width="9.28515625" style="567" customWidth="1"/>
    <col min="4040" max="4040" width="7.7109375" style="567" customWidth="1"/>
    <col min="4041" max="4060" width="5.7109375" style="567" customWidth="1"/>
    <col min="4061" max="4061" width="20.7109375" style="567" customWidth="1"/>
    <col min="4062" max="4062" width="12.42578125" style="567" customWidth="1"/>
    <col min="4063" max="4063" width="22.28515625" style="567" customWidth="1"/>
    <col min="4064" max="4064" width="32.7109375" style="567" customWidth="1"/>
    <col min="4065" max="4065" width="34.42578125" style="567" customWidth="1"/>
    <col min="4066" max="4066" width="0" style="567" hidden="1" customWidth="1"/>
    <col min="4067" max="4067" width="25.85546875" style="567" customWidth="1"/>
    <col min="4068" max="4074" width="0" style="567" hidden="1" customWidth="1"/>
    <col min="4075" max="4096" width="9.140625" style="567"/>
    <col min="4097" max="4097" width="6.85546875" style="567" customWidth="1"/>
    <col min="4098" max="4098" width="39.42578125" style="567" customWidth="1"/>
    <col min="4099" max="4099" width="19.85546875" style="567" customWidth="1"/>
    <col min="4100" max="4100" width="34" style="567" customWidth="1"/>
    <col min="4101" max="4101" width="13" style="567" customWidth="1"/>
    <col min="4102" max="4102" width="11.85546875" style="567" customWidth="1"/>
    <col min="4103" max="4103" width="10.5703125" style="567" customWidth="1"/>
    <col min="4104" max="4104" width="10.42578125" style="567" customWidth="1"/>
    <col min="4105" max="4105" width="8.42578125" style="567" customWidth="1"/>
    <col min="4106" max="4106" width="7.85546875" style="567" customWidth="1"/>
    <col min="4107" max="4107" width="11" style="567" customWidth="1"/>
    <col min="4108" max="4108" width="10" style="567" customWidth="1"/>
    <col min="4109" max="4109" width="9.28515625" style="567" customWidth="1"/>
    <col min="4110" max="4110" width="10.7109375" style="567" customWidth="1"/>
    <col min="4111" max="4112" width="0" style="567" hidden="1" customWidth="1"/>
    <col min="4113" max="4113" width="31.7109375" style="567" customWidth="1"/>
    <col min="4114" max="4114" width="10.85546875" style="567" bestFit="1" customWidth="1"/>
    <col min="4115" max="4115" width="11.42578125" style="567" customWidth="1"/>
    <col min="4116" max="4289" width="9.140625" style="567"/>
    <col min="4290" max="4290" width="6.140625" style="567" customWidth="1"/>
    <col min="4291" max="4291" width="29.85546875" style="567" customWidth="1"/>
    <col min="4292" max="4293" width="11.42578125" style="567" customWidth="1"/>
    <col min="4294" max="4294" width="10.5703125" style="567" customWidth="1"/>
    <col min="4295" max="4295" width="9.28515625" style="567" customWidth="1"/>
    <col min="4296" max="4296" width="7.7109375" style="567" customWidth="1"/>
    <col min="4297" max="4316" width="5.7109375" style="567" customWidth="1"/>
    <col min="4317" max="4317" width="20.7109375" style="567" customWidth="1"/>
    <col min="4318" max="4318" width="12.42578125" style="567" customWidth="1"/>
    <col min="4319" max="4319" width="22.28515625" style="567" customWidth="1"/>
    <col min="4320" max="4320" width="32.7109375" style="567" customWidth="1"/>
    <col min="4321" max="4321" width="34.42578125" style="567" customWidth="1"/>
    <col min="4322" max="4322" width="0" style="567" hidden="1" customWidth="1"/>
    <col min="4323" max="4323" width="25.85546875" style="567" customWidth="1"/>
    <col min="4324" max="4330" width="0" style="567" hidden="1" customWidth="1"/>
    <col min="4331" max="4352" width="9.140625" style="567"/>
    <col min="4353" max="4353" width="6.85546875" style="567" customWidth="1"/>
    <col min="4354" max="4354" width="39.42578125" style="567" customWidth="1"/>
    <col min="4355" max="4355" width="19.85546875" style="567" customWidth="1"/>
    <col min="4356" max="4356" width="34" style="567" customWidth="1"/>
    <col min="4357" max="4357" width="13" style="567" customWidth="1"/>
    <col min="4358" max="4358" width="11.85546875" style="567" customWidth="1"/>
    <col min="4359" max="4359" width="10.5703125" style="567" customWidth="1"/>
    <col min="4360" max="4360" width="10.42578125" style="567" customWidth="1"/>
    <col min="4361" max="4361" width="8.42578125" style="567" customWidth="1"/>
    <col min="4362" max="4362" width="7.85546875" style="567" customWidth="1"/>
    <col min="4363" max="4363" width="11" style="567" customWidth="1"/>
    <col min="4364" max="4364" width="10" style="567" customWidth="1"/>
    <col min="4365" max="4365" width="9.28515625" style="567" customWidth="1"/>
    <col min="4366" max="4366" width="10.7109375" style="567" customWidth="1"/>
    <col min="4367" max="4368" width="0" style="567" hidden="1" customWidth="1"/>
    <col min="4369" max="4369" width="31.7109375" style="567" customWidth="1"/>
    <col min="4370" max="4370" width="10.85546875" style="567" bestFit="1" customWidth="1"/>
    <col min="4371" max="4371" width="11.42578125" style="567" customWidth="1"/>
    <col min="4372" max="4545" width="9.140625" style="567"/>
    <col min="4546" max="4546" width="6.140625" style="567" customWidth="1"/>
    <col min="4547" max="4547" width="29.85546875" style="567" customWidth="1"/>
    <col min="4548" max="4549" width="11.42578125" style="567" customWidth="1"/>
    <col min="4550" max="4550" width="10.5703125" style="567" customWidth="1"/>
    <col min="4551" max="4551" width="9.28515625" style="567" customWidth="1"/>
    <col min="4552" max="4552" width="7.7109375" style="567" customWidth="1"/>
    <col min="4553" max="4572" width="5.7109375" style="567" customWidth="1"/>
    <col min="4573" max="4573" width="20.7109375" style="567" customWidth="1"/>
    <col min="4574" max="4574" width="12.42578125" style="567" customWidth="1"/>
    <col min="4575" max="4575" width="22.28515625" style="567" customWidth="1"/>
    <col min="4576" max="4576" width="32.7109375" style="567" customWidth="1"/>
    <col min="4577" max="4577" width="34.42578125" style="567" customWidth="1"/>
    <col min="4578" max="4578" width="0" style="567" hidden="1" customWidth="1"/>
    <col min="4579" max="4579" width="25.85546875" style="567" customWidth="1"/>
    <col min="4580" max="4586" width="0" style="567" hidden="1" customWidth="1"/>
    <col min="4587" max="4608" width="9.140625" style="567"/>
    <col min="4609" max="4609" width="6.85546875" style="567" customWidth="1"/>
    <col min="4610" max="4610" width="39.42578125" style="567" customWidth="1"/>
    <col min="4611" max="4611" width="19.85546875" style="567" customWidth="1"/>
    <col min="4612" max="4612" width="34" style="567" customWidth="1"/>
    <col min="4613" max="4613" width="13" style="567" customWidth="1"/>
    <col min="4614" max="4614" width="11.85546875" style="567" customWidth="1"/>
    <col min="4615" max="4615" width="10.5703125" style="567" customWidth="1"/>
    <col min="4616" max="4616" width="10.42578125" style="567" customWidth="1"/>
    <col min="4617" max="4617" width="8.42578125" style="567" customWidth="1"/>
    <col min="4618" max="4618" width="7.85546875" style="567" customWidth="1"/>
    <col min="4619" max="4619" width="11" style="567" customWidth="1"/>
    <col min="4620" max="4620" width="10" style="567" customWidth="1"/>
    <col min="4621" max="4621" width="9.28515625" style="567" customWidth="1"/>
    <col min="4622" max="4622" width="10.7109375" style="567" customWidth="1"/>
    <col min="4623" max="4624" width="0" style="567" hidden="1" customWidth="1"/>
    <col min="4625" max="4625" width="31.7109375" style="567" customWidth="1"/>
    <col min="4626" max="4626" width="10.85546875" style="567" bestFit="1" customWidth="1"/>
    <col min="4627" max="4627" width="11.42578125" style="567" customWidth="1"/>
    <col min="4628" max="4801" width="9.140625" style="567"/>
    <col min="4802" max="4802" width="6.140625" style="567" customWidth="1"/>
    <col min="4803" max="4803" width="29.85546875" style="567" customWidth="1"/>
    <col min="4804" max="4805" width="11.42578125" style="567" customWidth="1"/>
    <col min="4806" max="4806" width="10.5703125" style="567" customWidth="1"/>
    <col min="4807" max="4807" width="9.28515625" style="567" customWidth="1"/>
    <col min="4808" max="4808" width="7.7109375" style="567" customWidth="1"/>
    <col min="4809" max="4828" width="5.7109375" style="567" customWidth="1"/>
    <col min="4829" max="4829" width="20.7109375" style="567" customWidth="1"/>
    <col min="4830" max="4830" width="12.42578125" style="567" customWidth="1"/>
    <col min="4831" max="4831" width="22.28515625" style="567" customWidth="1"/>
    <col min="4832" max="4832" width="32.7109375" style="567" customWidth="1"/>
    <col min="4833" max="4833" width="34.42578125" style="567" customWidth="1"/>
    <col min="4834" max="4834" width="0" style="567" hidden="1" customWidth="1"/>
    <col min="4835" max="4835" width="25.85546875" style="567" customWidth="1"/>
    <col min="4836" max="4842" width="0" style="567" hidden="1" customWidth="1"/>
    <col min="4843" max="4864" width="9.140625" style="567"/>
    <col min="4865" max="4865" width="6.85546875" style="567" customWidth="1"/>
    <col min="4866" max="4866" width="39.42578125" style="567" customWidth="1"/>
    <col min="4867" max="4867" width="19.85546875" style="567" customWidth="1"/>
    <col min="4868" max="4868" width="34" style="567" customWidth="1"/>
    <col min="4869" max="4869" width="13" style="567" customWidth="1"/>
    <col min="4870" max="4870" width="11.85546875" style="567" customWidth="1"/>
    <col min="4871" max="4871" width="10.5703125" style="567" customWidth="1"/>
    <col min="4872" max="4872" width="10.42578125" style="567" customWidth="1"/>
    <col min="4873" max="4873" width="8.42578125" style="567" customWidth="1"/>
    <col min="4874" max="4874" width="7.85546875" style="567" customWidth="1"/>
    <col min="4875" max="4875" width="11" style="567" customWidth="1"/>
    <col min="4876" max="4876" width="10" style="567" customWidth="1"/>
    <col min="4877" max="4877" width="9.28515625" style="567" customWidth="1"/>
    <col min="4878" max="4878" width="10.7109375" style="567" customWidth="1"/>
    <col min="4879" max="4880" width="0" style="567" hidden="1" customWidth="1"/>
    <col min="4881" max="4881" width="31.7109375" style="567" customWidth="1"/>
    <col min="4882" max="4882" width="10.85546875" style="567" bestFit="1" customWidth="1"/>
    <col min="4883" max="4883" width="11.42578125" style="567" customWidth="1"/>
    <col min="4884" max="5057" width="9.140625" style="567"/>
    <col min="5058" max="5058" width="6.140625" style="567" customWidth="1"/>
    <col min="5059" max="5059" width="29.85546875" style="567" customWidth="1"/>
    <col min="5060" max="5061" width="11.42578125" style="567" customWidth="1"/>
    <col min="5062" max="5062" width="10.5703125" style="567" customWidth="1"/>
    <col min="5063" max="5063" width="9.28515625" style="567" customWidth="1"/>
    <col min="5064" max="5064" width="7.7109375" style="567" customWidth="1"/>
    <col min="5065" max="5084" width="5.7109375" style="567" customWidth="1"/>
    <col min="5085" max="5085" width="20.7109375" style="567" customWidth="1"/>
    <col min="5086" max="5086" width="12.42578125" style="567" customWidth="1"/>
    <col min="5087" max="5087" width="22.28515625" style="567" customWidth="1"/>
    <col min="5088" max="5088" width="32.7109375" style="567" customWidth="1"/>
    <col min="5089" max="5089" width="34.42578125" style="567" customWidth="1"/>
    <col min="5090" max="5090" width="0" style="567" hidden="1" customWidth="1"/>
    <col min="5091" max="5091" width="25.85546875" style="567" customWidth="1"/>
    <col min="5092" max="5098" width="0" style="567" hidden="1" customWidth="1"/>
    <col min="5099" max="5120" width="9.140625" style="567"/>
    <col min="5121" max="5121" width="6.85546875" style="567" customWidth="1"/>
    <col min="5122" max="5122" width="39.42578125" style="567" customWidth="1"/>
    <col min="5123" max="5123" width="19.85546875" style="567" customWidth="1"/>
    <col min="5124" max="5124" width="34" style="567" customWidth="1"/>
    <col min="5125" max="5125" width="13" style="567" customWidth="1"/>
    <col min="5126" max="5126" width="11.85546875" style="567" customWidth="1"/>
    <col min="5127" max="5127" width="10.5703125" style="567" customWidth="1"/>
    <col min="5128" max="5128" width="10.42578125" style="567" customWidth="1"/>
    <col min="5129" max="5129" width="8.42578125" style="567" customWidth="1"/>
    <col min="5130" max="5130" width="7.85546875" style="567" customWidth="1"/>
    <col min="5131" max="5131" width="11" style="567" customWidth="1"/>
    <col min="5132" max="5132" width="10" style="567" customWidth="1"/>
    <col min="5133" max="5133" width="9.28515625" style="567" customWidth="1"/>
    <col min="5134" max="5134" width="10.7109375" style="567" customWidth="1"/>
    <col min="5135" max="5136" width="0" style="567" hidden="1" customWidth="1"/>
    <col min="5137" max="5137" width="31.7109375" style="567" customWidth="1"/>
    <col min="5138" max="5138" width="10.85546875" style="567" bestFit="1" customWidth="1"/>
    <col min="5139" max="5139" width="11.42578125" style="567" customWidth="1"/>
    <col min="5140" max="5313" width="9.140625" style="567"/>
    <col min="5314" max="5314" width="6.140625" style="567" customWidth="1"/>
    <col min="5315" max="5315" width="29.85546875" style="567" customWidth="1"/>
    <col min="5316" max="5317" width="11.42578125" style="567" customWidth="1"/>
    <col min="5318" max="5318" width="10.5703125" style="567" customWidth="1"/>
    <col min="5319" max="5319" width="9.28515625" style="567" customWidth="1"/>
    <col min="5320" max="5320" width="7.7109375" style="567" customWidth="1"/>
    <col min="5321" max="5340" width="5.7109375" style="567" customWidth="1"/>
    <col min="5341" max="5341" width="20.7109375" style="567" customWidth="1"/>
    <col min="5342" max="5342" width="12.42578125" style="567" customWidth="1"/>
    <col min="5343" max="5343" width="22.28515625" style="567" customWidth="1"/>
    <col min="5344" max="5344" width="32.7109375" style="567" customWidth="1"/>
    <col min="5345" max="5345" width="34.42578125" style="567" customWidth="1"/>
    <col min="5346" max="5346" width="0" style="567" hidden="1" customWidth="1"/>
    <col min="5347" max="5347" width="25.85546875" style="567" customWidth="1"/>
    <col min="5348" max="5354" width="0" style="567" hidden="1" customWidth="1"/>
    <col min="5355" max="5376" width="9.140625" style="567"/>
    <col min="5377" max="5377" width="6.85546875" style="567" customWidth="1"/>
    <col min="5378" max="5378" width="39.42578125" style="567" customWidth="1"/>
    <col min="5379" max="5379" width="19.85546875" style="567" customWidth="1"/>
    <col min="5380" max="5380" width="34" style="567" customWidth="1"/>
    <col min="5381" max="5381" width="13" style="567" customWidth="1"/>
    <col min="5382" max="5382" width="11.85546875" style="567" customWidth="1"/>
    <col min="5383" max="5383" width="10.5703125" style="567" customWidth="1"/>
    <col min="5384" max="5384" width="10.42578125" style="567" customWidth="1"/>
    <col min="5385" max="5385" width="8.42578125" style="567" customWidth="1"/>
    <col min="5386" max="5386" width="7.85546875" style="567" customWidth="1"/>
    <col min="5387" max="5387" width="11" style="567" customWidth="1"/>
    <col min="5388" max="5388" width="10" style="567" customWidth="1"/>
    <col min="5389" max="5389" width="9.28515625" style="567" customWidth="1"/>
    <col min="5390" max="5390" width="10.7109375" style="567" customWidth="1"/>
    <col min="5391" max="5392" width="0" style="567" hidden="1" customWidth="1"/>
    <col min="5393" max="5393" width="31.7109375" style="567" customWidth="1"/>
    <col min="5394" max="5394" width="10.85546875" style="567" bestFit="1" customWidth="1"/>
    <col min="5395" max="5395" width="11.42578125" style="567" customWidth="1"/>
    <col min="5396" max="5569" width="9.140625" style="567"/>
    <col min="5570" max="5570" width="6.140625" style="567" customWidth="1"/>
    <col min="5571" max="5571" width="29.85546875" style="567" customWidth="1"/>
    <col min="5572" max="5573" width="11.42578125" style="567" customWidth="1"/>
    <col min="5574" max="5574" width="10.5703125" style="567" customWidth="1"/>
    <col min="5575" max="5575" width="9.28515625" style="567" customWidth="1"/>
    <col min="5576" max="5576" width="7.7109375" style="567" customWidth="1"/>
    <col min="5577" max="5596" width="5.7109375" style="567" customWidth="1"/>
    <col min="5597" max="5597" width="20.7109375" style="567" customWidth="1"/>
    <col min="5598" max="5598" width="12.42578125" style="567" customWidth="1"/>
    <col min="5599" max="5599" width="22.28515625" style="567" customWidth="1"/>
    <col min="5600" max="5600" width="32.7109375" style="567" customWidth="1"/>
    <col min="5601" max="5601" width="34.42578125" style="567" customWidth="1"/>
    <col min="5602" max="5602" width="0" style="567" hidden="1" customWidth="1"/>
    <col min="5603" max="5603" width="25.85546875" style="567" customWidth="1"/>
    <col min="5604" max="5610" width="0" style="567" hidden="1" customWidth="1"/>
    <col min="5611" max="5632" width="9.140625" style="567"/>
    <col min="5633" max="5633" width="6.85546875" style="567" customWidth="1"/>
    <col min="5634" max="5634" width="39.42578125" style="567" customWidth="1"/>
    <col min="5635" max="5635" width="19.85546875" style="567" customWidth="1"/>
    <col min="5636" max="5636" width="34" style="567" customWidth="1"/>
    <col min="5637" max="5637" width="13" style="567" customWidth="1"/>
    <col min="5638" max="5638" width="11.85546875" style="567" customWidth="1"/>
    <col min="5639" max="5639" width="10.5703125" style="567" customWidth="1"/>
    <col min="5640" max="5640" width="10.42578125" style="567" customWidth="1"/>
    <col min="5641" max="5641" width="8.42578125" style="567" customWidth="1"/>
    <col min="5642" max="5642" width="7.85546875" style="567" customWidth="1"/>
    <col min="5643" max="5643" width="11" style="567" customWidth="1"/>
    <col min="5644" max="5644" width="10" style="567" customWidth="1"/>
    <col min="5645" max="5645" width="9.28515625" style="567" customWidth="1"/>
    <col min="5646" max="5646" width="10.7109375" style="567" customWidth="1"/>
    <col min="5647" max="5648" width="0" style="567" hidden="1" customWidth="1"/>
    <col min="5649" max="5649" width="31.7109375" style="567" customWidth="1"/>
    <col min="5650" max="5650" width="10.85546875" style="567" bestFit="1" customWidth="1"/>
    <col min="5651" max="5651" width="11.42578125" style="567" customWidth="1"/>
    <col min="5652" max="5825" width="9.140625" style="567"/>
    <col min="5826" max="5826" width="6.140625" style="567" customWidth="1"/>
    <col min="5827" max="5827" width="29.85546875" style="567" customWidth="1"/>
    <col min="5828" max="5829" width="11.42578125" style="567" customWidth="1"/>
    <col min="5830" max="5830" width="10.5703125" style="567" customWidth="1"/>
    <col min="5831" max="5831" width="9.28515625" style="567" customWidth="1"/>
    <col min="5832" max="5832" width="7.7109375" style="567" customWidth="1"/>
    <col min="5833" max="5852" width="5.7109375" style="567" customWidth="1"/>
    <col min="5853" max="5853" width="20.7109375" style="567" customWidth="1"/>
    <col min="5854" max="5854" width="12.42578125" style="567" customWidth="1"/>
    <col min="5855" max="5855" width="22.28515625" style="567" customWidth="1"/>
    <col min="5856" max="5856" width="32.7109375" style="567" customWidth="1"/>
    <col min="5857" max="5857" width="34.42578125" style="567" customWidth="1"/>
    <col min="5858" max="5858" width="0" style="567" hidden="1" customWidth="1"/>
    <col min="5859" max="5859" width="25.85546875" style="567" customWidth="1"/>
    <col min="5860" max="5866" width="0" style="567" hidden="1" customWidth="1"/>
    <col min="5867" max="5888" width="9.140625" style="567"/>
    <col min="5889" max="5889" width="6.85546875" style="567" customWidth="1"/>
    <col min="5890" max="5890" width="39.42578125" style="567" customWidth="1"/>
    <col min="5891" max="5891" width="19.85546875" style="567" customWidth="1"/>
    <col min="5892" max="5892" width="34" style="567" customWidth="1"/>
    <col min="5893" max="5893" width="13" style="567" customWidth="1"/>
    <col min="5894" max="5894" width="11.85546875" style="567" customWidth="1"/>
    <col min="5895" max="5895" width="10.5703125" style="567" customWidth="1"/>
    <col min="5896" max="5896" width="10.42578125" style="567" customWidth="1"/>
    <col min="5897" max="5897" width="8.42578125" style="567" customWidth="1"/>
    <col min="5898" max="5898" width="7.85546875" style="567" customWidth="1"/>
    <col min="5899" max="5899" width="11" style="567" customWidth="1"/>
    <col min="5900" max="5900" width="10" style="567" customWidth="1"/>
    <col min="5901" max="5901" width="9.28515625" style="567" customWidth="1"/>
    <col min="5902" max="5902" width="10.7109375" style="567" customWidth="1"/>
    <col min="5903" max="5904" width="0" style="567" hidden="1" customWidth="1"/>
    <col min="5905" max="5905" width="31.7109375" style="567" customWidth="1"/>
    <col min="5906" max="5906" width="10.85546875" style="567" bestFit="1" customWidth="1"/>
    <col min="5907" max="5907" width="11.42578125" style="567" customWidth="1"/>
    <col min="5908" max="6081" width="9.140625" style="567"/>
    <col min="6082" max="6082" width="6.140625" style="567" customWidth="1"/>
    <col min="6083" max="6083" width="29.85546875" style="567" customWidth="1"/>
    <col min="6084" max="6085" width="11.42578125" style="567" customWidth="1"/>
    <col min="6086" max="6086" width="10.5703125" style="567" customWidth="1"/>
    <col min="6087" max="6087" width="9.28515625" style="567" customWidth="1"/>
    <col min="6088" max="6088" width="7.7109375" style="567" customWidth="1"/>
    <col min="6089" max="6108" width="5.7109375" style="567" customWidth="1"/>
    <col min="6109" max="6109" width="20.7109375" style="567" customWidth="1"/>
    <col min="6110" max="6110" width="12.42578125" style="567" customWidth="1"/>
    <col min="6111" max="6111" width="22.28515625" style="567" customWidth="1"/>
    <col min="6112" max="6112" width="32.7109375" style="567" customWidth="1"/>
    <col min="6113" max="6113" width="34.42578125" style="567" customWidth="1"/>
    <col min="6114" max="6114" width="0" style="567" hidden="1" customWidth="1"/>
    <col min="6115" max="6115" width="25.85546875" style="567" customWidth="1"/>
    <col min="6116" max="6122" width="0" style="567" hidden="1" customWidth="1"/>
    <col min="6123" max="6144" width="9.140625" style="567"/>
    <col min="6145" max="6145" width="6.85546875" style="567" customWidth="1"/>
    <col min="6146" max="6146" width="39.42578125" style="567" customWidth="1"/>
    <col min="6147" max="6147" width="19.85546875" style="567" customWidth="1"/>
    <col min="6148" max="6148" width="34" style="567" customWidth="1"/>
    <col min="6149" max="6149" width="13" style="567" customWidth="1"/>
    <col min="6150" max="6150" width="11.85546875" style="567" customWidth="1"/>
    <col min="6151" max="6151" width="10.5703125" style="567" customWidth="1"/>
    <col min="6152" max="6152" width="10.42578125" style="567" customWidth="1"/>
    <col min="6153" max="6153" width="8.42578125" style="567" customWidth="1"/>
    <col min="6154" max="6154" width="7.85546875" style="567" customWidth="1"/>
    <col min="6155" max="6155" width="11" style="567" customWidth="1"/>
    <col min="6156" max="6156" width="10" style="567" customWidth="1"/>
    <col min="6157" max="6157" width="9.28515625" style="567" customWidth="1"/>
    <col min="6158" max="6158" width="10.7109375" style="567" customWidth="1"/>
    <col min="6159" max="6160" width="0" style="567" hidden="1" customWidth="1"/>
    <col min="6161" max="6161" width="31.7109375" style="567" customWidth="1"/>
    <col min="6162" max="6162" width="10.85546875" style="567" bestFit="1" customWidth="1"/>
    <col min="6163" max="6163" width="11.42578125" style="567" customWidth="1"/>
    <col min="6164" max="6337" width="9.140625" style="567"/>
    <col min="6338" max="6338" width="6.140625" style="567" customWidth="1"/>
    <col min="6339" max="6339" width="29.85546875" style="567" customWidth="1"/>
    <col min="6340" max="6341" width="11.42578125" style="567" customWidth="1"/>
    <col min="6342" max="6342" width="10.5703125" style="567" customWidth="1"/>
    <col min="6343" max="6343" width="9.28515625" style="567" customWidth="1"/>
    <col min="6344" max="6344" width="7.7109375" style="567" customWidth="1"/>
    <col min="6345" max="6364" width="5.7109375" style="567" customWidth="1"/>
    <col min="6365" max="6365" width="20.7109375" style="567" customWidth="1"/>
    <col min="6366" max="6366" width="12.42578125" style="567" customWidth="1"/>
    <col min="6367" max="6367" width="22.28515625" style="567" customWidth="1"/>
    <col min="6368" max="6368" width="32.7109375" style="567" customWidth="1"/>
    <col min="6369" max="6369" width="34.42578125" style="567" customWidth="1"/>
    <col min="6370" max="6370" width="0" style="567" hidden="1" customWidth="1"/>
    <col min="6371" max="6371" width="25.85546875" style="567" customWidth="1"/>
    <col min="6372" max="6378" width="0" style="567" hidden="1" customWidth="1"/>
    <col min="6379" max="6400" width="9.140625" style="567"/>
    <col min="6401" max="6401" width="6.85546875" style="567" customWidth="1"/>
    <col min="6402" max="6402" width="39.42578125" style="567" customWidth="1"/>
    <col min="6403" max="6403" width="19.85546875" style="567" customWidth="1"/>
    <col min="6404" max="6404" width="34" style="567" customWidth="1"/>
    <col min="6405" max="6405" width="13" style="567" customWidth="1"/>
    <col min="6406" max="6406" width="11.85546875" style="567" customWidth="1"/>
    <col min="6407" max="6407" width="10.5703125" style="567" customWidth="1"/>
    <col min="6408" max="6408" width="10.42578125" style="567" customWidth="1"/>
    <col min="6409" max="6409" width="8.42578125" style="567" customWidth="1"/>
    <col min="6410" max="6410" width="7.85546875" style="567" customWidth="1"/>
    <col min="6411" max="6411" width="11" style="567" customWidth="1"/>
    <col min="6412" max="6412" width="10" style="567" customWidth="1"/>
    <col min="6413" max="6413" width="9.28515625" style="567" customWidth="1"/>
    <col min="6414" max="6414" width="10.7109375" style="567" customWidth="1"/>
    <col min="6415" max="6416" width="0" style="567" hidden="1" customWidth="1"/>
    <col min="6417" max="6417" width="31.7109375" style="567" customWidth="1"/>
    <col min="6418" max="6418" width="10.85546875" style="567" bestFit="1" customWidth="1"/>
    <col min="6419" max="6419" width="11.42578125" style="567" customWidth="1"/>
    <col min="6420" max="6593" width="9.140625" style="567"/>
    <col min="6594" max="6594" width="6.140625" style="567" customWidth="1"/>
    <col min="6595" max="6595" width="29.85546875" style="567" customWidth="1"/>
    <col min="6596" max="6597" width="11.42578125" style="567" customWidth="1"/>
    <col min="6598" max="6598" width="10.5703125" style="567" customWidth="1"/>
    <col min="6599" max="6599" width="9.28515625" style="567" customWidth="1"/>
    <col min="6600" max="6600" width="7.7109375" style="567" customWidth="1"/>
    <col min="6601" max="6620" width="5.7109375" style="567" customWidth="1"/>
    <col min="6621" max="6621" width="20.7109375" style="567" customWidth="1"/>
    <col min="6622" max="6622" width="12.42578125" style="567" customWidth="1"/>
    <col min="6623" max="6623" width="22.28515625" style="567" customWidth="1"/>
    <col min="6624" max="6624" width="32.7109375" style="567" customWidth="1"/>
    <col min="6625" max="6625" width="34.42578125" style="567" customWidth="1"/>
    <col min="6626" max="6626" width="0" style="567" hidden="1" customWidth="1"/>
    <col min="6627" max="6627" width="25.85546875" style="567" customWidth="1"/>
    <col min="6628" max="6634" width="0" style="567" hidden="1" customWidth="1"/>
    <col min="6635" max="6656" width="9.140625" style="567"/>
    <col min="6657" max="6657" width="6.85546875" style="567" customWidth="1"/>
    <col min="6658" max="6658" width="39.42578125" style="567" customWidth="1"/>
    <col min="6659" max="6659" width="19.85546875" style="567" customWidth="1"/>
    <col min="6660" max="6660" width="34" style="567" customWidth="1"/>
    <col min="6661" max="6661" width="13" style="567" customWidth="1"/>
    <col min="6662" max="6662" width="11.85546875" style="567" customWidth="1"/>
    <col min="6663" max="6663" width="10.5703125" style="567" customWidth="1"/>
    <col min="6664" max="6664" width="10.42578125" style="567" customWidth="1"/>
    <col min="6665" max="6665" width="8.42578125" style="567" customWidth="1"/>
    <col min="6666" max="6666" width="7.85546875" style="567" customWidth="1"/>
    <col min="6667" max="6667" width="11" style="567" customWidth="1"/>
    <col min="6668" max="6668" width="10" style="567" customWidth="1"/>
    <col min="6669" max="6669" width="9.28515625" style="567" customWidth="1"/>
    <col min="6670" max="6670" width="10.7109375" style="567" customWidth="1"/>
    <col min="6671" max="6672" width="0" style="567" hidden="1" customWidth="1"/>
    <col min="6673" max="6673" width="31.7109375" style="567" customWidth="1"/>
    <col min="6674" max="6674" width="10.85546875" style="567" bestFit="1" customWidth="1"/>
    <col min="6675" max="6675" width="11.42578125" style="567" customWidth="1"/>
    <col min="6676" max="6849" width="9.140625" style="567"/>
    <col min="6850" max="6850" width="6.140625" style="567" customWidth="1"/>
    <col min="6851" max="6851" width="29.85546875" style="567" customWidth="1"/>
    <col min="6852" max="6853" width="11.42578125" style="567" customWidth="1"/>
    <col min="6854" max="6854" width="10.5703125" style="567" customWidth="1"/>
    <col min="6855" max="6855" width="9.28515625" style="567" customWidth="1"/>
    <col min="6856" max="6856" width="7.7109375" style="567" customWidth="1"/>
    <col min="6857" max="6876" width="5.7109375" style="567" customWidth="1"/>
    <col min="6877" max="6877" width="20.7109375" style="567" customWidth="1"/>
    <col min="6878" max="6878" width="12.42578125" style="567" customWidth="1"/>
    <col min="6879" max="6879" width="22.28515625" style="567" customWidth="1"/>
    <col min="6880" max="6880" width="32.7109375" style="567" customWidth="1"/>
    <col min="6881" max="6881" width="34.42578125" style="567" customWidth="1"/>
    <col min="6882" max="6882" width="0" style="567" hidden="1" customWidth="1"/>
    <col min="6883" max="6883" width="25.85546875" style="567" customWidth="1"/>
    <col min="6884" max="6890" width="0" style="567" hidden="1" customWidth="1"/>
    <col min="6891" max="6912" width="9.140625" style="567"/>
    <col min="6913" max="6913" width="6.85546875" style="567" customWidth="1"/>
    <col min="6914" max="6914" width="39.42578125" style="567" customWidth="1"/>
    <col min="6915" max="6915" width="19.85546875" style="567" customWidth="1"/>
    <col min="6916" max="6916" width="34" style="567" customWidth="1"/>
    <col min="6917" max="6917" width="13" style="567" customWidth="1"/>
    <col min="6918" max="6918" width="11.85546875" style="567" customWidth="1"/>
    <col min="6919" max="6919" width="10.5703125" style="567" customWidth="1"/>
    <col min="6920" max="6920" width="10.42578125" style="567" customWidth="1"/>
    <col min="6921" max="6921" width="8.42578125" style="567" customWidth="1"/>
    <col min="6922" max="6922" width="7.85546875" style="567" customWidth="1"/>
    <col min="6923" max="6923" width="11" style="567" customWidth="1"/>
    <col min="6924" max="6924" width="10" style="567" customWidth="1"/>
    <col min="6925" max="6925" width="9.28515625" style="567" customWidth="1"/>
    <col min="6926" max="6926" width="10.7109375" style="567" customWidth="1"/>
    <col min="6927" max="6928" width="0" style="567" hidden="1" customWidth="1"/>
    <col min="6929" max="6929" width="31.7109375" style="567" customWidth="1"/>
    <col min="6930" max="6930" width="10.85546875" style="567" bestFit="1" customWidth="1"/>
    <col min="6931" max="6931" width="11.42578125" style="567" customWidth="1"/>
    <col min="6932" max="7105" width="9.140625" style="567"/>
    <col min="7106" max="7106" width="6.140625" style="567" customWidth="1"/>
    <col min="7107" max="7107" width="29.85546875" style="567" customWidth="1"/>
    <col min="7108" max="7109" width="11.42578125" style="567" customWidth="1"/>
    <col min="7110" max="7110" width="10.5703125" style="567" customWidth="1"/>
    <col min="7111" max="7111" width="9.28515625" style="567" customWidth="1"/>
    <col min="7112" max="7112" width="7.7109375" style="567" customWidth="1"/>
    <col min="7113" max="7132" width="5.7109375" style="567" customWidth="1"/>
    <col min="7133" max="7133" width="20.7109375" style="567" customWidth="1"/>
    <col min="7134" max="7134" width="12.42578125" style="567" customWidth="1"/>
    <col min="7135" max="7135" width="22.28515625" style="567" customWidth="1"/>
    <col min="7136" max="7136" width="32.7109375" style="567" customWidth="1"/>
    <col min="7137" max="7137" width="34.42578125" style="567" customWidth="1"/>
    <col min="7138" max="7138" width="0" style="567" hidden="1" customWidth="1"/>
    <col min="7139" max="7139" width="25.85546875" style="567" customWidth="1"/>
    <col min="7140" max="7146" width="0" style="567" hidden="1" customWidth="1"/>
    <col min="7147" max="7168" width="9.140625" style="567"/>
    <col min="7169" max="7169" width="6.85546875" style="567" customWidth="1"/>
    <col min="7170" max="7170" width="39.42578125" style="567" customWidth="1"/>
    <col min="7171" max="7171" width="19.85546875" style="567" customWidth="1"/>
    <col min="7172" max="7172" width="34" style="567" customWidth="1"/>
    <col min="7173" max="7173" width="13" style="567" customWidth="1"/>
    <col min="7174" max="7174" width="11.85546875" style="567" customWidth="1"/>
    <col min="7175" max="7175" width="10.5703125" style="567" customWidth="1"/>
    <col min="7176" max="7176" width="10.42578125" style="567" customWidth="1"/>
    <col min="7177" max="7177" width="8.42578125" style="567" customWidth="1"/>
    <col min="7178" max="7178" width="7.85546875" style="567" customWidth="1"/>
    <col min="7179" max="7179" width="11" style="567" customWidth="1"/>
    <col min="7180" max="7180" width="10" style="567" customWidth="1"/>
    <col min="7181" max="7181" width="9.28515625" style="567" customWidth="1"/>
    <col min="7182" max="7182" width="10.7109375" style="567" customWidth="1"/>
    <col min="7183" max="7184" width="0" style="567" hidden="1" customWidth="1"/>
    <col min="7185" max="7185" width="31.7109375" style="567" customWidth="1"/>
    <col min="7186" max="7186" width="10.85546875" style="567" bestFit="1" customWidth="1"/>
    <col min="7187" max="7187" width="11.42578125" style="567" customWidth="1"/>
    <col min="7188" max="7361" width="9.140625" style="567"/>
    <col min="7362" max="7362" width="6.140625" style="567" customWidth="1"/>
    <col min="7363" max="7363" width="29.85546875" style="567" customWidth="1"/>
    <col min="7364" max="7365" width="11.42578125" style="567" customWidth="1"/>
    <col min="7366" max="7366" width="10.5703125" style="567" customWidth="1"/>
    <col min="7367" max="7367" width="9.28515625" style="567" customWidth="1"/>
    <col min="7368" max="7368" width="7.7109375" style="567" customWidth="1"/>
    <col min="7369" max="7388" width="5.7109375" style="567" customWidth="1"/>
    <col min="7389" max="7389" width="20.7109375" style="567" customWidth="1"/>
    <col min="7390" max="7390" width="12.42578125" style="567" customWidth="1"/>
    <col min="7391" max="7391" width="22.28515625" style="567" customWidth="1"/>
    <col min="7392" max="7392" width="32.7109375" style="567" customWidth="1"/>
    <col min="7393" max="7393" width="34.42578125" style="567" customWidth="1"/>
    <col min="7394" max="7394" width="0" style="567" hidden="1" customWidth="1"/>
    <col min="7395" max="7395" width="25.85546875" style="567" customWidth="1"/>
    <col min="7396" max="7402" width="0" style="567" hidden="1" customWidth="1"/>
    <col min="7403" max="7424" width="9.140625" style="567"/>
    <col min="7425" max="7425" width="6.85546875" style="567" customWidth="1"/>
    <col min="7426" max="7426" width="39.42578125" style="567" customWidth="1"/>
    <col min="7427" max="7427" width="19.85546875" style="567" customWidth="1"/>
    <col min="7428" max="7428" width="34" style="567" customWidth="1"/>
    <col min="7429" max="7429" width="13" style="567" customWidth="1"/>
    <col min="7430" max="7430" width="11.85546875" style="567" customWidth="1"/>
    <col min="7431" max="7431" width="10.5703125" style="567" customWidth="1"/>
    <col min="7432" max="7432" width="10.42578125" style="567" customWidth="1"/>
    <col min="7433" max="7433" width="8.42578125" style="567" customWidth="1"/>
    <col min="7434" max="7434" width="7.85546875" style="567" customWidth="1"/>
    <col min="7435" max="7435" width="11" style="567" customWidth="1"/>
    <col min="7436" max="7436" width="10" style="567" customWidth="1"/>
    <col min="7437" max="7437" width="9.28515625" style="567" customWidth="1"/>
    <col min="7438" max="7438" width="10.7109375" style="567" customWidth="1"/>
    <col min="7439" max="7440" width="0" style="567" hidden="1" customWidth="1"/>
    <col min="7441" max="7441" width="31.7109375" style="567" customWidth="1"/>
    <col min="7442" max="7442" width="10.85546875" style="567" bestFit="1" customWidth="1"/>
    <col min="7443" max="7443" width="11.42578125" style="567" customWidth="1"/>
    <col min="7444" max="7617" width="9.140625" style="567"/>
    <col min="7618" max="7618" width="6.140625" style="567" customWidth="1"/>
    <col min="7619" max="7619" width="29.85546875" style="567" customWidth="1"/>
    <col min="7620" max="7621" width="11.42578125" style="567" customWidth="1"/>
    <col min="7622" max="7622" width="10.5703125" style="567" customWidth="1"/>
    <col min="7623" max="7623" width="9.28515625" style="567" customWidth="1"/>
    <col min="7624" max="7624" width="7.7109375" style="567" customWidth="1"/>
    <col min="7625" max="7644" width="5.7109375" style="567" customWidth="1"/>
    <col min="7645" max="7645" width="20.7109375" style="567" customWidth="1"/>
    <col min="7646" max="7646" width="12.42578125" style="567" customWidth="1"/>
    <col min="7647" max="7647" width="22.28515625" style="567" customWidth="1"/>
    <col min="7648" max="7648" width="32.7109375" style="567" customWidth="1"/>
    <col min="7649" max="7649" width="34.42578125" style="567" customWidth="1"/>
    <col min="7650" max="7650" width="0" style="567" hidden="1" customWidth="1"/>
    <col min="7651" max="7651" width="25.85546875" style="567" customWidth="1"/>
    <col min="7652" max="7658" width="0" style="567" hidden="1" customWidth="1"/>
    <col min="7659" max="7680" width="9.140625" style="567"/>
    <col min="7681" max="7681" width="6.85546875" style="567" customWidth="1"/>
    <col min="7682" max="7682" width="39.42578125" style="567" customWidth="1"/>
    <col min="7683" max="7683" width="19.85546875" style="567" customWidth="1"/>
    <col min="7684" max="7684" width="34" style="567" customWidth="1"/>
    <col min="7685" max="7685" width="13" style="567" customWidth="1"/>
    <col min="7686" max="7686" width="11.85546875" style="567" customWidth="1"/>
    <col min="7687" max="7687" width="10.5703125" style="567" customWidth="1"/>
    <col min="7688" max="7688" width="10.42578125" style="567" customWidth="1"/>
    <col min="7689" max="7689" width="8.42578125" style="567" customWidth="1"/>
    <col min="7690" max="7690" width="7.85546875" style="567" customWidth="1"/>
    <col min="7691" max="7691" width="11" style="567" customWidth="1"/>
    <col min="7692" max="7692" width="10" style="567" customWidth="1"/>
    <col min="7693" max="7693" width="9.28515625" style="567" customWidth="1"/>
    <col min="7694" max="7694" width="10.7109375" style="567" customWidth="1"/>
    <col min="7695" max="7696" width="0" style="567" hidden="1" customWidth="1"/>
    <col min="7697" max="7697" width="31.7109375" style="567" customWidth="1"/>
    <col min="7698" max="7698" width="10.85546875" style="567" bestFit="1" customWidth="1"/>
    <col min="7699" max="7699" width="11.42578125" style="567" customWidth="1"/>
    <col min="7700" max="7873" width="9.140625" style="567"/>
    <col min="7874" max="7874" width="6.140625" style="567" customWidth="1"/>
    <col min="7875" max="7875" width="29.85546875" style="567" customWidth="1"/>
    <col min="7876" max="7877" width="11.42578125" style="567" customWidth="1"/>
    <col min="7878" max="7878" width="10.5703125" style="567" customWidth="1"/>
    <col min="7879" max="7879" width="9.28515625" style="567" customWidth="1"/>
    <col min="7880" max="7880" width="7.7109375" style="567" customWidth="1"/>
    <col min="7881" max="7900" width="5.7109375" style="567" customWidth="1"/>
    <col min="7901" max="7901" width="20.7109375" style="567" customWidth="1"/>
    <col min="7902" max="7902" width="12.42578125" style="567" customWidth="1"/>
    <col min="7903" max="7903" width="22.28515625" style="567" customWidth="1"/>
    <col min="7904" max="7904" width="32.7109375" style="567" customWidth="1"/>
    <col min="7905" max="7905" width="34.42578125" style="567" customWidth="1"/>
    <col min="7906" max="7906" width="0" style="567" hidden="1" customWidth="1"/>
    <col min="7907" max="7907" width="25.85546875" style="567" customWidth="1"/>
    <col min="7908" max="7914" width="0" style="567" hidden="1" customWidth="1"/>
    <col min="7915" max="7936" width="9.140625" style="567"/>
    <col min="7937" max="7937" width="6.85546875" style="567" customWidth="1"/>
    <col min="7938" max="7938" width="39.42578125" style="567" customWidth="1"/>
    <col min="7939" max="7939" width="19.85546875" style="567" customWidth="1"/>
    <col min="7940" max="7940" width="34" style="567" customWidth="1"/>
    <col min="7941" max="7941" width="13" style="567" customWidth="1"/>
    <col min="7942" max="7942" width="11.85546875" style="567" customWidth="1"/>
    <col min="7943" max="7943" width="10.5703125" style="567" customWidth="1"/>
    <col min="7944" max="7944" width="10.42578125" style="567" customWidth="1"/>
    <col min="7945" max="7945" width="8.42578125" style="567" customWidth="1"/>
    <col min="7946" max="7946" width="7.85546875" style="567" customWidth="1"/>
    <col min="7947" max="7947" width="11" style="567" customWidth="1"/>
    <col min="7948" max="7948" width="10" style="567" customWidth="1"/>
    <col min="7949" max="7949" width="9.28515625" style="567" customWidth="1"/>
    <col min="7950" max="7950" width="10.7109375" style="567" customWidth="1"/>
    <col min="7951" max="7952" width="0" style="567" hidden="1" customWidth="1"/>
    <col min="7953" max="7953" width="31.7109375" style="567" customWidth="1"/>
    <col min="7954" max="7954" width="10.85546875" style="567" bestFit="1" customWidth="1"/>
    <col min="7955" max="7955" width="11.42578125" style="567" customWidth="1"/>
    <col min="7956" max="8129" width="9.140625" style="567"/>
    <col min="8130" max="8130" width="6.140625" style="567" customWidth="1"/>
    <col min="8131" max="8131" width="29.85546875" style="567" customWidth="1"/>
    <col min="8132" max="8133" width="11.42578125" style="567" customWidth="1"/>
    <col min="8134" max="8134" width="10.5703125" style="567" customWidth="1"/>
    <col min="8135" max="8135" width="9.28515625" style="567" customWidth="1"/>
    <col min="8136" max="8136" width="7.7109375" style="567" customWidth="1"/>
    <col min="8137" max="8156" width="5.7109375" style="567" customWidth="1"/>
    <col min="8157" max="8157" width="20.7109375" style="567" customWidth="1"/>
    <col min="8158" max="8158" width="12.42578125" style="567" customWidth="1"/>
    <col min="8159" max="8159" width="22.28515625" style="567" customWidth="1"/>
    <col min="8160" max="8160" width="32.7109375" style="567" customWidth="1"/>
    <col min="8161" max="8161" width="34.42578125" style="567" customWidth="1"/>
    <col min="8162" max="8162" width="0" style="567" hidden="1" customWidth="1"/>
    <col min="8163" max="8163" width="25.85546875" style="567" customWidth="1"/>
    <col min="8164" max="8170" width="0" style="567" hidden="1" customWidth="1"/>
    <col min="8171" max="8192" width="9.140625" style="567"/>
    <col min="8193" max="8193" width="6.85546875" style="567" customWidth="1"/>
    <col min="8194" max="8194" width="39.42578125" style="567" customWidth="1"/>
    <col min="8195" max="8195" width="19.85546875" style="567" customWidth="1"/>
    <col min="8196" max="8196" width="34" style="567" customWidth="1"/>
    <col min="8197" max="8197" width="13" style="567" customWidth="1"/>
    <col min="8198" max="8198" width="11.85546875" style="567" customWidth="1"/>
    <col min="8199" max="8199" width="10.5703125" style="567" customWidth="1"/>
    <col min="8200" max="8200" width="10.42578125" style="567" customWidth="1"/>
    <col min="8201" max="8201" width="8.42578125" style="567" customWidth="1"/>
    <col min="8202" max="8202" width="7.85546875" style="567" customWidth="1"/>
    <col min="8203" max="8203" width="11" style="567" customWidth="1"/>
    <col min="8204" max="8204" width="10" style="567" customWidth="1"/>
    <col min="8205" max="8205" width="9.28515625" style="567" customWidth="1"/>
    <col min="8206" max="8206" width="10.7109375" style="567" customWidth="1"/>
    <col min="8207" max="8208" width="0" style="567" hidden="1" customWidth="1"/>
    <col min="8209" max="8209" width="31.7109375" style="567" customWidth="1"/>
    <col min="8210" max="8210" width="10.85546875" style="567" bestFit="1" customWidth="1"/>
    <col min="8211" max="8211" width="11.42578125" style="567" customWidth="1"/>
    <col min="8212" max="8385" width="9.140625" style="567"/>
    <col min="8386" max="8386" width="6.140625" style="567" customWidth="1"/>
    <col min="8387" max="8387" width="29.85546875" style="567" customWidth="1"/>
    <col min="8388" max="8389" width="11.42578125" style="567" customWidth="1"/>
    <col min="8390" max="8390" width="10.5703125" style="567" customWidth="1"/>
    <col min="8391" max="8391" width="9.28515625" style="567" customWidth="1"/>
    <col min="8392" max="8392" width="7.7109375" style="567" customWidth="1"/>
    <col min="8393" max="8412" width="5.7109375" style="567" customWidth="1"/>
    <col min="8413" max="8413" width="20.7109375" style="567" customWidth="1"/>
    <col min="8414" max="8414" width="12.42578125" style="567" customWidth="1"/>
    <col min="8415" max="8415" width="22.28515625" style="567" customWidth="1"/>
    <col min="8416" max="8416" width="32.7109375" style="567" customWidth="1"/>
    <col min="8417" max="8417" width="34.42578125" style="567" customWidth="1"/>
    <col min="8418" max="8418" width="0" style="567" hidden="1" customWidth="1"/>
    <col min="8419" max="8419" width="25.85546875" style="567" customWidth="1"/>
    <col min="8420" max="8426" width="0" style="567" hidden="1" customWidth="1"/>
    <col min="8427" max="8448" width="9.140625" style="567"/>
    <col min="8449" max="8449" width="6.85546875" style="567" customWidth="1"/>
    <col min="8450" max="8450" width="39.42578125" style="567" customWidth="1"/>
    <col min="8451" max="8451" width="19.85546875" style="567" customWidth="1"/>
    <col min="8452" max="8452" width="34" style="567" customWidth="1"/>
    <col min="8453" max="8453" width="13" style="567" customWidth="1"/>
    <col min="8454" max="8454" width="11.85546875" style="567" customWidth="1"/>
    <col min="8455" max="8455" width="10.5703125" style="567" customWidth="1"/>
    <col min="8456" max="8456" width="10.42578125" style="567" customWidth="1"/>
    <col min="8457" max="8457" width="8.42578125" style="567" customWidth="1"/>
    <col min="8458" max="8458" width="7.85546875" style="567" customWidth="1"/>
    <col min="8459" max="8459" width="11" style="567" customWidth="1"/>
    <col min="8460" max="8460" width="10" style="567" customWidth="1"/>
    <col min="8461" max="8461" width="9.28515625" style="567" customWidth="1"/>
    <col min="8462" max="8462" width="10.7109375" style="567" customWidth="1"/>
    <col min="8463" max="8464" width="0" style="567" hidden="1" customWidth="1"/>
    <col min="8465" max="8465" width="31.7109375" style="567" customWidth="1"/>
    <col min="8466" max="8466" width="10.85546875" style="567" bestFit="1" customWidth="1"/>
    <col min="8467" max="8467" width="11.42578125" style="567" customWidth="1"/>
    <col min="8468" max="8641" width="9.140625" style="567"/>
    <col min="8642" max="8642" width="6.140625" style="567" customWidth="1"/>
    <col min="8643" max="8643" width="29.85546875" style="567" customWidth="1"/>
    <col min="8644" max="8645" width="11.42578125" style="567" customWidth="1"/>
    <col min="8646" max="8646" width="10.5703125" style="567" customWidth="1"/>
    <col min="8647" max="8647" width="9.28515625" style="567" customWidth="1"/>
    <col min="8648" max="8648" width="7.7109375" style="567" customWidth="1"/>
    <col min="8649" max="8668" width="5.7109375" style="567" customWidth="1"/>
    <col min="8669" max="8669" width="20.7109375" style="567" customWidth="1"/>
    <col min="8670" max="8670" width="12.42578125" style="567" customWidth="1"/>
    <col min="8671" max="8671" width="22.28515625" style="567" customWidth="1"/>
    <col min="8672" max="8672" width="32.7109375" style="567" customWidth="1"/>
    <col min="8673" max="8673" width="34.42578125" style="567" customWidth="1"/>
    <col min="8674" max="8674" width="0" style="567" hidden="1" customWidth="1"/>
    <col min="8675" max="8675" width="25.85546875" style="567" customWidth="1"/>
    <col min="8676" max="8682" width="0" style="567" hidden="1" customWidth="1"/>
    <col min="8683" max="8704" width="9.140625" style="567"/>
    <col min="8705" max="8705" width="6.85546875" style="567" customWidth="1"/>
    <col min="8706" max="8706" width="39.42578125" style="567" customWidth="1"/>
    <col min="8707" max="8707" width="19.85546875" style="567" customWidth="1"/>
    <col min="8708" max="8708" width="34" style="567" customWidth="1"/>
    <col min="8709" max="8709" width="13" style="567" customWidth="1"/>
    <col min="8710" max="8710" width="11.85546875" style="567" customWidth="1"/>
    <col min="8711" max="8711" width="10.5703125" style="567" customWidth="1"/>
    <col min="8712" max="8712" width="10.42578125" style="567" customWidth="1"/>
    <col min="8713" max="8713" width="8.42578125" style="567" customWidth="1"/>
    <col min="8714" max="8714" width="7.85546875" style="567" customWidth="1"/>
    <col min="8715" max="8715" width="11" style="567" customWidth="1"/>
    <col min="8716" max="8716" width="10" style="567" customWidth="1"/>
    <col min="8717" max="8717" width="9.28515625" style="567" customWidth="1"/>
    <col min="8718" max="8718" width="10.7109375" style="567" customWidth="1"/>
    <col min="8719" max="8720" width="0" style="567" hidden="1" customWidth="1"/>
    <col min="8721" max="8721" width="31.7109375" style="567" customWidth="1"/>
    <col min="8722" max="8722" width="10.85546875" style="567" bestFit="1" customWidth="1"/>
    <col min="8723" max="8723" width="11.42578125" style="567" customWidth="1"/>
    <col min="8724" max="8897" width="9.140625" style="567"/>
    <col min="8898" max="8898" width="6.140625" style="567" customWidth="1"/>
    <col min="8899" max="8899" width="29.85546875" style="567" customWidth="1"/>
    <col min="8900" max="8901" width="11.42578125" style="567" customWidth="1"/>
    <col min="8902" max="8902" width="10.5703125" style="567" customWidth="1"/>
    <col min="8903" max="8903" width="9.28515625" style="567" customWidth="1"/>
    <col min="8904" max="8904" width="7.7109375" style="567" customWidth="1"/>
    <col min="8905" max="8924" width="5.7109375" style="567" customWidth="1"/>
    <col min="8925" max="8925" width="20.7109375" style="567" customWidth="1"/>
    <col min="8926" max="8926" width="12.42578125" style="567" customWidth="1"/>
    <col min="8927" max="8927" width="22.28515625" style="567" customWidth="1"/>
    <col min="8928" max="8928" width="32.7109375" style="567" customWidth="1"/>
    <col min="8929" max="8929" width="34.42578125" style="567" customWidth="1"/>
    <col min="8930" max="8930" width="0" style="567" hidden="1" customWidth="1"/>
    <col min="8931" max="8931" width="25.85546875" style="567" customWidth="1"/>
    <col min="8932" max="8938" width="0" style="567" hidden="1" customWidth="1"/>
    <col min="8939" max="8960" width="9.140625" style="567"/>
    <col min="8961" max="8961" width="6.85546875" style="567" customWidth="1"/>
    <col min="8962" max="8962" width="39.42578125" style="567" customWidth="1"/>
    <col min="8963" max="8963" width="19.85546875" style="567" customWidth="1"/>
    <col min="8964" max="8964" width="34" style="567" customWidth="1"/>
    <col min="8965" max="8965" width="13" style="567" customWidth="1"/>
    <col min="8966" max="8966" width="11.85546875" style="567" customWidth="1"/>
    <col min="8967" max="8967" width="10.5703125" style="567" customWidth="1"/>
    <col min="8968" max="8968" width="10.42578125" style="567" customWidth="1"/>
    <col min="8969" max="8969" width="8.42578125" style="567" customWidth="1"/>
    <col min="8970" max="8970" width="7.85546875" style="567" customWidth="1"/>
    <col min="8971" max="8971" width="11" style="567" customWidth="1"/>
    <col min="8972" max="8972" width="10" style="567" customWidth="1"/>
    <col min="8973" max="8973" width="9.28515625" style="567" customWidth="1"/>
    <col min="8974" max="8974" width="10.7109375" style="567" customWidth="1"/>
    <col min="8975" max="8976" width="0" style="567" hidden="1" customWidth="1"/>
    <col min="8977" max="8977" width="31.7109375" style="567" customWidth="1"/>
    <col min="8978" max="8978" width="10.85546875" style="567" bestFit="1" customWidth="1"/>
    <col min="8979" max="8979" width="11.42578125" style="567" customWidth="1"/>
    <col min="8980" max="9153" width="9.140625" style="567"/>
    <col min="9154" max="9154" width="6.140625" style="567" customWidth="1"/>
    <col min="9155" max="9155" width="29.85546875" style="567" customWidth="1"/>
    <col min="9156" max="9157" width="11.42578125" style="567" customWidth="1"/>
    <col min="9158" max="9158" width="10.5703125" style="567" customWidth="1"/>
    <col min="9159" max="9159" width="9.28515625" style="567" customWidth="1"/>
    <col min="9160" max="9160" width="7.7109375" style="567" customWidth="1"/>
    <col min="9161" max="9180" width="5.7109375" style="567" customWidth="1"/>
    <col min="9181" max="9181" width="20.7109375" style="567" customWidth="1"/>
    <col min="9182" max="9182" width="12.42578125" style="567" customWidth="1"/>
    <col min="9183" max="9183" width="22.28515625" style="567" customWidth="1"/>
    <col min="9184" max="9184" width="32.7109375" style="567" customWidth="1"/>
    <col min="9185" max="9185" width="34.42578125" style="567" customWidth="1"/>
    <col min="9186" max="9186" width="0" style="567" hidden="1" customWidth="1"/>
    <col min="9187" max="9187" width="25.85546875" style="567" customWidth="1"/>
    <col min="9188" max="9194" width="0" style="567" hidden="1" customWidth="1"/>
    <col min="9195" max="9216" width="9.140625" style="567"/>
    <col min="9217" max="9217" width="6.85546875" style="567" customWidth="1"/>
    <col min="9218" max="9218" width="39.42578125" style="567" customWidth="1"/>
    <col min="9219" max="9219" width="19.85546875" style="567" customWidth="1"/>
    <col min="9220" max="9220" width="34" style="567" customWidth="1"/>
    <col min="9221" max="9221" width="13" style="567" customWidth="1"/>
    <col min="9222" max="9222" width="11.85546875" style="567" customWidth="1"/>
    <col min="9223" max="9223" width="10.5703125" style="567" customWidth="1"/>
    <col min="9224" max="9224" width="10.42578125" style="567" customWidth="1"/>
    <col min="9225" max="9225" width="8.42578125" style="567" customWidth="1"/>
    <col min="9226" max="9226" width="7.85546875" style="567" customWidth="1"/>
    <col min="9227" max="9227" width="11" style="567" customWidth="1"/>
    <col min="9228" max="9228" width="10" style="567" customWidth="1"/>
    <col min="9229" max="9229" width="9.28515625" style="567" customWidth="1"/>
    <col min="9230" max="9230" width="10.7109375" style="567" customWidth="1"/>
    <col min="9231" max="9232" width="0" style="567" hidden="1" customWidth="1"/>
    <col min="9233" max="9233" width="31.7109375" style="567" customWidth="1"/>
    <col min="9234" max="9234" width="10.85546875" style="567" bestFit="1" customWidth="1"/>
    <col min="9235" max="9235" width="11.42578125" style="567" customWidth="1"/>
    <col min="9236" max="9409" width="9.140625" style="567"/>
    <col min="9410" max="9410" width="6.140625" style="567" customWidth="1"/>
    <col min="9411" max="9411" width="29.85546875" style="567" customWidth="1"/>
    <col min="9412" max="9413" width="11.42578125" style="567" customWidth="1"/>
    <col min="9414" max="9414" width="10.5703125" style="567" customWidth="1"/>
    <col min="9415" max="9415" width="9.28515625" style="567" customWidth="1"/>
    <col min="9416" max="9416" width="7.7109375" style="567" customWidth="1"/>
    <col min="9417" max="9436" width="5.7109375" style="567" customWidth="1"/>
    <col min="9437" max="9437" width="20.7109375" style="567" customWidth="1"/>
    <col min="9438" max="9438" width="12.42578125" style="567" customWidth="1"/>
    <col min="9439" max="9439" width="22.28515625" style="567" customWidth="1"/>
    <col min="9440" max="9440" width="32.7109375" style="567" customWidth="1"/>
    <col min="9441" max="9441" width="34.42578125" style="567" customWidth="1"/>
    <col min="9442" max="9442" width="0" style="567" hidden="1" customWidth="1"/>
    <col min="9443" max="9443" width="25.85546875" style="567" customWidth="1"/>
    <col min="9444" max="9450" width="0" style="567" hidden="1" customWidth="1"/>
    <col min="9451" max="9472" width="9.140625" style="567"/>
    <col min="9473" max="9473" width="6.85546875" style="567" customWidth="1"/>
    <col min="9474" max="9474" width="39.42578125" style="567" customWidth="1"/>
    <col min="9475" max="9475" width="19.85546875" style="567" customWidth="1"/>
    <col min="9476" max="9476" width="34" style="567" customWidth="1"/>
    <col min="9477" max="9477" width="13" style="567" customWidth="1"/>
    <col min="9478" max="9478" width="11.85546875" style="567" customWidth="1"/>
    <col min="9479" max="9479" width="10.5703125" style="567" customWidth="1"/>
    <col min="9480" max="9480" width="10.42578125" style="567" customWidth="1"/>
    <col min="9481" max="9481" width="8.42578125" style="567" customWidth="1"/>
    <col min="9482" max="9482" width="7.85546875" style="567" customWidth="1"/>
    <col min="9483" max="9483" width="11" style="567" customWidth="1"/>
    <col min="9484" max="9484" width="10" style="567" customWidth="1"/>
    <col min="9485" max="9485" width="9.28515625" style="567" customWidth="1"/>
    <col min="9486" max="9486" width="10.7109375" style="567" customWidth="1"/>
    <col min="9487" max="9488" width="0" style="567" hidden="1" customWidth="1"/>
    <col min="9489" max="9489" width="31.7109375" style="567" customWidth="1"/>
    <col min="9490" max="9490" width="10.85546875" style="567" bestFit="1" customWidth="1"/>
    <col min="9491" max="9491" width="11.42578125" style="567" customWidth="1"/>
    <col min="9492" max="9665" width="9.140625" style="567"/>
    <col min="9666" max="9666" width="6.140625" style="567" customWidth="1"/>
    <col min="9667" max="9667" width="29.85546875" style="567" customWidth="1"/>
    <col min="9668" max="9669" width="11.42578125" style="567" customWidth="1"/>
    <col min="9670" max="9670" width="10.5703125" style="567" customWidth="1"/>
    <col min="9671" max="9671" width="9.28515625" style="567" customWidth="1"/>
    <col min="9672" max="9672" width="7.7109375" style="567" customWidth="1"/>
    <col min="9673" max="9692" width="5.7109375" style="567" customWidth="1"/>
    <col min="9693" max="9693" width="20.7109375" style="567" customWidth="1"/>
    <col min="9694" max="9694" width="12.42578125" style="567" customWidth="1"/>
    <col min="9695" max="9695" width="22.28515625" style="567" customWidth="1"/>
    <col min="9696" max="9696" width="32.7109375" style="567" customWidth="1"/>
    <col min="9697" max="9697" width="34.42578125" style="567" customWidth="1"/>
    <col min="9698" max="9698" width="0" style="567" hidden="1" customWidth="1"/>
    <col min="9699" max="9699" width="25.85546875" style="567" customWidth="1"/>
    <col min="9700" max="9706" width="0" style="567" hidden="1" customWidth="1"/>
    <col min="9707" max="9728" width="9.140625" style="567"/>
    <col min="9729" max="9729" width="6.85546875" style="567" customWidth="1"/>
    <col min="9730" max="9730" width="39.42578125" style="567" customWidth="1"/>
    <col min="9731" max="9731" width="19.85546875" style="567" customWidth="1"/>
    <col min="9732" max="9732" width="34" style="567" customWidth="1"/>
    <col min="9733" max="9733" width="13" style="567" customWidth="1"/>
    <col min="9734" max="9734" width="11.85546875" style="567" customWidth="1"/>
    <col min="9735" max="9735" width="10.5703125" style="567" customWidth="1"/>
    <col min="9736" max="9736" width="10.42578125" style="567" customWidth="1"/>
    <col min="9737" max="9737" width="8.42578125" style="567" customWidth="1"/>
    <col min="9738" max="9738" width="7.85546875" style="567" customWidth="1"/>
    <col min="9739" max="9739" width="11" style="567" customWidth="1"/>
    <col min="9740" max="9740" width="10" style="567" customWidth="1"/>
    <col min="9741" max="9741" width="9.28515625" style="567" customWidth="1"/>
    <col min="9742" max="9742" width="10.7109375" style="567" customWidth="1"/>
    <col min="9743" max="9744" width="0" style="567" hidden="1" customWidth="1"/>
    <col min="9745" max="9745" width="31.7109375" style="567" customWidth="1"/>
    <col min="9746" max="9746" width="10.85546875" style="567" bestFit="1" customWidth="1"/>
    <col min="9747" max="9747" width="11.42578125" style="567" customWidth="1"/>
    <col min="9748" max="9921" width="9.140625" style="567"/>
    <col min="9922" max="9922" width="6.140625" style="567" customWidth="1"/>
    <col min="9923" max="9923" width="29.85546875" style="567" customWidth="1"/>
    <col min="9924" max="9925" width="11.42578125" style="567" customWidth="1"/>
    <col min="9926" max="9926" width="10.5703125" style="567" customWidth="1"/>
    <col min="9927" max="9927" width="9.28515625" style="567" customWidth="1"/>
    <col min="9928" max="9928" width="7.7109375" style="567" customWidth="1"/>
    <col min="9929" max="9948" width="5.7109375" style="567" customWidth="1"/>
    <col min="9949" max="9949" width="20.7109375" style="567" customWidth="1"/>
    <col min="9950" max="9950" width="12.42578125" style="567" customWidth="1"/>
    <col min="9951" max="9951" width="22.28515625" style="567" customWidth="1"/>
    <col min="9952" max="9952" width="32.7109375" style="567" customWidth="1"/>
    <col min="9953" max="9953" width="34.42578125" style="567" customWidth="1"/>
    <col min="9954" max="9954" width="0" style="567" hidden="1" customWidth="1"/>
    <col min="9955" max="9955" width="25.85546875" style="567" customWidth="1"/>
    <col min="9956" max="9962" width="0" style="567" hidden="1" customWidth="1"/>
    <col min="9963" max="9984" width="9.140625" style="567"/>
    <col min="9985" max="9985" width="6.85546875" style="567" customWidth="1"/>
    <col min="9986" max="9986" width="39.42578125" style="567" customWidth="1"/>
    <col min="9987" max="9987" width="19.85546875" style="567" customWidth="1"/>
    <col min="9988" max="9988" width="34" style="567" customWidth="1"/>
    <col min="9989" max="9989" width="13" style="567" customWidth="1"/>
    <col min="9990" max="9990" width="11.85546875" style="567" customWidth="1"/>
    <col min="9991" max="9991" width="10.5703125" style="567" customWidth="1"/>
    <col min="9992" max="9992" width="10.42578125" style="567" customWidth="1"/>
    <col min="9993" max="9993" width="8.42578125" style="567" customWidth="1"/>
    <col min="9994" max="9994" width="7.85546875" style="567" customWidth="1"/>
    <col min="9995" max="9995" width="11" style="567" customWidth="1"/>
    <col min="9996" max="9996" width="10" style="567" customWidth="1"/>
    <col min="9997" max="9997" width="9.28515625" style="567" customWidth="1"/>
    <col min="9998" max="9998" width="10.7109375" style="567" customWidth="1"/>
    <col min="9999" max="10000" width="0" style="567" hidden="1" customWidth="1"/>
    <col min="10001" max="10001" width="31.7109375" style="567" customWidth="1"/>
    <col min="10002" max="10002" width="10.85546875" style="567" bestFit="1" customWidth="1"/>
    <col min="10003" max="10003" width="11.42578125" style="567" customWidth="1"/>
    <col min="10004" max="10177" width="9.140625" style="567"/>
    <col min="10178" max="10178" width="6.140625" style="567" customWidth="1"/>
    <col min="10179" max="10179" width="29.85546875" style="567" customWidth="1"/>
    <col min="10180" max="10181" width="11.42578125" style="567" customWidth="1"/>
    <col min="10182" max="10182" width="10.5703125" style="567" customWidth="1"/>
    <col min="10183" max="10183" width="9.28515625" style="567" customWidth="1"/>
    <col min="10184" max="10184" width="7.7109375" style="567" customWidth="1"/>
    <col min="10185" max="10204" width="5.7109375" style="567" customWidth="1"/>
    <col min="10205" max="10205" width="20.7109375" style="567" customWidth="1"/>
    <col min="10206" max="10206" width="12.42578125" style="567" customWidth="1"/>
    <col min="10207" max="10207" width="22.28515625" style="567" customWidth="1"/>
    <col min="10208" max="10208" width="32.7109375" style="567" customWidth="1"/>
    <col min="10209" max="10209" width="34.42578125" style="567" customWidth="1"/>
    <col min="10210" max="10210" width="0" style="567" hidden="1" customWidth="1"/>
    <col min="10211" max="10211" width="25.85546875" style="567" customWidth="1"/>
    <col min="10212" max="10218" width="0" style="567" hidden="1" customWidth="1"/>
    <col min="10219" max="10240" width="9.140625" style="567"/>
    <col min="10241" max="10241" width="6.85546875" style="567" customWidth="1"/>
    <col min="10242" max="10242" width="39.42578125" style="567" customWidth="1"/>
    <col min="10243" max="10243" width="19.85546875" style="567" customWidth="1"/>
    <col min="10244" max="10244" width="34" style="567" customWidth="1"/>
    <col min="10245" max="10245" width="13" style="567" customWidth="1"/>
    <col min="10246" max="10246" width="11.85546875" style="567" customWidth="1"/>
    <col min="10247" max="10247" width="10.5703125" style="567" customWidth="1"/>
    <col min="10248" max="10248" width="10.42578125" style="567" customWidth="1"/>
    <col min="10249" max="10249" width="8.42578125" style="567" customWidth="1"/>
    <col min="10250" max="10250" width="7.85546875" style="567" customWidth="1"/>
    <col min="10251" max="10251" width="11" style="567" customWidth="1"/>
    <col min="10252" max="10252" width="10" style="567" customWidth="1"/>
    <col min="10253" max="10253" width="9.28515625" style="567" customWidth="1"/>
    <col min="10254" max="10254" width="10.7109375" style="567" customWidth="1"/>
    <col min="10255" max="10256" width="0" style="567" hidden="1" customWidth="1"/>
    <col min="10257" max="10257" width="31.7109375" style="567" customWidth="1"/>
    <col min="10258" max="10258" width="10.85546875" style="567" bestFit="1" customWidth="1"/>
    <col min="10259" max="10259" width="11.42578125" style="567" customWidth="1"/>
    <col min="10260" max="10433" width="9.140625" style="567"/>
    <col min="10434" max="10434" width="6.140625" style="567" customWidth="1"/>
    <col min="10435" max="10435" width="29.85546875" style="567" customWidth="1"/>
    <col min="10436" max="10437" width="11.42578125" style="567" customWidth="1"/>
    <col min="10438" max="10438" width="10.5703125" style="567" customWidth="1"/>
    <col min="10439" max="10439" width="9.28515625" style="567" customWidth="1"/>
    <col min="10440" max="10440" width="7.7109375" style="567" customWidth="1"/>
    <col min="10441" max="10460" width="5.7109375" style="567" customWidth="1"/>
    <col min="10461" max="10461" width="20.7109375" style="567" customWidth="1"/>
    <col min="10462" max="10462" width="12.42578125" style="567" customWidth="1"/>
    <col min="10463" max="10463" width="22.28515625" style="567" customWidth="1"/>
    <col min="10464" max="10464" width="32.7109375" style="567" customWidth="1"/>
    <col min="10465" max="10465" width="34.42578125" style="567" customWidth="1"/>
    <col min="10466" max="10466" width="0" style="567" hidden="1" customWidth="1"/>
    <col min="10467" max="10467" width="25.85546875" style="567" customWidth="1"/>
    <col min="10468" max="10474" width="0" style="567" hidden="1" customWidth="1"/>
    <col min="10475" max="10496" width="9.140625" style="567"/>
    <col min="10497" max="10497" width="6.85546875" style="567" customWidth="1"/>
    <col min="10498" max="10498" width="39.42578125" style="567" customWidth="1"/>
    <col min="10499" max="10499" width="19.85546875" style="567" customWidth="1"/>
    <col min="10500" max="10500" width="34" style="567" customWidth="1"/>
    <col min="10501" max="10501" width="13" style="567" customWidth="1"/>
    <col min="10502" max="10502" width="11.85546875" style="567" customWidth="1"/>
    <col min="10503" max="10503" width="10.5703125" style="567" customWidth="1"/>
    <col min="10504" max="10504" width="10.42578125" style="567" customWidth="1"/>
    <col min="10505" max="10505" width="8.42578125" style="567" customWidth="1"/>
    <col min="10506" max="10506" width="7.85546875" style="567" customWidth="1"/>
    <col min="10507" max="10507" width="11" style="567" customWidth="1"/>
    <col min="10508" max="10508" width="10" style="567" customWidth="1"/>
    <col min="10509" max="10509" width="9.28515625" style="567" customWidth="1"/>
    <col min="10510" max="10510" width="10.7109375" style="567" customWidth="1"/>
    <col min="10511" max="10512" width="0" style="567" hidden="1" customWidth="1"/>
    <col min="10513" max="10513" width="31.7109375" style="567" customWidth="1"/>
    <col min="10514" max="10514" width="10.85546875" style="567" bestFit="1" customWidth="1"/>
    <col min="10515" max="10515" width="11.42578125" style="567" customWidth="1"/>
    <col min="10516" max="10689" width="9.140625" style="567"/>
    <col min="10690" max="10690" width="6.140625" style="567" customWidth="1"/>
    <col min="10691" max="10691" width="29.85546875" style="567" customWidth="1"/>
    <col min="10692" max="10693" width="11.42578125" style="567" customWidth="1"/>
    <col min="10694" max="10694" width="10.5703125" style="567" customWidth="1"/>
    <col min="10695" max="10695" width="9.28515625" style="567" customWidth="1"/>
    <col min="10696" max="10696" width="7.7109375" style="567" customWidth="1"/>
    <col min="10697" max="10716" width="5.7109375" style="567" customWidth="1"/>
    <col min="10717" max="10717" width="20.7109375" style="567" customWidth="1"/>
    <col min="10718" max="10718" width="12.42578125" style="567" customWidth="1"/>
    <col min="10719" max="10719" width="22.28515625" style="567" customWidth="1"/>
    <col min="10720" max="10720" width="32.7109375" style="567" customWidth="1"/>
    <col min="10721" max="10721" width="34.42578125" style="567" customWidth="1"/>
    <col min="10722" max="10722" width="0" style="567" hidden="1" customWidth="1"/>
    <col min="10723" max="10723" width="25.85546875" style="567" customWidth="1"/>
    <col min="10724" max="10730" width="0" style="567" hidden="1" customWidth="1"/>
    <col min="10731" max="10752" width="9.140625" style="567"/>
    <col min="10753" max="10753" width="6.85546875" style="567" customWidth="1"/>
    <col min="10754" max="10754" width="39.42578125" style="567" customWidth="1"/>
    <col min="10755" max="10755" width="19.85546875" style="567" customWidth="1"/>
    <col min="10756" max="10756" width="34" style="567" customWidth="1"/>
    <col min="10757" max="10757" width="13" style="567" customWidth="1"/>
    <col min="10758" max="10758" width="11.85546875" style="567" customWidth="1"/>
    <col min="10759" max="10759" width="10.5703125" style="567" customWidth="1"/>
    <col min="10760" max="10760" width="10.42578125" style="567" customWidth="1"/>
    <col min="10761" max="10761" width="8.42578125" style="567" customWidth="1"/>
    <col min="10762" max="10762" width="7.85546875" style="567" customWidth="1"/>
    <col min="10763" max="10763" width="11" style="567" customWidth="1"/>
    <col min="10764" max="10764" width="10" style="567" customWidth="1"/>
    <col min="10765" max="10765" width="9.28515625" style="567" customWidth="1"/>
    <col min="10766" max="10766" width="10.7109375" style="567" customWidth="1"/>
    <col min="10767" max="10768" width="0" style="567" hidden="1" customWidth="1"/>
    <col min="10769" max="10769" width="31.7109375" style="567" customWidth="1"/>
    <col min="10770" max="10770" width="10.85546875" style="567" bestFit="1" customWidth="1"/>
    <col min="10771" max="10771" width="11.42578125" style="567" customWidth="1"/>
    <col min="10772" max="10945" width="9.140625" style="567"/>
    <col min="10946" max="10946" width="6.140625" style="567" customWidth="1"/>
    <col min="10947" max="10947" width="29.85546875" style="567" customWidth="1"/>
    <col min="10948" max="10949" width="11.42578125" style="567" customWidth="1"/>
    <col min="10950" max="10950" width="10.5703125" style="567" customWidth="1"/>
    <col min="10951" max="10951" width="9.28515625" style="567" customWidth="1"/>
    <col min="10952" max="10952" width="7.7109375" style="567" customWidth="1"/>
    <col min="10953" max="10972" width="5.7109375" style="567" customWidth="1"/>
    <col min="10973" max="10973" width="20.7109375" style="567" customWidth="1"/>
    <col min="10974" max="10974" width="12.42578125" style="567" customWidth="1"/>
    <col min="10975" max="10975" width="22.28515625" style="567" customWidth="1"/>
    <col min="10976" max="10976" width="32.7109375" style="567" customWidth="1"/>
    <col min="10977" max="10977" width="34.42578125" style="567" customWidth="1"/>
    <col min="10978" max="10978" width="0" style="567" hidden="1" customWidth="1"/>
    <col min="10979" max="10979" width="25.85546875" style="567" customWidth="1"/>
    <col min="10980" max="10986" width="0" style="567" hidden="1" customWidth="1"/>
    <col min="10987" max="11008" width="9.140625" style="567"/>
    <col min="11009" max="11009" width="6.85546875" style="567" customWidth="1"/>
    <col min="11010" max="11010" width="39.42578125" style="567" customWidth="1"/>
    <col min="11011" max="11011" width="19.85546875" style="567" customWidth="1"/>
    <col min="11012" max="11012" width="34" style="567" customWidth="1"/>
    <col min="11013" max="11013" width="13" style="567" customWidth="1"/>
    <col min="11014" max="11014" width="11.85546875" style="567" customWidth="1"/>
    <col min="11015" max="11015" width="10.5703125" style="567" customWidth="1"/>
    <col min="11016" max="11016" width="10.42578125" style="567" customWidth="1"/>
    <col min="11017" max="11017" width="8.42578125" style="567" customWidth="1"/>
    <col min="11018" max="11018" width="7.85546875" style="567" customWidth="1"/>
    <col min="11019" max="11019" width="11" style="567" customWidth="1"/>
    <col min="11020" max="11020" width="10" style="567" customWidth="1"/>
    <col min="11021" max="11021" width="9.28515625" style="567" customWidth="1"/>
    <col min="11022" max="11022" width="10.7109375" style="567" customWidth="1"/>
    <col min="11023" max="11024" width="0" style="567" hidden="1" customWidth="1"/>
    <col min="11025" max="11025" width="31.7109375" style="567" customWidth="1"/>
    <col min="11026" max="11026" width="10.85546875" style="567" bestFit="1" customWidth="1"/>
    <col min="11027" max="11027" width="11.42578125" style="567" customWidth="1"/>
    <col min="11028" max="11201" width="9.140625" style="567"/>
    <col min="11202" max="11202" width="6.140625" style="567" customWidth="1"/>
    <col min="11203" max="11203" width="29.85546875" style="567" customWidth="1"/>
    <col min="11204" max="11205" width="11.42578125" style="567" customWidth="1"/>
    <col min="11206" max="11206" width="10.5703125" style="567" customWidth="1"/>
    <col min="11207" max="11207" width="9.28515625" style="567" customWidth="1"/>
    <col min="11208" max="11208" width="7.7109375" style="567" customWidth="1"/>
    <col min="11209" max="11228" width="5.7109375" style="567" customWidth="1"/>
    <col min="11229" max="11229" width="20.7109375" style="567" customWidth="1"/>
    <col min="11230" max="11230" width="12.42578125" style="567" customWidth="1"/>
    <col min="11231" max="11231" width="22.28515625" style="567" customWidth="1"/>
    <col min="11232" max="11232" width="32.7109375" style="567" customWidth="1"/>
    <col min="11233" max="11233" width="34.42578125" style="567" customWidth="1"/>
    <col min="11234" max="11234" width="0" style="567" hidden="1" customWidth="1"/>
    <col min="11235" max="11235" width="25.85546875" style="567" customWidth="1"/>
    <col min="11236" max="11242" width="0" style="567" hidden="1" customWidth="1"/>
    <col min="11243" max="11264" width="9.140625" style="567"/>
    <col min="11265" max="11265" width="6.85546875" style="567" customWidth="1"/>
    <col min="11266" max="11266" width="39.42578125" style="567" customWidth="1"/>
    <col min="11267" max="11267" width="19.85546875" style="567" customWidth="1"/>
    <col min="11268" max="11268" width="34" style="567" customWidth="1"/>
    <col min="11269" max="11269" width="13" style="567" customWidth="1"/>
    <col min="11270" max="11270" width="11.85546875" style="567" customWidth="1"/>
    <col min="11271" max="11271" width="10.5703125" style="567" customWidth="1"/>
    <col min="11272" max="11272" width="10.42578125" style="567" customWidth="1"/>
    <col min="11273" max="11273" width="8.42578125" style="567" customWidth="1"/>
    <col min="11274" max="11274" width="7.85546875" style="567" customWidth="1"/>
    <col min="11275" max="11275" width="11" style="567" customWidth="1"/>
    <col min="11276" max="11276" width="10" style="567" customWidth="1"/>
    <col min="11277" max="11277" width="9.28515625" style="567" customWidth="1"/>
    <col min="11278" max="11278" width="10.7109375" style="567" customWidth="1"/>
    <col min="11279" max="11280" width="0" style="567" hidden="1" customWidth="1"/>
    <col min="11281" max="11281" width="31.7109375" style="567" customWidth="1"/>
    <col min="11282" max="11282" width="10.85546875" style="567" bestFit="1" customWidth="1"/>
    <col min="11283" max="11283" width="11.42578125" style="567" customWidth="1"/>
    <col min="11284" max="11457" width="9.140625" style="567"/>
    <col min="11458" max="11458" width="6.140625" style="567" customWidth="1"/>
    <col min="11459" max="11459" width="29.85546875" style="567" customWidth="1"/>
    <col min="11460" max="11461" width="11.42578125" style="567" customWidth="1"/>
    <col min="11462" max="11462" width="10.5703125" style="567" customWidth="1"/>
    <col min="11463" max="11463" width="9.28515625" style="567" customWidth="1"/>
    <col min="11464" max="11464" width="7.7109375" style="567" customWidth="1"/>
    <col min="11465" max="11484" width="5.7109375" style="567" customWidth="1"/>
    <col min="11485" max="11485" width="20.7109375" style="567" customWidth="1"/>
    <col min="11486" max="11486" width="12.42578125" style="567" customWidth="1"/>
    <col min="11487" max="11487" width="22.28515625" style="567" customWidth="1"/>
    <col min="11488" max="11488" width="32.7109375" style="567" customWidth="1"/>
    <col min="11489" max="11489" width="34.42578125" style="567" customWidth="1"/>
    <col min="11490" max="11490" width="0" style="567" hidden="1" customWidth="1"/>
    <col min="11491" max="11491" width="25.85546875" style="567" customWidth="1"/>
    <col min="11492" max="11498" width="0" style="567" hidden="1" customWidth="1"/>
    <col min="11499" max="11520" width="9.140625" style="567"/>
    <col min="11521" max="11521" width="6.85546875" style="567" customWidth="1"/>
    <col min="11522" max="11522" width="39.42578125" style="567" customWidth="1"/>
    <col min="11523" max="11523" width="19.85546875" style="567" customWidth="1"/>
    <col min="11524" max="11524" width="34" style="567" customWidth="1"/>
    <col min="11525" max="11525" width="13" style="567" customWidth="1"/>
    <col min="11526" max="11526" width="11.85546875" style="567" customWidth="1"/>
    <col min="11527" max="11527" width="10.5703125" style="567" customWidth="1"/>
    <col min="11528" max="11528" width="10.42578125" style="567" customWidth="1"/>
    <col min="11529" max="11529" width="8.42578125" style="567" customWidth="1"/>
    <col min="11530" max="11530" width="7.85546875" style="567" customWidth="1"/>
    <col min="11531" max="11531" width="11" style="567" customWidth="1"/>
    <col min="11532" max="11532" width="10" style="567" customWidth="1"/>
    <col min="11533" max="11533" width="9.28515625" style="567" customWidth="1"/>
    <col min="11534" max="11534" width="10.7109375" style="567" customWidth="1"/>
    <col min="11535" max="11536" width="0" style="567" hidden="1" customWidth="1"/>
    <col min="11537" max="11537" width="31.7109375" style="567" customWidth="1"/>
    <col min="11538" max="11538" width="10.85546875" style="567" bestFit="1" customWidth="1"/>
    <col min="11539" max="11539" width="11.42578125" style="567" customWidth="1"/>
    <col min="11540" max="11713" width="9.140625" style="567"/>
    <col min="11714" max="11714" width="6.140625" style="567" customWidth="1"/>
    <col min="11715" max="11715" width="29.85546875" style="567" customWidth="1"/>
    <col min="11716" max="11717" width="11.42578125" style="567" customWidth="1"/>
    <col min="11718" max="11718" width="10.5703125" style="567" customWidth="1"/>
    <col min="11719" max="11719" width="9.28515625" style="567" customWidth="1"/>
    <col min="11720" max="11720" width="7.7109375" style="567" customWidth="1"/>
    <col min="11721" max="11740" width="5.7109375" style="567" customWidth="1"/>
    <col min="11741" max="11741" width="20.7109375" style="567" customWidth="1"/>
    <col min="11742" max="11742" width="12.42578125" style="567" customWidth="1"/>
    <col min="11743" max="11743" width="22.28515625" style="567" customWidth="1"/>
    <col min="11744" max="11744" width="32.7109375" style="567" customWidth="1"/>
    <col min="11745" max="11745" width="34.42578125" style="567" customWidth="1"/>
    <col min="11746" max="11746" width="0" style="567" hidden="1" customWidth="1"/>
    <col min="11747" max="11747" width="25.85546875" style="567" customWidth="1"/>
    <col min="11748" max="11754" width="0" style="567" hidden="1" customWidth="1"/>
    <col min="11755" max="11776" width="9.140625" style="567"/>
    <col min="11777" max="11777" width="6.85546875" style="567" customWidth="1"/>
    <col min="11778" max="11778" width="39.42578125" style="567" customWidth="1"/>
    <col min="11779" max="11779" width="19.85546875" style="567" customWidth="1"/>
    <col min="11780" max="11780" width="34" style="567" customWidth="1"/>
    <col min="11781" max="11781" width="13" style="567" customWidth="1"/>
    <col min="11782" max="11782" width="11.85546875" style="567" customWidth="1"/>
    <col min="11783" max="11783" width="10.5703125" style="567" customWidth="1"/>
    <col min="11784" max="11784" width="10.42578125" style="567" customWidth="1"/>
    <col min="11785" max="11785" width="8.42578125" style="567" customWidth="1"/>
    <col min="11786" max="11786" width="7.85546875" style="567" customWidth="1"/>
    <col min="11787" max="11787" width="11" style="567" customWidth="1"/>
    <col min="11788" max="11788" width="10" style="567" customWidth="1"/>
    <col min="11789" max="11789" width="9.28515625" style="567" customWidth="1"/>
    <col min="11790" max="11790" width="10.7109375" style="567" customWidth="1"/>
    <col min="11791" max="11792" width="0" style="567" hidden="1" customWidth="1"/>
    <col min="11793" max="11793" width="31.7109375" style="567" customWidth="1"/>
    <col min="11794" max="11794" width="10.85546875" style="567" bestFit="1" customWidth="1"/>
    <col min="11795" max="11795" width="11.42578125" style="567" customWidth="1"/>
    <col min="11796" max="11969" width="9.140625" style="567"/>
    <col min="11970" max="11970" width="6.140625" style="567" customWidth="1"/>
    <col min="11971" max="11971" width="29.85546875" style="567" customWidth="1"/>
    <col min="11972" max="11973" width="11.42578125" style="567" customWidth="1"/>
    <col min="11974" max="11974" width="10.5703125" style="567" customWidth="1"/>
    <col min="11975" max="11975" width="9.28515625" style="567" customWidth="1"/>
    <col min="11976" max="11976" width="7.7109375" style="567" customWidth="1"/>
    <col min="11977" max="11996" width="5.7109375" style="567" customWidth="1"/>
    <col min="11997" max="11997" width="20.7109375" style="567" customWidth="1"/>
    <col min="11998" max="11998" width="12.42578125" style="567" customWidth="1"/>
    <col min="11999" max="11999" width="22.28515625" style="567" customWidth="1"/>
    <col min="12000" max="12000" width="32.7109375" style="567" customWidth="1"/>
    <col min="12001" max="12001" width="34.42578125" style="567" customWidth="1"/>
    <col min="12002" max="12002" width="0" style="567" hidden="1" customWidth="1"/>
    <col min="12003" max="12003" width="25.85546875" style="567" customWidth="1"/>
    <col min="12004" max="12010" width="0" style="567" hidden="1" customWidth="1"/>
    <col min="12011" max="12032" width="9.140625" style="567"/>
    <col min="12033" max="12033" width="6.85546875" style="567" customWidth="1"/>
    <col min="12034" max="12034" width="39.42578125" style="567" customWidth="1"/>
    <col min="12035" max="12035" width="19.85546875" style="567" customWidth="1"/>
    <col min="12036" max="12036" width="34" style="567" customWidth="1"/>
    <col min="12037" max="12037" width="13" style="567" customWidth="1"/>
    <col min="12038" max="12038" width="11.85546875" style="567" customWidth="1"/>
    <col min="12039" max="12039" width="10.5703125" style="567" customWidth="1"/>
    <col min="12040" max="12040" width="10.42578125" style="567" customWidth="1"/>
    <col min="12041" max="12041" width="8.42578125" style="567" customWidth="1"/>
    <col min="12042" max="12042" width="7.85546875" style="567" customWidth="1"/>
    <col min="12043" max="12043" width="11" style="567" customWidth="1"/>
    <col min="12044" max="12044" width="10" style="567" customWidth="1"/>
    <col min="12045" max="12045" width="9.28515625" style="567" customWidth="1"/>
    <col min="12046" max="12046" width="10.7109375" style="567" customWidth="1"/>
    <col min="12047" max="12048" width="0" style="567" hidden="1" customWidth="1"/>
    <col min="12049" max="12049" width="31.7109375" style="567" customWidth="1"/>
    <col min="12050" max="12050" width="10.85546875" style="567" bestFit="1" customWidth="1"/>
    <col min="12051" max="12051" width="11.42578125" style="567" customWidth="1"/>
    <col min="12052" max="12225" width="9.140625" style="567"/>
    <col min="12226" max="12226" width="6.140625" style="567" customWidth="1"/>
    <col min="12227" max="12227" width="29.85546875" style="567" customWidth="1"/>
    <col min="12228" max="12229" width="11.42578125" style="567" customWidth="1"/>
    <col min="12230" max="12230" width="10.5703125" style="567" customWidth="1"/>
    <col min="12231" max="12231" width="9.28515625" style="567" customWidth="1"/>
    <col min="12232" max="12232" width="7.7109375" style="567" customWidth="1"/>
    <col min="12233" max="12252" width="5.7109375" style="567" customWidth="1"/>
    <col min="12253" max="12253" width="20.7109375" style="567" customWidth="1"/>
    <col min="12254" max="12254" width="12.42578125" style="567" customWidth="1"/>
    <col min="12255" max="12255" width="22.28515625" style="567" customWidth="1"/>
    <col min="12256" max="12256" width="32.7109375" style="567" customWidth="1"/>
    <col min="12257" max="12257" width="34.42578125" style="567" customWidth="1"/>
    <col min="12258" max="12258" width="0" style="567" hidden="1" customWidth="1"/>
    <col min="12259" max="12259" width="25.85546875" style="567" customWidth="1"/>
    <col min="12260" max="12266" width="0" style="567" hidden="1" customWidth="1"/>
    <col min="12267" max="12288" width="9.140625" style="567"/>
    <col min="12289" max="12289" width="6.85546875" style="567" customWidth="1"/>
    <col min="12290" max="12290" width="39.42578125" style="567" customWidth="1"/>
    <col min="12291" max="12291" width="19.85546875" style="567" customWidth="1"/>
    <col min="12292" max="12292" width="34" style="567" customWidth="1"/>
    <col min="12293" max="12293" width="13" style="567" customWidth="1"/>
    <col min="12294" max="12294" width="11.85546875" style="567" customWidth="1"/>
    <col min="12295" max="12295" width="10.5703125" style="567" customWidth="1"/>
    <col min="12296" max="12296" width="10.42578125" style="567" customWidth="1"/>
    <col min="12297" max="12297" width="8.42578125" style="567" customWidth="1"/>
    <col min="12298" max="12298" width="7.85546875" style="567" customWidth="1"/>
    <col min="12299" max="12299" width="11" style="567" customWidth="1"/>
    <col min="12300" max="12300" width="10" style="567" customWidth="1"/>
    <col min="12301" max="12301" width="9.28515625" style="567" customWidth="1"/>
    <col min="12302" max="12302" width="10.7109375" style="567" customWidth="1"/>
    <col min="12303" max="12304" width="0" style="567" hidden="1" customWidth="1"/>
    <col min="12305" max="12305" width="31.7109375" style="567" customWidth="1"/>
    <col min="12306" max="12306" width="10.85546875" style="567" bestFit="1" customWidth="1"/>
    <col min="12307" max="12307" width="11.42578125" style="567" customWidth="1"/>
    <col min="12308" max="12481" width="9.140625" style="567"/>
    <col min="12482" max="12482" width="6.140625" style="567" customWidth="1"/>
    <col min="12483" max="12483" width="29.85546875" style="567" customWidth="1"/>
    <col min="12484" max="12485" width="11.42578125" style="567" customWidth="1"/>
    <col min="12486" max="12486" width="10.5703125" style="567" customWidth="1"/>
    <col min="12487" max="12487" width="9.28515625" style="567" customWidth="1"/>
    <col min="12488" max="12488" width="7.7109375" style="567" customWidth="1"/>
    <col min="12489" max="12508" width="5.7109375" style="567" customWidth="1"/>
    <col min="12509" max="12509" width="20.7109375" style="567" customWidth="1"/>
    <col min="12510" max="12510" width="12.42578125" style="567" customWidth="1"/>
    <col min="12511" max="12511" width="22.28515625" style="567" customWidth="1"/>
    <col min="12512" max="12512" width="32.7109375" style="567" customWidth="1"/>
    <col min="12513" max="12513" width="34.42578125" style="567" customWidth="1"/>
    <col min="12514" max="12514" width="0" style="567" hidden="1" customWidth="1"/>
    <col min="12515" max="12515" width="25.85546875" style="567" customWidth="1"/>
    <col min="12516" max="12522" width="0" style="567" hidden="1" customWidth="1"/>
    <col min="12523" max="12544" width="9.140625" style="567"/>
    <col min="12545" max="12545" width="6.85546875" style="567" customWidth="1"/>
    <col min="12546" max="12546" width="39.42578125" style="567" customWidth="1"/>
    <col min="12547" max="12547" width="19.85546875" style="567" customWidth="1"/>
    <col min="12548" max="12548" width="34" style="567" customWidth="1"/>
    <col min="12549" max="12549" width="13" style="567" customWidth="1"/>
    <col min="12550" max="12550" width="11.85546875" style="567" customWidth="1"/>
    <col min="12551" max="12551" width="10.5703125" style="567" customWidth="1"/>
    <col min="12552" max="12552" width="10.42578125" style="567" customWidth="1"/>
    <col min="12553" max="12553" width="8.42578125" style="567" customWidth="1"/>
    <col min="12554" max="12554" width="7.85546875" style="567" customWidth="1"/>
    <col min="12555" max="12555" width="11" style="567" customWidth="1"/>
    <col min="12556" max="12556" width="10" style="567" customWidth="1"/>
    <col min="12557" max="12557" width="9.28515625" style="567" customWidth="1"/>
    <col min="12558" max="12558" width="10.7109375" style="567" customWidth="1"/>
    <col min="12559" max="12560" width="0" style="567" hidden="1" customWidth="1"/>
    <col min="12561" max="12561" width="31.7109375" style="567" customWidth="1"/>
    <col min="12562" max="12562" width="10.85546875" style="567" bestFit="1" customWidth="1"/>
    <col min="12563" max="12563" width="11.42578125" style="567" customWidth="1"/>
    <col min="12564" max="12737" width="9.140625" style="567"/>
    <col min="12738" max="12738" width="6.140625" style="567" customWidth="1"/>
    <col min="12739" max="12739" width="29.85546875" style="567" customWidth="1"/>
    <col min="12740" max="12741" width="11.42578125" style="567" customWidth="1"/>
    <col min="12742" max="12742" width="10.5703125" style="567" customWidth="1"/>
    <col min="12743" max="12743" width="9.28515625" style="567" customWidth="1"/>
    <col min="12744" max="12744" width="7.7109375" style="567" customWidth="1"/>
    <col min="12745" max="12764" width="5.7109375" style="567" customWidth="1"/>
    <col min="12765" max="12765" width="20.7109375" style="567" customWidth="1"/>
    <col min="12766" max="12766" width="12.42578125" style="567" customWidth="1"/>
    <col min="12767" max="12767" width="22.28515625" style="567" customWidth="1"/>
    <col min="12768" max="12768" width="32.7109375" style="567" customWidth="1"/>
    <col min="12769" max="12769" width="34.42578125" style="567" customWidth="1"/>
    <col min="12770" max="12770" width="0" style="567" hidden="1" customWidth="1"/>
    <col min="12771" max="12771" width="25.85546875" style="567" customWidth="1"/>
    <col min="12772" max="12778" width="0" style="567" hidden="1" customWidth="1"/>
    <col min="12779" max="12800" width="9.140625" style="567"/>
    <col min="12801" max="12801" width="6.85546875" style="567" customWidth="1"/>
    <col min="12802" max="12802" width="39.42578125" style="567" customWidth="1"/>
    <col min="12803" max="12803" width="19.85546875" style="567" customWidth="1"/>
    <col min="12804" max="12804" width="34" style="567" customWidth="1"/>
    <col min="12805" max="12805" width="13" style="567" customWidth="1"/>
    <col min="12806" max="12806" width="11.85546875" style="567" customWidth="1"/>
    <col min="12807" max="12807" width="10.5703125" style="567" customWidth="1"/>
    <col min="12808" max="12808" width="10.42578125" style="567" customWidth="1"/>
    <col min="12809" max="12809" width="8.42578125" style="567" customWidth="1"/>
    <col min="12810" max="12810" width="7.85546875" style="567" customWidth="1"/>
    <col min="12811" max="12811" width="11" style="567" customWidth="1"/>
    <col min="12812" max="12812" width="10" style="567" customWidth="1"/>
    <col min="12813" max="12813" width="9.28515625" style="567" customWidth="1"/>
    <col min="12814" max="12814" width="10.7109375" style="567" customWidth="1"/>
    <col min="12815" max="12816" width="0" style="567" hidden="1" customWidth="1"/>
    <col min="12817" max="12817" width="31.7109375" style="567" customWidth="1"/>
    <col min="12818" max="12818" width="10.85546875" style="567" bestFit="1" customWidth="1"/>
    <col min="12819" max="12819" width="11.42578125" style="567" customWidth="1"/>
    <col min="12820" max="12993" width="9.140625" style="567"/>
    <col min="12994" max="12994" width="6.140625" style="567" customWidth="1"/>
    <col min="12995" max="12995" width="29.85546875" style="567" customWidth="1"/>
    <col min="12996" max="12997" width="11.42578125" style="567" customWidth="1"/>
    <col min="12998" max="12998" width="10.5703125" style="567" customWidth="1"/>
    <col min="12999" max="12999" width="9.28515625" style="567" customWidth="1"/>
    <col min="13000" max="13000" width="7.7109375" style="567" customWidth="1"/>
    <col min="13001" max="13020" width="5.7109375" style="567" customWidth="1"/>
    <col min="13021" max="13021" width="20.7109375" style="567" customWidth="1"/>
    <col min="13022" max="13022" width="12.42578125" style="567" customWidth="1"/>
    <col min="13023" max="13023" width="22.28515625" style="567" customWidth="1"/>
    <col min="13024" max="13024" width="32.7109375" style="567" customWidth="1"/>
    <col min="13025" max="13025" width="34.42578125" style="567" customWidth="1"/>
    <col min="13026" max="13026" width="0" style="567" hidden="1" customWidth="1"/>
    <col min="13027" max="13027" width="25.85546875" style="567" customWidth="1"/>
    <col min="13028" max="13034" width="0" style="567" hidden="1" customWidth="1"/>
    <col min="13035" max="13056" width="9.140625" style="567"/>
    <col min="13057" max="13057" width="6.85546875" style="567" customWidth="1"/>
    <col min="13058" max="13058" width="39.42578125" style="567" customWidth="1"/>
    <col min="13059" max="13059" width="19.85546875" style="567" customWidth="1"/>
    <col min="13060" max="13060" width="34" style="567" customWidth="1"/>
    <col min="13061" max="13061" width="13" style="567" customWidth="1"/>
    <col min="13062" max="13062" width="11.85546875" style="567" customWidth="1"/>
    <col min="13063" max="13063" width="10.5703125" style="567" customWidth="1"/>
    <col min="13064" max="13064" width="10.42578125" style="567" customWidth="1"/>
    <col min="13065" max="13065" width="8.42578125" style="567" customWidth="1"/>
    <col min="13066" max="13066" width="7.85546875" style="567" customWidth="1"/>
    <col min="13067" max="13067" width="11" style="567" customWidth="1"/>
    <col min="13068" max="13068" width="10" style="567" customWidth="1"/>
    <col min="13069" max="13069" width="9.28515625" style="567" customWidth="1"/>
    <col min="13070" max="13070" width="10.7109375" style="567" customWidth="1"/>
    <col min="13071" max="13072" width="0" style="567" hidden="1" customWidth="1"/>
    <col min="13073" max="13073" width="31.7109375" style="567" customWidth="1"/>
    <col min="13074" max="13074" width="10.85546875" style="567" bestFit="1" customWidth="1"/>
    <col min="13075" max="13075" width="11.42578125" style="567" customWidth="1"/>
    <col min="13076" max="13249" width="9.140625" style="567"/>
    <col min="13250" max="13250" width="6.140625" style="567" customWidth="1"/>
    <col min="13251" max="13251" width="29.85546875" style="567" customWidth="1"/>
    <col min="13252" max="13253" width="11.42578125" style="567" customWidth="1"/>
    <col min="13254" max="13254" width="10.5703125" style="567" customWidth="1"/>
    <col min="13255" max="13255" width="9.28515625" style="567" customWidth="1"/>
    <col min="13256" max="13256" width="7.7109375" style="567" customWidth="1"/>
    <col min="13257" max="13276" width="5.7109375" style="567" customWidth="1"/>
    <col min="13277" max="13277" width="20.7109375" style="567" customWidth="1"/>
    <col min="13278" max="13278" width="12.42578125" style="567" customWidth="1"/>
    <col min="13279" max="13279" width="22.28515625" style="567" customWidth="1"/>
    <col min="13280" max="13280" width="32.7109375" style="567" customWidth="1"/>
    <col min="13281" max="13281" width="34.42578125" style="567" customWidth="1"/>
    <col min="13282" max="13282" width="0" style="567" hidden="1" customWidth="1"/>
    <col min="13283" max="13283" width="25.85546875" style="567" customWidth="1"/>
    <col min="13284" max="13290" width="0" style="567" hidden="1" customWidth="1"/>
    <col min="13291" max="13312" width="9.140625" style="567"/>
    <col min="13313" max="13313" width="6.85546875" style="567" customWidth="1"/>
    <col min="13314" max="13314" width="39.42578125" style="567" customWidth="1"/>
    <col min="13315" max="13315" width="19.85546875" style="567" customWidth="1"/>
    <col min="13316" max="13316" width="34" style="567" customWidth="1"/>
    <col min="13317" max="13317" width="13" style="567" customWidth="1"/>
    <col min="13318" max="13318" width="11.85546875" style="567" customWidth="1"/>
    <col min="13319" max="13319" width="10.5703125" style="567" customWidth="1"/>
    <col min="13320" max="13320" width="10.42578125" style="567" customWidth="1"/>
    <col min="13321" max="13321" width="8.42578125" style="567" customWidth="1"/>
    <col min="13322" max="13322" width="7.85546875" style="567" customWidth="1"/>
    <col min="13323" max="13323" width="11" style="567" customWidth="1"/>
    <col min="13324" max="13324" width="10" style="567" customWidth="1"/>
    <col min="13325" max="13325" width="9.28515625" style="567" customWidth="1"/>
    <col min="13326" max="13326" width="10.7109375" style="567" customWidth="1"/>
    <col min="13327" max="13328" width="0" style="567" hidden="1" customWidth="1"/>
    <col min="13329" max="13329" width="31.7109375" style="567" customWidth="1"/>
    <col min="13330" max="13330" width="10.85546875" style="567" bestFit="1" customWidth="1"/>
    <col min="13331" max="13331" width="11.42578125" style="567" customWidth="1"/>
    <col min="13332" max="13505" width="9.140625" style="567"/>
    <col min="13506" max="13506" width="6.140625" style="567" customWidth="1"/>
    <col min="13507" max="13507" width="29.85546875" style="567" customWidth="1"/>
    <col min="13508" max="13509" width="11.42578125" style="567" customWidth="1"/>
    <col min="13510" max="13510" width="10.5703125" style="567" customWidth="1"/>
    <col min="13511" max="13511" width="9.28515625" style="567" customWidth="1"/>
    <col min="13512" max="13512" width="7.7109375" style="567" customWidth="1"/>
    <col min="13513" max="13532" width="5.7109375" style="567" customWidth="1"/>
    <col min="13533" max="13533" width="20.7109375" style="567" customWidth="1"/>
    <col min="13534" max="13534" width="12.42578125" style="567" customWidth="1"/>
    <col min="13535" max="13535" width="22.28515625" style="567" customWidth="1"/>
    <col min="13536" max="13536" width="32.7109375" style="567" customWidth="1"/>
    <col min="13537" max="13537" width="34.42578125" style="567" customWidth="1"/>
    <col min="13538" max="13538" width="0" style="567" hidden="1" customWidth="1"/>
    <col min="13539" max="13539" width="25.85546875" style="567" customWidth="1"/>
    <col min="13540" max="13546" width="0" style="567" hidden="1" customWidth="1"/>
    <col min="13547" max="13568" width="9.140625" style="567"/>
    <col min="13569" max="13569" width="6.85546875" style="567" customWidth="1"/>
    <col min="13570" max="13570" width="39.42578125" style="567" customWidth="1"/>
    <col min="13571" max="13571" width="19.85546875" style="567" customWidth="1"/>
    <col min="13572" max="13572" width="34" style="567" customWidth="1"/>
    <col min="13573" max="13573" width="13" style="567" customWidth="1"/>
    <col min="13574" max="13574" width="11.85546875" style="567" customWidth="1"/>
    <col min="13575" max="13575" width="10.5703125" style="567" customWidth="1"/>
    <col min="13576" max="13576" width="10.42578125" style="567" customWidth="1"/>
    <col min="13577" max="13577" width="8.42578125" style="567" customWidth="1"/>
    <col min="13578" max="13578" width="7.85546875" style="567" customWidth="1"/>
    <col min="13579" max="13579" width="11" style="567" customWidth="1"/>
    <col min="13580" max="13580" width="10" style="567" customWidth="1"/>
    <col min="13581" max="13581" width="9.28515625" style="567" customWidth="1"/>
    <col min="13582" max="13582" width="10.7109375" style="567" customWidth="1"/>
    <col min="13583" max="13584" width="0" style="567" hidden="1" customWidth="1"/>
    <col min="13585" max="13585" width="31.7109375" style="567" customWidth="1"/>
    <col min="13586" max="13586" width="10.85546875" style="567" bestFit="1" customWidth="1"/>
    <col min="13587" max="13587" width="11.42578125" style="567" customWidth="1"/>
    <col min="13588" max="13761" width="9.140625" style="567"/>
    <col min="13762" max="13762" width="6.140625" style="567" customWidth="1"/>
    <col min="13763" max="13763" width="29.85546875" style="567" customWidth="1"/>
    <col min="13764" max="13765" width="11.42578125" style="567" customWidth="1"/>
    <col min="13766" max="13766" width="10.5703125" style="567" customWidth="1"/>
    <col min="13767" max="13767" width="9.28515625" style="567" customWidth="1"/>
    <col min="13768" max="13768" width="7.7109375" style="567" customWidth="1"/>
    <col min="13769" max="13788" width="5.7109375" style="567" customWidth="1"/>
    <col min="13789" max="13789" width="20.7109375" style="567" customWidth="1"/>
    <col min="13790" max="13790" width="12.42578125" style="567" customWidth="1"/>
    <col min="13791" max="13791" width="22.28515625" style="567" customWidth="1"/>
    <col min="13792" max="13792" width="32.7109375" style="567" customWidth="1"/>
    <col min="13793" max="13793" width="34.42578125" style="567" customWidth="1"/>
    <col min="13794" max="13794" width="0" style="567" hidden="1" customWidth="1"/>
    <col min="13795" max="13795" width="25.85546875" style="567" customWidth="1"/>
    <col min="13796" max="13802" width="0" style="567" hidden="1" customWidth="1"/>
    <col min="13803" max="13824" width="9.140625" style="567"/>
    <col min="13825" max="13825" width="6.85546875" style="567" customWidth="1"/>
    <col min="13826" max="13826" width="39.42578125" style="567" customWidth="1"/>
    <col min="13827" max="13827" width="19.85546875" style="567" customWidth="1"/>
    <col min="13828" max="13828" width="34" style="567" customWidth="1"/>
    <col min="13829" max="13829" width="13" style="567" customWidth="1"/>
    <col min="13830" max="13830" width="11.85546875" style="567" customWidth="1"/>
    <col min="13831" max="13831" width="10.5703125" style="567" customWidth="1"/>
    <col min="13832" max="13832" width="10.42578125" style="567" customWidth="1"/>
    <col min="13833" max="13833" width="8.42578125" style="567" customWidth="1"/>
    <col min="13834" max="13834" width="7.85546875" style="567" customWidth="1"/>
    <col min="13835" max="13835" width="11" style="567" customWidth="1"/>
    <col min="13836" max="13836" width="10" style="567" customWidth="1"/>
    <col min="13837" max="13837" width="9.28515625" style="567" customWidth="1"/>
    <col min="13838" max="13838" width="10.7109375" style="567" customWidth="1"/>
    <col min="13839" max="13840" width="0" style="567" hidden="1" customWidth="1"/>
    <col min="13841" max="13841" width="31.7109375" style="567" customWidth="1"/>
    <col min="13842" max="13842" width="10.85546875" style="567" bestFit="1" customWidth="1"/>
    <col min="13843" max="13843" width="11.42578125" style="567" customWidth="1"/>
    <col min="13844" max="14017" width="9.140625" style="567"/>
    <col min="14018" max="14018" width="6.140625" style="567" customWidth="1"/>
    <col min="14019" max="14019" width="29.85546875" style="567" customWidth="1"/>
    <col min="14020" max="14021" width="11.42578125" style="567" customWidth="1"/>
    <col min="14022" max="14022" width="10.5703125" style="567" customWidth="1"/>
    <col min="14023" max="14023" width="9.28515625" style="567" customWidth="1"/>
    <col min="14024" max="14024" width="7.7109375" style="567" customWidth="1"/>
    <col min="14025" max="14044" width="5.7109375" style="567" customWidth="1"/>
    <col min="14045" max="14045" width="20.7109375" style="567" customWidth="1"/>
    <col min="14046" max="14046" width="12.42578125" style="567" customWidth="1"/>
    <col min="14047" max="14047" width="22.28515625" style="567" customWidth="1"/>
    <col min="14048" max="14048" width="32.7109375" style="567" customWidth="1"/>
    <col min="14049" max="14049" width="34.42578125" style="567" customWidth="1"/>
    <col min="14050" max="14050" width="0" style="567" hidden="1" customWidth="1"/>
    <col min="14051" max="14051" width="25.85546875" style="567" customWidth="1"/>
    <col min="14052" max="14058" width="0" style="567" hidden="1" customWidth="1"/>
    <col min="14059" max="14080" width="9.140625" style="567"/>
    <col min="14081" max="14081" width="6.85546875" style="567" customWidth="1"/>
    <col min="14082" max="14082" width="39.42578125" style="567" customWidth="1"/>
    <col min="14083" max="14083" width="19.85546875" style="567" customWidth="1"/>
    <col min="14084" max="14084" width="34" style="567" customWidth="1"/>
    <col min="14085" max="14085" width="13" style="567" customWidth="1"/>
    <col min="14086" max="14086" width="11.85546875" style="567" customWidth="1"/>
    <col min="14087" max="14087" width="10.5703125" style="567" customWidth="1"/>
    <col min="14088" max="14088" width="10.42578125" style="567" customWidth="1"/>
    <col min="14089" max="14089" width="8.42578125" style="567" customWidth="1"/>
    <col min="14090" max="14090" width="7.85546875" style="567" customWidth="1"/>
    <col min="14091" max="14091" width="11" style="567" customWidth="1"/>
    <col min="14092" max="14092" width="10" style="567" customWidth="1"/>
    <col min="14093" max="14093" width="9.28515625" style="567" customWidth="1"/>
    <col min="14094" max="14094" width="10.7109375" style="567" customWidth="1"/>
    <col min="14095" max="14096" width="0" style="567" hidden="1" customWidth="1"/>
    <col min="14097" max="14097" width="31.7109375" style="567" customWidth="1"/>
    <col min="14098" max="14098" width="10.85546875" style="567" bestFit="1" customWidth="1"/>
    <col min="14099" max="14099" width="11.42578125" style="567" customWidth="1"/>
    <col min="14100" max="14273" width="9.140625" style="567"/>
    <col min="14274" max="14274" width="6.140625" style="567" customWidth="1"/>
    <col min="14275" max="14275" width="29.85546875" style="567" customWidth="1"/>
    <col min="14276" max="14277" width="11.42578125" style="567" customWidth="1"/>
    <col min="14278" max="14278" width="10.5703125" style="567" customWidth="1"/>
    <col min="14279" max="14279" width="9.28515625" style="567" customWidth="1"/>
    <col min="14280" max="14280" width="7.7109375" style="567" customWidth="1"/>
    <col min="14281" max="14300" width="5.7109375" style="567" customWidth="1"/>
    <col min="14301" max="14301" width="20.7109375" style="567" customWidth="1"/>
    <col min="14302" max="14302" width="12.42578125" style="567" customWidth="1"/>
    <col min="14303" max="14303" width="22.28515625" style="567" customWidth="1"/>
    <col min="14304" max="14304" width="32.7109375" style="567" customWidth="1"/>
    <col min="14305" max="14305" width="34.42578125" style="567" customWidth="1"/>
    <col min="14306" max="14306" width="0" style="567" hidden="1" customWidth="1"/>
    <col min="14307" max="14307" width="25.85546875" style="567" customWidth="1"/>
    <col min="14308" max="14314" width="0" style="567" hidden="1" customWidth="1"/>
    <col min="14315" max="14336" width="9.140625" style="567"/>
    <col min="14337" max="14337" width="6.85546875" style="567" customWidth="1"/>
    <col min="14338" max="14338" width="39.42578125" style="567" customWidth="1"/>
    <col min="14339" max="14339" width="19.85546875" style="567" customWidth="1"/>
    <col min="14340" max="14340" width="34" style="567" customWidth="1"/>
    <col min="14341" max="14341" width="13" style="567" customWidth="1"/>
    <col min="14342" max="14342" width="11.85546875" style="567" customWidth="1"/>
    <col min="14343" max="14343" width="10.5703125" style="567" customWidth="1"/>
    <col min="14344" max="14344" width="10.42578125" style="567" customWidth="1"/>
    <col min="14345" max="14345" width="8.42578125" style="567" customWidth="1"/>
    <col min="14346" max="14346" width="7.85546875" style="567" customWidth="1"/>
    <col min="14347" max="14347" width="11" style="567" customWidth="1"/>
    <col min="14348" max="14348" width="10" style="567" customWidth="1"/>
    <col min="14349" max="14349" width="9.28515625" style="567" customWidth="1"/>
    <col min="14350" max="14350" width="10.7109375" style="567" customWidth="1"/>
    <col min="14351" max="14352" width="0" style="567" hidden="1" customWidth="1"/>
    <col min="14353" max="14353" width="31.7109375" style="567" customWidth="1"/>
    <col min="14354" max="14354" width="10.85546875" style="567" bestFit="1" customWidth="1"/>
    <col min="14355" max="14355" width="11.42578125" style="567" customWidth="1"/>
    <col min="14356" max="14529" width="9.140625" style="567"/>
    <col min="14530" max="14530" width="6.140625" style="567" customWidth="1"/>
    <col min="14531" max="14531" width="29.85546875" style="567" customWidth="1"/>
    <col min="14532" max="14533" width="11.42578125" style="567" customWidth="1"/>
    <col min="14534" max="14534" width="10.5703125" style="567" customWidth="1"/>
    <col min="14535" max="14535" width="9.28515625" style="567" customWidth="1"/>
    <col min="14536" max="14536" width="7.7109375" style="567" customWidth="1"/>
    <col min="14537" max="14556" width="5.7109375" style="567" customWidth="1"/>
    <col min="14557" max="14557" width="20.7109375" style="567" customWidth="1"/>
    <col min="14558" max="14558" width="12.42578125" style="567" customWidth="1"/>
    <col min="14559" max="14559" width="22.28515625" style="567" customWidth="1"/>
    <col min="14560" max="14560" width="32.7109375" style="567" customWidth="1"/>
    <col min="14561" max="14561" width="34.42578125" style="567" customWidth="1"/>
    <col min="14562" max="14562" width="0" style="567" hidden="1" customWidth="1"/>
    <col min="14563" max="14563" width="25.85546875" style="567" customWidth="1"/>
    <col min="14564" max="14570" width="0" style="567" hidden="1" customWidth="1"/>
    <col min="14571" max="14592" width="9.140625" style="567"/>
    <col min="14593" max="14593" width="6.85546875" style="567" customWidth="1"/>
    <col min="14594" max="14594" width="39.42578125" style="567" customWidth="1"/>
    <col min="14595" max="14595" width="19.85546875" style="567" customWidth="1"/>
    <col min="14596" max="14596" width="34" style="567" customWidth="1"/>
    <col min="14597" max="14597" width="13" style="567" customWidth="1"/>
    <col min="14598" max="14598" width="11.85546875" style="567" customWidth="1"/>
    <col min="14599" max="14599" width="10.5703125" style="567" customWidth="1"/>
    <col min="14600" max="14600" width="10.42578125" style="567" customWidth="1"/>
    <col min="14601" max="14601" width="8.42578125" style="567" customWidth="1"/>
    <col min="14602" max="14602" width="7.85546875" style="567" customWidth="1"/>
    <col min="14603" max="14603" width="11" style="567" customWidth="1"/>
    <col min="14604" max="14604" width="10" style="567" customWidth="1"/>
    <col min="14605" max="14605" width="9.28515625" style="567" customWidth="1"/>
    <col min="14606" max="14606" width="10.7109375" style="567" customWidth="1"/>
    <col min="14607" max="14608" width="0" style="567" hidden="1" customWidth="1"/>
    <col min="14609" max="14609" width="31.7109375" style="567" customWidth="1"/>
    <col min="14610" max="14610" width="10.85546875" style="567" bestFit="1" customWidth="1"/>
    <col min="14611" max="14611" width="11.42578125" style="567" customWidth="1"/>
    <col min="14612" max="14785" width="9.140625" style="567"/>
    <col min="14786" max="14786" width="6.140625" style="567" customWidth="1"/>
    <col min="14787" max="14787" width="29.85546875" style="567" customWidth="1"/>
    <col min="14788" max="14789" width="11.42578125" style="567" customWidth="1"/>
    <col min="14790" max="14790" width="10.5703125" style="567" customWidth="1"/>
    <col min="14791" max="14791" width="9.28515625" style="567" customWidth="1"/>
    <col min="14792" max="14792" width="7.7109375" style="567" customWidth="1"/>
    <col min="14793" max="14812" width="5.7109375" style="567" customWidth="1"/>
    <col min="14813" max="14813" width="20.7109375" style="567" customWidth="1"/>
    <col min="14814" max="14814" width="12.42578125" style="567" customWidth="1"/>
    <col min="14815" max="14815" width="22.28515625" style="567" customWidth="1"/>
    <col min="14816" max="14816" width="32.7109375" style="567" customWidth="1"/>
    <col min="14817" max="14817" width="34.42578125" style="567" customWidth="1"/>
    <col min="14818" max="14818" width="0" style="567" hidden="1" customWidth="1"/>
    <col min="14819" max="14819" width="25.85546875" style="567" customWidth="1"/>
    <col min="14820" max="14826" width="0" style="567" hidden="1" customWidth="1"/>
    <col min="14827" max="14848" width="9.140625" style="567"/>
    <col min="14849" max="14849" width="6.85546875" style="567" customWidth="1"/>
    <col min="14850" max="14850" width="39.42578125" style="567" customWidth="1"/>
    <col min="14851" max="14851" width="19.85546875" style="567" customWidth="1"/>
    <col min="14852" max="14852" width="34" style="567" customWidth="1"/>
    <col min="14853" max="14853" width="13" style="567" customWidth="1"/>
    <col min="14854" max="14854" width="11.85546875" style="567" customWidth="1"/>
    <col min="14855" max="14855" width="10.5703125" style="567" customWidth="1"/>
    <col min="14856" max="14856" width="10.42578125" style="567" customWidth="1"/>
    <col min="14857" max="14857" width="8.42578125" style="567" customWidth="1"/>
    <col min="14858" max="14858" width="7.85546875" style="567" customWidth="1"/>
    <col min="14859" max="14859" width="11" style="567" customWidth="1"/>
    <col min="14860" max="14860" width="10" style="567" customWidth="1"/>
    <col min="14861" max="14861" width="9.28515625" style="567" customWidth="1"/>
    <col min="14862" max="14862" width="10.7109375" style="567" customWidth="1"/>
    <col min="14863" max="14864" width="0" style="567" hidden="1" customWidth="1"/>
    <col min="14865" max="14865" width="31.7109375" style="567" customWidth="1"/>
    <col min="14866" max="14866" width="10.85546875" style="567" bestFit="1" customWidth="1"/>
    <col min="14867" max="14867" width="11.42578125" style="567" customWidth="1"/>
    <col min="14868" max="15041" width="9.140625" style="567"/>
    <col min="15042" max="15042" width="6.140625" style="567" customWidth="1"/>
    <col min="15043" max="15043" width="29.85546875" style="567" customWidth="1"/>
    <col min="15044" max="15045" width="11.42578125" style="567" customWidth="1"/>
    <col min="15046" max="15046" width="10.5703125" style="567" customWidth="1"/>
    <col min="15047" max="15047" width="9.28515625" style="567" customWidth="1"/>
    <col min="15048" max="15048" width="7.7109375" style="567" customWidth="1"/>
    <col min="15049" max="15068" width="5.7109375" style="567" customWidth="1"/>
    <col min="15069" max="15069" width="20.7109375" style="567" customWidth="1"/>
    <col min="15070" max="15070" width="12.42578125" style="567" customWidth="1"/>
    <col min="15071" max="15071" width="22.28515625" style="567" customWidth="1"/>
    <col min="15072" max="15072" width="32.7109375" style="567" customWidth="1"/>
    <col min="15073" max="15073" width="34.42578125" style="567" customWidth="1"/>
    <col min="15074" max="15074" width="0" style="567" hidden="1" customWidth="1"/>
    <col min="15075" max="15075" width="25.85546875" style="567" customWidth="1"/>
    <col min="15076" max="15082" width="0" style="567" hidden="1" customWidth="1"/>
    <col min="15083" max="15104" width="9.140625" style="567"/>
    <col min="15105" max="15105" width="6.85546875" style="567" customWidth="1"/>
    <col min="15106" max="15106" width="39.42578125" style="567" customWidth="1"/>
    <col min="15107" max="15107" width="19.85546875" style="567" customWidth="1"/>
    <col min="15108" max="15108" width="34" style="567" customWidth="1"/>
    <col min="15109" max="15109" width="13" style="567" customWidth="1"/>
    <col min="15110" max="15110" width="11.85546875" style="567" customWidth="1"/>
    <col min="15111" max="15111" width="10.5703125" style="567" customWidth="1"/>
    <col min="15112" max="15112" width="10.42578125" style="567" customWidth="1"/>
    <col min="15113" max="15113" width="8.42578125" style="567" customWidth="1"/>
    <col min="15114" max="15114" width="7.85546875" style="567" customWidth="1"/>
    <col min="15115" max="15115" width="11" style="567" customWidth="1"/>
    <col min="15116" max="15116" width="10" style="567" customWidth="1"/>
    <col min="15117" max="15117" width="9.28515625" style="567" customWidth="1"/>
    <col min="15118" max="15118" width="10.7109375" style="567" customWidth="1"/>
    <col min="15119" max="15120" width="0" style="567" hidden="1" customWidth="1"/>
    <col min="15121" max="15121" width="31.7109375" style="567" customWidth="1"/>
    <col min="15122" max="15122" width="10.85546875" style="567" bestFit="1" customWidth="1"/>
    <col min="15123" max="15123" width="11.42578125" style="567" customWidth="1"/>
    <col min="15124" max="15297" width="9.140625" style="567"/>
    <col min="15298" max="15298" width="6.140625" style="567" customWidth="1"/>
    <col min="15299" max="15299" width="29.85546875" style="567" customWidth="1"/>
    <col min="15300" max="15301" width="11.42578125" style="567" customWidth="1"/>
    <col min="15302" max="15302" width="10.5703125" style="567" customWidth="1"/>
    <col min="15303" max="15303" width="9.28515625" style="567" customWidth="1"/>
    <col min="15304" max="15304" width="7.7109375" style="567" customWidth="1"/>
    <col min="15305" max="15324" width="5.7109375" style="567" customWidth="1"/>
    <col min="15325" max="15325" width="20.7109375" style="567" customWidth="1"/>
    <col min="15326" max="15326" width="12.42578125" style="567" customWidth="1"/>
    <col min="15327" max="15327" width="22.28515625" style="567" customWidth="1"/>
    <col min="15328" max="15328" width="32.7109375" style="567" customWidth="1"/>
    <col min="15329" max="15329" width="34.42578125" style="567" customWidth="1"/>
    <col min="15330" max="15330" width="0" style="567" hidden="1" customWidth="1"/>
    <col min="15331" max="15331" width="25.85546875" style="567" customWidth="1"/>
    <col min="15332" max="15338" width="0" style="567" hidden="1" customWidth="1"/>
    <col min="15339" max="15360" width="9.140625" style="567"/>
    <col min="15361" max="15361" width="6.85546875" style="567" customWidth="1"/>
    <col min="15362" max="15362" width="39.42578125" style="567" customWidth="1"/>
    <col min="15363" max="15363" width="19.85546875" style="567" customWidth="1"/>
    <col min="15364" max="15364" width="34" style="567" customWidth="1"/>
    <col min="15365" max="15365" width="13" style="567" customWidth="1"/>
    <col min="15366" max="15366" width="11.85546875" style="567" customWidth="1"/>
    <col min="15367" max="15367" width="10.5703125" style="567" customWidth="1"/>
    <col min="15368" max="15368" width="10.42578125" style="567" customWidth="1"/>
    <col min="15369" max="15369" width="8.42578125" style="567" customWidth="1"/>
    <col min="15370" max="15370" width="7.85546875" style="567" customWidth="1"/>
    <col min="15371" max="15371" width="11" style="567" customWidth="1"/>
    <col min="15372" max="15372" width="10" style="567" customWidth="1"/>
    <col min="15373" max="15373" width="9.28515625" style="567" customWidth="1"/>
    <col min="15374" max="15374" width="10.7109375" style="567" customWidth="1"/>
    <col min="15375" max="15376" width="0" style="567" hidden="1" customWidth="1"/>
    <col min="15377" max="15377" width="31.7109375" style="567" customWidth="1"/>
    <col min="15378" max="15378" width="10.85546875" style="567" bestFit="1" customWidth="1"/>
    <col min="15379" max="15379" width="11.42578125" style="567" customWidth="1"/>
    <col min="15380" max="15553" width="9.140625" style="567"/>
    <col min="15554" max="15554" width="6.140625" style="567" customWidth="1"/>
    <col min="15555" max="15555" width="29.85546875" style="567" customWidth="1"/>
    <col min="15556" max="15557" width="11.42578125" style="567" customWidth="1"/>
    <col min="15558" max="15558" width="10.5703125" style="567" customWidth="1"/>
    <col min="15559" max="15559" width="9.28515625" style="567" customWidth="1"/>
    <col min="15560" max="15560" width="7.7109375" style="567" customWidth="1"/>
    <col min="15561" max="15580" width="5.7109375" style="567" customWidth="1"/>
    <col min="15581" max="15581" width="20.7109375" style="567" customWidth="1"/>
    <col min="15582" max="15582" width="12.42578125" style="567" customWidth="1"/>
    <col min="15583" max="15583" width="22.28515625" style="567" customWidth="1"/>
    <col min="15584" max="15584" width="32.7109375" style="567" customWidth="1"/>
    <col min="15585" max="15585" width="34.42578125" style="567" customWidth="1"/>
    <col min="15586" max="15586" width="0" style="567" hidden="1" customWidth="1"/>
    <col min="15587" max="15587" width="25.85546875" style="567" customWidth="1"/>
    <col min="15588" max="15594" width="0" style="567" hidden="1" customWidth="1"/>
    <col min="15595" max="15616" width="9.140625" style="567"/>
    <col min="15617" max="15617" width="6.85546875" style="567" customWidth="1"/>
    <col min="15618" max="15618" width="39.42578125" style="567" customWidth="1"/>
    <col min="15619" max="15619" width="19.85546875" style="567" customWidth="1"/>
    <col min="15620" max="15620" width="34" style="567" customWidth="1"/>
    <col min="15621" max="15621" width="13" style="567" customWidth="1"/>
    <col min="15622" max="15622" width="11.85546875" style="567" customWidth="1"/>
    <col min="15623" max="15623" width="10.5703125" style="567" customWidth="1"/>
    <col min="15624" max="15624" width="10.42578125" style="567" customWidth="1"/>
    <col min="15625" max="15625" width="8.42578125" style="567" customWidth="1"/>
    <col min="15626" max="15626" width="7.85546875" style="567" customWidth="1"/>
    <col min="15627" max="15627" width="11" style="567" customWidth="1"/>
    <col min="15628" max="15628" width="10" style="567" customWidth="1"/>
    <col min="15629" max="15629" width="9.28515625" style="567" customWidth="1"/>
    <col min="15630" max="15630" width="10.7109375" style="567" customWidth="1"/>
    <col min="15631" max="15632" width="0" style="567" hidden="1" customWidth="1"/>
    <col min="15633" max="15633" width="31.7109375" style="567" customWidth="1"/>
    <col min="15634" max="15634" width="10.85546875" style="567" bestFit="1" customWidth="1"/>
    <col min="15635" max="15635" width="11.42578125" style="567" customWidth="1"/>
    <col min="15636" max="15809" width="9.140625" style="567"/>
    <col min="15810" max="15810" width="6.140625" style="567" customWidth="1"/>
    <col min="15811" max="15811" width="29.85546875" style="567" customWidth="1"/>
    <col min="15812" max="15813" width="11.42578125" style="567" customWidth="1"/>
    <col min="15814" max="15814" width="10.5703125" style="567" customWidth="1"/>
    <col min="15815" max="15815" width="9.28515625" style="567" customWidth="1"/>
    <col min="15816" max="15816" width="7.7109375" style="567" customWidth="1"/>
    <col min="15817" max="15836" width="5.7109375" style="567" customWidth="1"/>
    <col min="15837" max="15837" width="20.7109375" style="567" customWidth="1"/>
    <col min="15838" max="15838" width="12.42578125" style="567" customWidth="1"/>
    <col min="15839" max="15839" width="22.28515625" style="567" customWidth="1"/>
    <col min="15840" max="15840" width="32.7109375" style="567" customWidth="1"/>
    <col min="15841" max="15841" width="34.42578125" style="567" customWidth="1"/>
    <col min="15842" max="15842" width="0" style="567" hidden="1" customWidth="1"/>
    <col min="15843" max="15843" width="25.85546875" style="567" customWidth="1"/>
    <col min="15844" max="15850" width="0" style="567" hidden="1" customWidth="1"/>
    <col min="15851" max="15872" width="9.140625" style="567"/>
    <col min="15873" max="15873" width="6.85546875" style="567" customWidth="1"/>
    <col min="15874" max="15874" width="39.42578125" style="567" customWidth="1"/>
    <col min="15875" max="15875" width="19.85546875" style="567" customWidth="1"/>
    <col min="15876" max="15876" width="34" style="567" customWidth="1"/>
    <col min="15877" max="15877" width="13" style="567" customWidth="1"/>
    <col min="15878" max="15878" width="11.85546875" style="567" customWidth="1"/>
    <col min="15879" max="15879" width="10.5703125" style="567" customWidth="1"/>
    <col min="15880" max="15880" width="10.42578125" style="567" customWidth="1"/>
    <col min="15881" max="15881" width="8.42578125" style="567" customWidth="1"/>
    <col min="15882" max="15882" width="7.85546875" style="567" customWidth="1"/>
    <col min="15883" max="15883" width="11" style="567" customWidth="1"/>
    <col min="15884" max="15884" width="10" style="567" customWidth="1"/>
    <col min="15885" max="15885" width="9.28515625" style="567" customWidth="1"/>
    <col min="15886" max="15886" width="10.7109375" style="567" customWidth="1"/>
    <col min="15887" max="15888" width="0" style="567" hidden="1" customWidth="1"/>
    <col min="15889" max="15889" width="31.7109375" style="567" customWidth="1"/>
    <col min="15890" max="15890" width="10.85546875" style="567" bestFit="1" customWidth="1"/>
    <col min="15891" max="15891" width="11.42578125" style="567" customWidth="1"/>
    <col min="15892" max="16065" width="9.140625" style="567"/>
    <col min="16066" max="16066" width="6.140625" style="567" customWidth="1"/>
    <col min="16067" max="16067" width="29.85546875" style="567" customWidth="1"/>
    <col min="16068" max="16069" width="11.42578125" style="567" customWidth="1"/>
    <col min="16070" max="16070" width="10.5703125" style="567" customWidth="1"/>
    <col min="16071" max="16071" width="9.28515625" style="567" customWidth="1"/>
    <col min="16072" max="16072" width="7.7109375" style="567" customWidth="1"/>
    <col min="16073" max="16092" width="5.7109375" style="567" customWidth="1"/>
    <col min="16093" max="16093" width="20.7109375" style="567" customWidth="1"/>
    <col min="16094" max="16094" width="12.42578125" style="567" customWidth="1"/>
    <col min="16095" max="16095" width="22.28515625" style="567" customWidth="1"/>
    <col min="16096" max="16096" width="32.7109375" style="567" customWidth="1"/>
    <col min="16097" max="16097" width="34.42578125" style="567" customWidth="1"/>
    <col min="16098" max="16098" width="0" style="567" hidden="1" customWidth="1"/>
    <col min="16099" max="16099" width="25.85546875" style="567" customWidth="1"/>
    <col min="16100" max="16106" width="0" style="567" hidden="1" customWidth="1"/>
    <col min="16107" max="16128" width="9.140625" style="567"/>
    <col min="16129" max="16129" width="6.85546875" style="567" customWidth="1"/>
    <col min="16130" max="16130" width="39.42578125" style="567" customWidth="1"/>
    <col min="16131" max="16131" width="19.85546875" style="567" customWidth="1"/>
    <col min="16132" max="16132" width="34" style="567" customWidth="1"/>
    <col min="16133" max="16133" width="13" style="567" customWidth="1"/>
    <col min="16134" max="16134" width="11.85546875" style="567" customWidth="1"/>
    <col min="16135" max="16135" width="10.5703125" style="567" customWidth="1"/>
    <col min="16136" max="16136" width="10.42578125" style="567" customWidth="1"/>
    <col min="16137" max="16137" width="8.42578125" style="567" customWidth="1"/>
    <col min="16138" max="16138" width="7.85546875" style="567" customWidth="1"/>
    <col min="16139" max="16139" width="11" style="567" customWidth="1"/>
    <col min="16140" max="16140" width="10" style="567" customWidth="1"/>
    <col min="16141" max="16141" width="9.28515625" style="567" customWidth="1"/>
    <col min="16142" max="16142" width="10.7109375" style="567" customWidth="1"/>
    <col min="16143" max="16144" width="0" style="567" hidden="1" customWidth="1"/>
    <col min="16145" max="16145" width="31.7109375" style="567" customWidth="1"/>
    <col min="16146" max="16146" width="10.85546875" style="567" bestFit="1" customWidth="1"/>
    <col min="16147" max="16147" width="11.42578125" style="567" customWidth="1"/>
    <col min="16148" max="16321" width="9.140625" style="567"/>
    <col min="16322" max="16322" width="6.140625" style="567" customWidth="1"/>
    <col min="16323" max="16323" width="29.85546875" style="567" customWidth="1"/>
    <col min="16324" max="16325" width="11.42578125" style="567" customWidth="1"/>
    <col min="16326" max="16326" width="10.5703125" style="567" customWidth="1"/>
    <col min="16327" max="16327" width="9.28515625" style="567" customWidth="1"/>
    <col min="16328" max="16328" width="7.7109375" style="567" customWidth="1"/>
    <col min="16329" max="16348" width="5.7109375" style="567" customWidth="1"/>
    <col min="16349" max="16349" width="20.7109375" style="567" customWidth="1"/>
    <col min="16350" max="16350" width="12.42578125" style="567" customWidth="1"/>
    <col min="16351" max="16351" width="22.28515625" style="567" customWidth="1"/>
    <col min="16352" max="16352" width="32.7109375" style="567" customWidth="1"/>
    <col min="16353" max="16353" width="34.42578125" style="567" customWidth="1"/>
    <col min="16354" max="16354" width="0" style="567" hidden="1" customWidth="1"/>
    <col min="16355" max="16355" width="25.85546875" style="567" customWidth="1"/>
    <col min="16356" max="16362" width="0" style="567" hidden="1" customWidth="1"/>
    <col min="16363" max="16384" width="9.140625" style="567"/>
  </cols>
  <sheetData>
    <row r="1" spans="1:252" ht="35.25" customHeight="1">
      <c r="A1" s="1478" t="s">
        <v>940</v>
      </c>
      <c r="B1" s="1478"/>
      <c r="C1" s="1478"/>
      <c r="D1" s="1478"/>
      <c r="E1" s="1478"/>
      <c r="F1" s="1478"/>
      <c r="G1" s="1478"/>
      <c r="H1" s="1478"/>
      <c r="I1" s="1478"/>
      <c r="J1" s="1478"/>
      <c r="K1" s="1478"/>
      <c r="L1" s="1478"/>
      <c r="M1" s="1478"/>
      <c r="N1" s="1478"/>
      <c r="O1" s="566"/>
    </row>
    <row r="2" spans="1:252" ht="27.75" customHeight="1">
      <c r="A2" s="1479" t="s">
        <v>941</v>
      </c>
      <c r="B2" s="1479"/>
      <c r="C2" s="1479"/>
      <c r="D2" s="1479"/>
      <c r="E2" s="1479"/>
      <c r="F2" s="1479"/>
      <c r="G2" s="1479"/>
      <c r="H2" s="1479"/>
      <c r="I2" s="1479"/>
      <c r="J2" s="1479"/>
      <c r="K2" s="1479"/>
      <c r="L2" s="1479"/>
      <c r="M2" s="1479"/>
      <c r="N2" s="1479"/>
      <c r="O2" s="566"/>
    </row>
    <row r="3" spans="1:252" ht="24" customHeight="1" thickBot="1">
      <c r="A3" s="568"/>
      <c r="B3" s="568"/>
      <c r="C3" s="569"/>
      <c r="D3" s="568"/>
      <c r="E3" s="569"/>
      <c r="F3" s="568"/>
      <c r="G3" s="570"/>
      <c r="H3" s="570"/>
      <c r="I3" s="570"/>
      <c r="J3" s="570"/>
      <c r="K3" s="570"/>
      <c r="L3" s="1480" t="s">
        <v>838</v>
      </c>
      <c r="M3" s="1480"/>
      <c r="N3" s="571"/>
      <c r="O3" s="566"/>
    </row>
    <row r="4" spans="1:252" s="573" customFormat="1" ht="31.5" customHeight="1" thickTop="1">
      <c r="A4" s="1481" t="s">
        <v>145</v>
      </c>
      <c r="B4" s="1484" t="s">
        <v>221</v>
      </c>
      <c r="C4" s="1487" t="s">
        <v>942</v>
      </c>
      <c r="D4" s="1488" t="s">
        <v>943</v>
      </c>
      <c r="E4" s="1489"/>
      <c r="F4" s="1490" t="s">
        <v>944</v>
      </c>
      <c r="G4" s="1488" t="s">
        <v>945</v>
      </c>
      <c r="H4" s="1492"/>
      <c r="I4" s="1492"/>
      <c r="J4" s="1492"/>
      <c r="K4" s="1492"/>
      <c r="L4" s="1492"/>
      <c r="M4" s="1489"/>
      <c r="N4" s="1493" t="s">
        <v>226</v>
      </c>
      <c r="O4" s="572"/>
      <c r="Q4" s="1472"/>
    </row>
    <row r="5" spans="1:252" s="573" customFormat="1" ht="20.25" customHeight="1">
      <c r="A5" s="1482"/>
      <c r="B5" s="1485"/>
      <c r="C5" s="1474"/>
      <c r="D5" s="1473" t="s">
        <v>845</v>
      </c>
      <c r="E5" s="1474" t="s">
        <v>946</v>
      </c>
      <c r="F5" s="1491"/>
      <c r="G5" s="1475" t="s">
        <v>128</v>
      </c>
      <c r="H5" s="1476" t="s">
        <v>844</v>
      </c>
      <c r="I5" s="1476"/>
      <c r="J5" s="1476"/>
      <c r="K5" s="1476"/>
      <c r="L5" s="1477" t="s">
        <v>103</v>
      </c>
      <c r="M5" s="1477" t="s">
        <v>7</v>
      </c>
      <c r="N5" s="1494"/>
      <c r="O5" s="572"/>
      <c r="Q5" s="1472"/>
    </row>
    <row r="6" spans="1:252" s="576" customFormat="1" ht="69" customHeight="1">
      <c r="A6" s="1483"/>
      <c r="B6" s="1486"/>
      <c r="C6" s="1474"/>
      <c r="D6" s="1473"/>
      <c r="E6" s="1474"/>
      <c r="F6" s="1491"/>
      <c r="G6" s="1475"/>
      <c r="H6" s="574" t="s">
        <v>125</v>
      </c>
      <c r="I6" s="574" t="s">
        <v>114</v>
      </c>
      <c r="J6" s="574" t="s">
        <v>111</v>
      </c>
      <c r="K6" s="574" t="s">
        <v>200</v>
      </c>
      <c r="L6" s="1477"/>
      <c r="M6" s="1477"/>
      <c r="N6" s="1495"/>
      <c r="O6" s="575"/>
      <c r="Q6" s="1472"/>
    </row>
    <row r="7" spans="1:252" s="583" customFormat="1" ht="35.25" customHeight="1">
      <c r="A7" s="577" t="s">
        <v>947</v>
      </c>
      <c r="B7" s="578" t="s">
        <v>857</v>
      </c>
      <c r="C7" s="579"/>
      <c r="D7" s="578"/>
      <c r="E7" s="579"/>
      <c r="F7" s="580">
        <f t="shared" ref="F7:N7" si="0">F8+F22+F32+F39+F44+F46</f>
        <v>150.97</v>
      </c>
      <c r="G7" s="581">
        <f t="shared" si="0"/>
        <v>113.77999999999999</v>
      </c>
      <c r="H7" s="581">
        <f t="shared" si="0"/>
        <v>104.79</v>
      </c>
      <c r="I7" s="581">
        <f t="shared" si="0"/>
        <v>0</v>
      </c>
      <c r="J7" s="581">
        <f t="shared" si="0"/>
        <v>0</v>
      </c>
      <c r="K7" s="581">
        <f t="shared" si="0"/>
        <v>8.99</v>
      </c>
      <c r="L7" s="581">
        <f t="shared" si="0"/>
        <v>29.04</v>
      </c>
      <c r="M7" s="581">
        <f t="shared" si="0"/>
        <v>8.15</v>
      </c>
      <c r="N7" s="581">
        <f t="shared" si="0"/>
        <v>0</v>
      </c>
      <c r="O7" s="582"/>
      <c r="Q7" s="584">
        <f>G7+L7+M7</f>
        <v>150.97</v>
      </c>
      <c r="R7" s="585"/>
    </row>
    <row r="8" spans="1:252" s="590" customFormat="1" ht="32.25" customHeight="1">
      <c r="A8" s="210" t="s">
        <v>847</v>
      </c>
      <c r="B8" s="586" t="s">
        <v>334</v>
      </c>
      <c r="C8" s="552"/>
      <c r="D8" s="213"/>
      <c r="E8" s="546"/>
      <c r="F8" s="564">
        <f t="shared" ref="F8:M8" si="1">SUM(F9:F21)</f>
        <v>42.71</v>
      </c>
      <c r="G8" s="554">
        <f t="shared" si="1"/>
        <v>30.659999999999997</v>
      </c>
      <c r="H8" s="554">
        <f t="shared" si="1"/>
        <v>24.2</v>
      </c>
      <c r="I8" s="554">
        <f t="shared" si="1"/>
        <v>0</v>
      </c>
      <c r="J8" s="554">
        <f t="shared" si="1"/>
        <v>0</v>
      </c>
      <c r="K8" s="554">
        <f t="shared" si="1"/>
        <v>6.4600000000000009</v>
      </c>
      <c r="L8" s="554">
        <f t="shared" si="1"/>
        <v>7.9899999999999993</v>
      </c>
      <c r="M8" s="554">
        <f t="shared" si="1"/>
        <v>4.0600000000000005</v>
      </c>
      <c r="N8" s="587"/>
      <c r="O8" s="588"/>
      <c r="P8" s="589"/>
      <c r="Q8" s="584">
        <f t="shared" ref="Q8:Q31" si="2">G8+L8+M8</f>
        <v>42.71</v>
      </c>
      <c r="R8" s="583"/>
      <c r="S8" s="583"/>
      <c r="T8" s="583"/>
      <c r="U8" s="583"/>
      <c r="V8" s="583"/>
      <c r="W8" s="583"/>
      <c r="X8" s="583"/>
      <c r="Y8" s="583"/>
      <c r="Z8" s="583"/>
      <c r="AA8" s="583"/>
      <c r="AB8" s="583"/>
      <c r="AC8" s="583"/>
      <c r="AD8" s="583"/>
      <c r="AE8" s="583"/>
      <c r="AF8" s="583"/>
      <c r="AG8" s="583"/>
      <c r="AH8" s="583"/>
      <c r="AI8" s="583"/>
      <c r="AJ8" s="583"/>
      <c r="AK8" s="583"/>
      <c r="AL8" s="583"/>
      <c r="AM8" s="583"/>
      <c r="AN8" s="583"/>
      <c r="AO8" s="583"/>
      <c r="AP8" s="583"/>
      <c r="AQ8" s="583"/>
      <c r="AR8" s="583"/>
      <c r="AS8" s="583"/>
      <c r="AT8" s="583"/>
      <c r="AU8" s="583"/>
      <c r="AV8" s="583"/>
      <c r="AW8" s="583"/>
      <c r="AX8" s="583"/>
      <c r="AY8" s="583"/>
      <c r="AZ8" s="583"/>
      <c r="BA8" s="583"/>
      <c r="BB8" s="583"/>
      <c r="BC8" s="583"/>
      <c r="BD8" s="583"/>
      <c r="BE8" s="583"/>
      <c r="BF8" s="583"/>
      <c r="BG8" s="583"/>
      <c r="BH8" s="583"/>
      <c r="BI8" s="583"/>
      <c r="BJ8" s="583"/>
      <c r="BK8" s="583"/>
      <c r="BL8" s="583"/>
      <c r="BM8" s="583"/>
      <c r="BN8" s="583"/>
      <c r="BO8" s="583"/>
      <c r="BP8" s="583"/>
      <c r="BQ8" s="583"/>
      <c r="BR8" s="583"/>
      <c r="BS8" s="583"/>
      <c r="BT8" s="583"/>
      <c r="BU8" s="583"/>
      <c r="BV8" s="583"/>
      <c r="BW8" s="583"/>
      <c r="BX8" s="583"/>
      <c r="BY8" s="583"/>
      <c r="BZ8" s="583"/>
      <c r="CA8" s="583"/>
      <c r="CB8" s="583"/>
      <c r="CC8" s="583"/>
      <c r="CD8" s="583"/>
      <c r="CE8" s="583"/>
      <c r="CF8" s="583"/>
      <c r="CG8" s="583"/>
      <c r="CH8" s="583"/>
      <c r="CI8" s="583"/>
      <c r="CJ8" s="583"/>
      <c r="CK8" s="583"/>
      <c r="CL8" s="583"/>
      <c r="CM8" s="583"/>
      <c r="CN8" s="583"/>
      <c r="CO8" s="583"/>
      <c r="CP8" s="583"/>
      <c r="CQ8" s="583"/>
      <c r="CR8" s="583"/>
      <c r="CS8" s="583"/>
      <c r="CT8" s="583"/>
      <c r="CU8" s="583"/>
      <c r="CV8" s="583"/>
      <c r="CW8" s="583"/>
      <c r="CX8" s="583"/>
      <c r="CY8" s="583"/>
      <c r="CZ8" s="583"/>
      <c r="DA8" s="583"/>
      <c r="DB8" s="583"/>
      <c r="DC8" s="583"/>
      <c r="DD8" s="583"/>
      <c r="DE8" s="583"/>
      <c r="DF8" s="583"/>
      <c r="DG8" s="583"/>
      <c r="DH8" s="583"/>
      <c r="DI8" s="583"/>
      <c r="DJ8" s="583"/>
      <c r="DK8" s="583"/>
      <c r="DL8" s="583"/>
      <c r="DM8" s="583"/>
      <c r="DN8" s="583"/>
      <c r="DO8" s="583"/>
      <c r="DP8" s="583"/>
      <c r="DQ8" s="583"/>
      <c r="DR8" s="583"/>
      <c r="DS8" s="583"/>
      <c r="DT8" s="583"/>
      <c r="DU8" s="583"/>
      <c r="DV8" s="583"/>
      <c r="DW8" s="583"/>
      <c r="DX8" s="583"/>
      <c r="DY8" s="583"/>
      <c r="DZ8" s="583"/>
      <c r="EA8" s="583"/>
      <c r="EB8" s="583"/>
      <c r="EC8" s="583"/>
      <c r="ED8" s="583"/>
      <c r="EE8" s="583"/>
      <c r="EF8" s="583"/>
      <c r="EG8" s="583"/>
      <c r="EH8" s="583"/>
      <c r="EI8" s="583"/>
      <c r="EJ8" s="583"/>
      <c r="EK8" s="583"/>
      <c r="EL8" s="583"/>
      <c r="EM8" s="583"/>
      <c r="EN8" s="583"/>
      <c r="EO8" s="583"/>
      <c r="EP8" s="583"/>
      <c r="EQ8" s="583"/>
      <c r="ER8" s="583"/>
      <c r="ES8" s="583"/>
      <c r="ET8" s="583"/>
      <c r="EU8" s="583"/>
      <c r="EV8" s="583"/>
      <c r="EW8" s="583"/>
      <c r="EX8" s="583"/>
      <c r="EY8" s="583"/>
      <c r="EZ8" s="583"/>
      <c r="FA8" s="583"/>
      <c r="FB8" s="583"/>
      <c r="FC8" s="583"/>
      <c r="FD8" s="583"/>
      <c r="FE8" s="583"/>
      <c r="FF8" s="583"/>
      <c r="FG8" s="583"/>
      <c r="FH8" s="583"/>
      <c r="FI8" s="583"/>
      <c r="FJ8" s="583"/>
      <c r="FK8" s="583"/>
      <c r="FL8" s="583"/>
      <c r="FM8" s="583"/>
      <c r="FN8" s="583"/>
      <c r="FO8" s="583"/>
      <c r="FP8" s="583"/>
      <c r="FQ8" s="583"/>
      <c r="FR8" s="583"/>
      <c r="FS8" s="583"/>
      <c r="FT8" s="583"/>
      <c r="FU8" s="583"/>
      <c r="FV8" s="583"/>
      <c r="FW8" s="583"/>
      <c r="FX8" s="583"/>
      <c r="FY8" s="583"/>
      <c r="FZ8" s="583"/>
      <c r="GA8" s="583"/>
      <c r="GB8" s="583"/>
      <c r="GC8" s="583"/>
      <c r="GD8" s="583"/>
      <c r="GE8" s="583"/>
      <c r="GF8" s="583"/>
      <c r="GG8" s="583"/>
      <c r="GH8" s="583"/>
      <c r="GI8" s="583"/>
      <c r="GJ8" s="583"/>
      <c r="GK8" s="583"/>
      <c r="GL8" s="583"/>
      <c r="GM8" s="583"/>
      <c r="GN8" s="583"/>
      <c r="GO8" s="583"/>
      <c r="GP8" s="583"/>
      <c r="GQ8" s="583"/>
      <c r="GR8" s="583"/>
      <c r="GS8" s="583"/>
      <c r="GT8" s="583"/>
      <c r="GU8" s="583"/>
      <c r="GV8" s="583"/>
      <c r="GW8" s="583"/>
      <c r="GX8" s="583"/>
      <c r="GY8" s="583"/>
      <c r="GZ8" s="583"/>
      <c r="HA8" s="583"/>
      <c r="HB8" s="583"/>
      <c r="HC8" s="583"/>
      <c r="HD8" s="583"/>
      <c r="HE8" s="583"/>
      <c r="HF8" s="583"/>
      <c r="HG8" s="583"/>
      <c r="HH8" s="583"/>
      <c r="HI8" s="583"/>
      <c r="HJ8" s="583"/>
      <c r="HK8" s="583"/>
      <c r="HL8" s="583"/>
      <c r="HM8" s="583"/>
      <c r="HN8" s="583"/>
      <c r="HO8" s="583"/>
      <c r="HP8" s="583"/>
      <c r="HQ8" s="583"/>
      <c r="HR8" s="583"/>
      <c r="HS8" s="583"/>
      <c r="HT8" s="583"/>
      <c r="HU8" s="583"/>
      <c r="HV8" s="583"/>
      <c r="HW8" s="583"/>
      <c r="HX8" s="583"/>
      <c r="HY8" s="583"/>
      <c r="HZ8" s="583"/>
      <c r="IA8" s="583"/>
      <c r="IB8" s="583"/>
      <c r="IC8" s="583"/>
      <c r="ID8" s="583"/>
      <c r="IE8" s="583"/>
      <c r="IF8" s="583"/>
      <c r="IG8" s="583"/>
      <c r="IH8" s="583"/>
      <c r="II8" s="583"/>
      <c r="IJ8" s="583"/>
      <c r="IK8" s="583"/>
      <c r="IL8" s="583"/>
      <c r="IM8" s="583"/>
      <c r="IN8" s="583"/>
      <c r="IO8" s="583"/>
      <c r="IP8" s="583"/>
      <c r="IQ8" s="583"/>
      <c r="IR8" s="583"/>
    </row>
    <row r="9" spans="1:252" s="590" customFormat="1" ht="71.25" customHeight="1">
      <c r="A9" s="217">
        <v>1</v>
      </c>
      <c r="B9" s="362" t="s">
        <v>865</v>
      </c>
      <c r="C9" s="536" t="s">
        <v>866</v>
      </c>
      <c r="D9" s="362" t="s">
        <v>948</v>
      </c>
      <c r="E9" s="546" t="s">
        <v>848</v>
      </c>
      <c r="F9" s="564">
        <f t="shared" ref="F9:F17" si="3">G9+L9+M9</f>
        <v>0.39</v>
      </c>
      <c r="G9" s="537">
        <f t="shared" ref="G9:G17" si="4">H9+I9+J9+K9</f>
        <v>0.39</v>
      </c>
      <c r="H9" s="547">
        <v>0.39</v>
      </c>
      <c r="I9" s="547"/>
      <c r="J9" s="547"/>
      <c r="K9" s="547"/>
      <c r="L9" s="537"/>
      <c r="M9" s="547"/>
      <c r="N9" s="587"/>
      <c r="O9" s="588"/>
      <c r="P9" s="589"/>
      <c r="Q9" s="584">
        <f t="shared" si="2"/>
        <v>0.39</v>
      </c>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3"/>
      <c r="AY9" s="583"/>
      <c r="AZ9" s="583"/>
      <c r="BA9" s="583"/>
      <c r="BB9" s="583"/>
      <c r="BC9" s="583"/>
      <c r="BD9" s="583"/>
      <c r="BE9" s="583"/>
      <c r="BF9" s="583"/>
      <c r="BG9" s="583"/>
      <c r="BH9" s="583"/>
      <c r="BI9" s="583"/>
      <c r="BJ9" s="583"/>
      <c r="BK9" s="583"/>
      <c r="BL9" s="583"/>
      <c r="BM9" s="583"/>
      <c r="BN9" s="583"/>
      <c r="BO9" s="583"/>
      <c r="BP9" s="583"/>
      <c r="BQ9" s="583"/>
      <c r="BR9" s="583"/>
      <c r="BS9" s="583"/>
      <c r="BT9" s="583"/>
      <c r="BU9" s="583"/>
      <c r="BV9" s="583"/>
      <c r="BW9" s="583"/>
      <c r="BX9" s="583"/>
      <c r="BY9" s="583"/>
      <c r="BZ9" s="583"/>
      <c r="CA9" s="583"/>
      <c r="CB9" s="583"/>
      <c r="CC9" s="583"/>
      <c r="CD9" s="583"/>
      <c r="CE9" s="583"/>
      <c r="CF9" s="583"/>
      <c r="CG9" s="583"/>
      <c r="CH9" s="583"/>
      <c r="CI9" s="583"/>
      <c r="CJ9" s="583"/>
      <c r="CK9" s="583"/>
      <c r="CL9" s="583"/>
      <c r="CM9" s="583"/>
      <c r="CN9" s="583"/>
      <c r="CO9" s="583"/>
      <c r="CP9" s="583"/>
      <c r="CQ9" s="583"/>
      <c r="CR9" s="583"/>
      <c r="CS9" s="583"/>
      <c r="CT9" s="583"/>
      <c r="CU9" s="583"/>
      <c r="CV9" s="583"/>
      <c r="CW9" s="583"/>
      <c r="CX9" s="583"/>
      <c r="CY9" s="583"/>
      <c r="CZ9" s="583"/>
      <c r="DA9" s="583"/>
      <c r="DB9" s="583"/>
      <c r="DC9" s="583"/>
      <c r="DD9" s="583"/>
      <c r="DE9" s="583"/>
      <c r="DF9" s="583"/>
      <c r="DG9" s="583"/>
      <c r="DH9" s="583"/>
      <c r="DI9" s="583"/>
      <c r="DJ9" s="583"/>
      <c r="DK9" s="583"/>
      <c r="DL9" s="583"/>
      <c r="DM9" s="583"/>
      <c r="DN9" s="583"/>
      <c r="DO9" s="583"/>
      <c r="DP9" s="583"/>
      <c r="DQ9" s="583"/>
      <c r="DR9" s="583"/>
      <c r="DS9" s="583"/>
      <c r="DT9" s="583"/>
      <c r="DU9" s="583"/>
      <c r="DV9" s="583"/>
      <c r="DW9" s="583"/>
      <c r="DX9" s="583"/>
      <c r="DY9" s="583"/>
      <c r="DZ9" s="583"/>
      <c r="EA9" s="583"/>
      <c r="EB9" s="583"/>
      <c r="EC9" s="583"/>
      <c r="ED9" s="583"/>
      <c r="EE9" s="583"/>
      <c r="EF9" s="583"/>
      <c r="EG9" s="583"/>
      <c r="EH9" s="583"/>
      <c r="EI9" s="583"/>
      <c r="EJ9" s="583"/>
      <c r="EK9" s="583"/>
      <c r="EL9" s="583"/>
      <c r="EM9" s="583"/>
      <c r="EN9" s="583"/>
      <c r="EO9" s="583"/>
      <c r="EP9" s="583"/>
      <c r="EQ9" s="583"/>
      <c r="ER9" s="583"/>
      <c r="ES9" s="583"/>
      <c r="ET9" s="583"/>
      <c r="EU9" s="583"/>
      <c r="EV9" s="583"/>
      <c r="EW9" s="583"/>
      <c r="EX9" s="583"/>
      <c r="EY9" s="583"/>
      <c r="EZ9" s="583"/>
      <c r="FA9" s="583"/>
      <c r="FB9" s="583"/>
      <c r="FC9" s="583"/>
      <c r="FD9" s="583"/>
      <c r="FE9" s="583"/>
      <c r="FF9" s="583"/>
      <c r="FG9" s="583"/>
      <c r="FH9" s="583"/>
      <c r="FI9" s="583"/>
      <c r="FJ9" s="583"/>
      <c r="FK9" s="583"/>
      <c r="FL9" s="583"/>
      <c r="FM9" s="583"/>
      <c r="FN9" s="583"/>
      <c r="FO9" s="583"/>
      <c r="FP9" s="583"/>
      <c r="FQ9" s="583"/>
      <c r="FR9" s="583"/>
      <c r="FS9" s="583"/>
      <c r="FT9" s="583"/>
      <c r="FU9" s="583"/>
      <c r="FV9" s="583"/>
      <c r="FW9" s="583"/>
      <c r="FX9" s="583"/>
      <c r="FY9" s="583"/>
      <c r="FZ9" s="583"/>
      <c r="GA9" s="583"/>
      <c r="GB9" s="583"/>
      <c r="GC9" s="583"/>
      <c r="GD9" s="583"/>
      <c r="GE9" s="583"/>
      <c r="GF9" s="583"/>
      <c r="GG9" s="583"/>
      <c r="GH9" s="583"/>
      <c r="GI9" s="583"/>
      <c r="GJ9" s="583"/>
      <c r="GK9" s="583"/>
      <c r="GL9" s="583"/>
      <c r="GM9" s="583"/>
      <c r="GN9" s="583"/>
      <c r="GO9" s="583"/>
      <c r="GP9" s="583"/>
      <c r="GQ9" s="583"/>
      <c r="GR9" s="583"/>
      <c r="GS9" s="583"/>
      <c r="GT9" s="583"/>
      <c r="GU9" s="583"/>
      <c r="GV9" s="583"/>
      <c r="GW9" s="583"/>
      <c r="GX9" s="583"/>
      <c r="GY9" s="583"/>
      <c r="GZ9" s="583"/>
      <c r="HA9" s="583"/>
      <c r="HB9" s="583"/>
      <c r="HC9" s="583"/>
      <c r="HD9" s="583"/>
      <c r="HE9" s="583"/>
      <c r="HF9" s="583"/>
      <c r="HG9" s="583"/>
      <c r="HH9" s="583"/>
      <c r="HI9" s="583"/>
      <c r="HJ9" s="583"/>
      <c r="HK9" s="583"/>
      <c r="HL9" s="583"/>
      <c r="HM9" s="583"/>
      <c r="HN9" s="583"/>
      <c r="HO9" s="583"/>
      <c r="HP9" s="583"/>
      <c r="HQ9" s="583"/>
      <c r="HR9" s="583"/>
      <c r="HS9" s="583"/>
      <c r="HT9" s="583"/>
      <c r="HU9" s="583"/>
      <c r="HV9" s="583"/>
      <c r="HW9" s="583"/>
      <c r="HX9" s="583"/>
      <c r="HY9" s="583"/>
      <c r="HZ9" s="583"/>
      <c r="IA9" s="583"/>
      <c r="IB9" s="583"/>
      <c r="IC9" s="583"/>
      <c r="ID9" s="583"/>
      <c r="IE9" s="583"/>
      <c r="IF9" s="583"/>
      <c r="IG9" s="583"/>
      <c r="IH9" s="583"/>
      <c r="II9" s="583"/>
      <c r="IJ9" s="583"/>
      <c r="IK9" s="583"/>
      <c r="IL9" s="583"/>
      <c r="IM9" s="583"/>
      <c r="IN9" s="583"/>
      <c r="IO9" s="583"/>
      <c r="IP9" s="583"/>
      <c r="IQ9" s="583"/>
      <c r="IR9" s="583"/>
    </row>
    <row r="10" spans="1:252" s="590" customFormat="1" ht="69.75" customHeight="1">
      <c r="A10" s="217">
        <v>2</v>
      </c>
      <c r="B10" s="553" t="s">
        <v>949</v>
      </c>
      <c r="C10" s="217" t="s">
        <v>866</v>
      </c>
      <c r="D10" s="362" t="s">
        <v>950</v>
      </c>
      <c r="E10" s="546" t="s">
        <v>848</v>
      </c>
      <c r="F10" s="564">
        <f t="shared" si="3"/>
        <v>0.45</v>
      </c>
      <c r="G10" s="537">
        <f t="shared" si="4"/>
        <v>0.45</v>
      </c>
      <c r="H10" s="537">
        <v>0.45</v>
      </c>
      <c r="I10" s="537"/>
      <c r="J10" s="537"/>
      <c r="K10" s="537"/>
      <c r="L10" s="537"/>
      <c r="M10" s="537"/>
      <c r="N10" s="587"/>
      <c r="O10" s="588"/>
      <c r="P10" s="589"/>
      <c r="Q10" s="584">
        <f t="shared" si="2"/>
        <v>0.45</v>
      </c>
      <c r="R10" s="583"/>
      <c r="S10" s="583"/>
      <c r="T10" s="583"/>
      <c r="U10" s="583"/>
      <c r="V10" s="583"/>
      <c r="W10" s="583"/>
      <c r="X10" s="583"/>
      <c r="Y10" s="583"/>
      <c r="Z10" s="583"/>
      <c r="AA10" s="583"/>
      <c r="AB10" s="583"/>
      <c r="AC10" s="583"/>
      <c r="AD10" s="583"/>
      <c r="AE10" s="583"/>
      <c r="AF10" s="583"/>
      <c r="AG10" s="583"/>
      <c r="AH10" s="583"/>
      <c r="AI10" s="583"/>
      <c r="AJ10" s="583"/>
      <c r="AK10" s="583"/>
      <c r="AL10" s="583"/>
      <c r="AM10" s="583"/>
      <c r="AN10" s="583"/>
      <c r="AO10" s="583"/>
      <c r="AP10" s="583"/>
      <c r="AQ10" s="583"/>
      <c r="AR10" s="583"/>
      <c r="AS10" s="583"/>
      <c r="AT10" s="583"/>
      <c r="AU10" s="583"/>
      <c r="AV10" s="583"/>
      <c r="AW10" s="583"/>
      <c r="AX10" s="583"/>
      <c r="AY10" s="583"/>
      <c r="AZ10" s="583"/>
      <c r="BA10" s="583"/>
      <c r="BB10" s="583"/>
      <c r="BC10" s="583"/>
      <c r="BD10" s="583"/>
      <c r="BE10" s="583"/>
      <c r="BF10" s="583"/>
      <c r="BG10" s="583"/>
      <c r="BH10" s="583"/>
      <c r="BI10" s="583"/>
      <c r="BJ10" s="583"/>
      <c r="BK10" s="583"/>
      <c r="BL10" s="583"/>
      <c r="BM10" s="583"/>
      <c r="BN10" s="583"/>
      <c r="BO10" s="583"/>
      <c r="BP10" s="583"/>
      <c r="BQ10" s="583"/>
      <c r="BR10" s="583"/>
      <c r="BS10" s="583"/>
      <c r="BT10" s="583"/>
      <c r="BU10" s="583"/>
      <c r="BV10" s="583"/>
      <c r="BW10" s="583"/>
      <c r="BX10" s="583"/>
      <c r="BY10" s="583"/>
      <c r="BZ10" s="583"/>
      <c r="CA10" s="583"/>
      <c r="CB10" s="583"/>
      <c r="CC10" s="583"/>
      <c r="CD10" s="583"/>
      <c r="CE10" s="583"/>
      <c r="CF10" s="583"/>
      <c r="CG10" s="583"/>
      <c r="CH10" s="583"/>
      <c r="CI10" s="583"/>
      <c r="CJ10" s="583"/>
      <c r="CK10" s="583"/>
      <c r="CL10" s="583"/>
      <c r="CM10" s="583"/>
      <c r="CN10" s="583"/>
      <c r="CO10" s="583"/>
      <c r="CP10" s="583"/>
      <c r="CQ10" s="583"/>
      <c r="CR10" s="583"/>
      <c r="CS10" s="583"/>
      <c r="CT10" s="583"/>
      <c r="CU10" s="583"/>
      <c r="CV10" s="583"/>
      <c r="CW10" s="583"/>
      <c r="CX10" s="583"/>
      <c r="CY10" s="583"/>
      <c r="CZ10" s="583"/>
      <c r="DA10" s="583"/>
      <c r="DB10" s="583"/>
      <c r="DC10" s="583"/>
      <c r="DD10" s="583"/>
      <c r="DE10" s="583"/>
      <c r="DF10" s="583"/>
      <c r="DG10" s="583"/>
      <c r="DH10" s="583"/>
      <c r="DI10" s="583"/>
      <c r="DJ10" s="583"/>
      <c r="DK10" s="583"/>
      <c r="DL10" s="583"/>
      <c r="DM10" s="583"/>
      <c r="DN10" s="583"/>
      <c r="DO10" s="583"/>
      <c r="DP10" s="583"/>
      <c r="DQ10" s="583"/>
      <c r="DR10" s="583"/>
      <c r="DS10" s="583"/>
      <c r="DT10" s="583"/>
      <c r="DU10" s="583"/>
      <c r="DV10" s="583"/>
      <c r="DW10" s="583"/>
      <c r="DX10" s="583"/>
      <c r="DY10" s="583"/>
      <c r="DZ10" s="583"/>
      <c r="EA10" s="583"/>
      <c r="EB10" s="583"/>
      <c r="EC10" s="583"/>
      <c r="ED10" s="583"/>
      <c r="EE10" s="583"/>
      <c r="EF10" s="583"/>
      <c r="EG10" s="583"/>
      <c r="EH10" s="583"/>
      <c r="EI10" s="583"/>
      <c r="EJ10" s="583"/>
      <c r="EK10" s="583"/>
      <c r="EL10" s="583"/>
      <c r="EM10" s="583"/>
      <c r="EN10" s="583"/>
      <c r="EO10" s="583"/>
      <c r="EP10" s="583"/>
      <c r="EQ10" s="583"/>
      <c r="ER10" s="583"/>
      <c r="ES10" s="583"/>
      <c r="ET10" s="583"/>
      <c r="EU10" s="583"/>
      <c r="EV10" s="583"/>
      <c r="EW10" s="583"/>
      <c r="EX10" s="583"/>
      <c r="EY10" s="583"/>
      <c r="EZ10" s="583"/>
      <c r="FA10" s="583"/>
      <c r="FB10" s="583"/>
      <c r="FC10" s="583"/>
      <c r="FD10" s="583"/>
      <c r="FE10" s="583"/>
      <c r="FF10" s="583"/>
      <c r="FG10" s="583"/>
      <c r="FH10" s="583"/>
      <c r="FI10" s="583"/>
      <c r="FJ10" s="583"/>
      <c r="FK10" s="583"/>
      <c r="FL10" s="583"/>
      <c r="FM10" s="583"/>
      <c r="FN10" s="583"/>
      <c r="FO10" s="583"/>
      <c r="FP10" s="583"/>
      <c r="FQ10" s="583"/>
      <c r="FR10" s="583"/>
      <c r="FS10" s="583"/>
      <c r="FT10" s="583"/>
      <c r="FU10" s="583"/>
      <c r="FV10" s="583"/>
      <c r="FW10" s="583"/>
      <c r="FX10" s="583"/>
      <c r="FY10" s="583"/>
      <c r="FZ10" s="583"/>
      <c r="GA10" s="583"/>
      <c r="GB10" s="583"/>
      <c r="GC10" s="583"/>
      <c r="GD10" s="583"/>
      <c r="GE10" s="583"/>
      <c r="GF10" s="583"/>
      <c r="GG10" s="583"/>
      <c r="GH10" s="583"/>
      <c r="GI10" s="583"/>
      <c r="GJ10" s="583"/>
      <c r="GK10" s="583"/>
      <c r="GL10" s="583"/>
      <c r="GM10" s="583"/>
      <c r="GN10" s="583"/>
      <c r="GO10" s="583"/>
      <c r="GP10" s="583"/>
      <c r="GQ10" s="583"/>
      <c r="GR10" s="583"/>
      <c r="GS10" s="583"/>
      <c r="GT10" s="583"/>
      <c r="GU10" s="583"/>
      <c r="GV10" s="583"/>
      <c r="GW10" s="583"/>
      <c r="GX10" s="583"/>
      <c r="GY10" s="583"/>
      <c r="GZ10" s="583"/>
      <c r="HA10" s="583"/>
      <c r="HB10" s="583"/>
      <c r="HC10" s="583"/>
      <c r="HD10" s="583"/>
      <c r="HE10" s="583"/>
      <c r="HF10" s="583"/>
      <c r="HG10" s="583"/>
      <c r="HH10" s="583"/>
      <c r="HI10" s="583"/>
      <c r="HJ10" s="583"/>
      <c r="HK10" s="583"/>
      <c r="HL10" s="583"/>
      <c r="HM10" s="583"/>
      <c r="HN10" s="583"/>
      <c r="HO10" s="583"/>
      <c r="HP10" s="583"/>
      <c r="HQ10" s="583"/>
      <c r="HR10" s="583"/>
      <c r="HS10" s="583"/>
      <c r="HT10" s="583"/>
      <c r="HU10" s="583"/>
      <c r="HV10" s="583"/>
      <c r="HW10" s="583"/>
      <c r="HX10" s="583"/>
      <c r="HY10" s="583"/>
      <c r="HZ10" s="583"/>
      <c r="IA10" s="583"/>
      <c r="IB10" s="583"/>
      <c r="IC10" s="583"/>
      <c r="ID10" s="583"/>
      <c r="IE10" s="583"/>
      <c r="IF10" s="583"/>
      <c r="IG10" s="583"/>
      <c r="IH10" s="583"/>
      <c r="II10" s="583"/>
      <c r="IJ10" s="583"/>
      <c r="IK10" s="583"/>
      <c r="IL10" s="583"/>
      <c r="IM10" s="583"/>
      <c r="IN10" s="583"/>
      <c r="IO10" s="583"/>
      <c r="IP10" s="583"/>
      <c r="IQ10" s="583"/>
      <c r="IR10" s="583"/>
    </row>
    <row r="11" spans="1:252" s="590" customFormat="1" ht="78" customHeight="1">
      <c r="A11" s="536">
        <v>3</v>
      </c>
      <c r="B11" s="553" t="s">
        <v>872</v>
      </c>
      <c r="C11" s="536" t="s">
        <v>866</v>
      </c>
      <c r="D11" s="362" t="s">
        <v>951</v>
      </c>
      <c r="E11" s="546" t="s">
        <v>848</v>
      </c>
      <c r="F11" s="564">
        <f t="shared" si="3"/>
        <v>3.8</v>
      </c>
      <c r="G11" s="537">
        <f t="shared" si="4"/>
        <v>3</v>
      </c>
      <c r="H11" s="537">
        <v>0.8</v>
      </c>
      <c r="I11" s="537"/>
      <c r="J11" s="537"/>
      <c r="K11" s="537">
        <v>2.2000000000000002</v>
      </c>
      <c r="L11" s="537">
        <v>0.8</v>
      </c>
      <c r="M11" s="537"/>
      <c r="N11" s="587"/>
      <c r="O11" s="588"/>
      <c r="P11" s="589"/>
      <c r="Q11" s="584">
        <f t="shared" si="2"/>
        <v>3.8</v>
      </c>
      <c r="R11" s="583"/>
      <c r="S11" s="583"/>
      <c r="T11" s="583"/>
      <c r="U11" s="583"/>
      <c r="V11" s="583"/>
      <c r="W11" s="583"/>
      <c r="X11" s="583"/>
      <c r="Y11" s="583"/>
      <c r="Z11" s="583"/>
      <c r="AA11" s="583"/>
      <c r="AB11" s="583"/>
      <c r="AC11" s="583"/>
      <c r="AD11" s="583"/>
      <c r="AE11" s="583"/>
      <c r="AF11" s="583"/>
      <c r="AG11" s="583"/>
      <c r="AH11" s="583"/>
      <c r="AI11" s="583"/>
      <c r="AJ11" s="583"/>
      <c r="AK11" s="583"/>
      <c r="AL11" s="583"/>
      <c r="AM11" s="583"/>
      <c r="AN11" s="583"/>
      <c r="AO11" s="583"/>
      <c r="AP11" s="583"/>
      <c r="AQ11" s="583"/>
      <c r="AR11" s="583"/>
      <c r="AS11" s="583"/>
      <c r="AT11" s="583"/>
      <c r="AU11" s="583"/>
      <c r="AV11" s="583"/>
      <c r="AW11" s="583"/>
      <c r="AX11" s="583"/>
      <c r="AY11" s="583"/>
      <c r="AZ11" s="583"/>
      <c r="BA11" s="583"/>
      <c r="BB11" s="583"/>
      <c r="BC11" s="583"/>
      <c r="BD11" s="583"/>
      <c r="BE11" s="583"/>
      <c r="BF11" s="583"/>
      <c r="BG11" s="583"/>
      <c r="BH11" s="583"/>
      <c r="BI11" s="583"/>
      <c r="BJ11" s="583"/>
      <c r="BK11" s="583"/>
      <c r="BL11" s="583"/>
      <c r="BM11" s="583"/>
      <c r="BN11" s="583"/>
      <c r="BO11" s="583"/>
      <c r="BP11" s="583"/>
      <c r="BQ11" s="583"/>
      <c r="BR11" s="583"/>
      <c r="BS11" s="583"/>
      <c r="BT11" s="583"/>
      <c r="BU11" s="583"/>
      <c r="BV11" s="583"/>
      <c r="BW11" s="583"/>
      <c r="BX11" s="583"/>
      <c r="BY11" s="583"/>
      <c r="BZ11" s="583"/>
      <c r="CA11" s="583"/>
      <c r="CB11" s="583"/>
      <c r="CC11" s="583"/>
      <c r="CD11" s="583"/>
      <c r="CE11" s="583"/>
      <c r="CF11" s="583"/>
      <c r="CG11" s="583"/>
      <c r="CH11" s="583"/>
      <c r="CI11" s="583"/>
      <c r="CJ11" s="583"/>
      <c r="CK11" s="583"/>
      <c r="CL11" s="583"/>
      <c r="CM11" s="583"/>
      <c r="CN11" s="583"/>
      <c r="CO11" s="583"/>
      <c r="CP11" s="583"/>
      <c r="CQ11" s="583"/>
      <c r="CR11" s="583"/>
      <c r="CS11" s="583"/>
      <c r="CT11" s="583"/>
      <c r="CU11" s="583"/>
      <c r="CV11" s="583"/>
      <c r="CW11" s="583"/>
      <c r="CX11" s="583"/>
      <c r="CY11" s="583"/>
      <c r="CZ11" s="583"/>
      <c r="DA11" s="583"/>
      <c r="DB11" s="583"/>
      <c r="DC11" s="583"/>
      <c r="DD11" s="583"/>
      <c r="DE11" s="583"/>
      <c r="DF11" s="583"/>
      <c r="DG11" s="583"/>
      <c r="DH11" s="583"/>
      <c r="DI11" s="583"/>
      <c r="DJ11" s="583"/>
      <c r="DK11" s="583"/>
      <c r="DL11" s="583"/>
      <c r="DM11" s="583"/>
      <c r="DN11" s="583"/>
      <c r="DO11" s="583"/>
      <c r="DP11" s="583"/>
      <c r="DQ11" s="583"/>
      <c r="DR11" s="583"/>
      <c r="DS11" s="583"/>
      <c r="DT11" s="583"/>
      <c r="DU11" s="583"/>
      <c r="DV11" s="583"/>
      <c r="DW11" s="583"/>
      <c r="DX11" s="583"/>
      <c r="DY11" s="583"/>
      <c r="DZ11" s="583"/>
      <c r="EA11" s="583"/>
      <c r="EB11" s="583"/>
      <c r="EC11" s="583"/>
      <c r="ED11" s="583"/>
      <c r="EE11" s="583"/>
      <c r="EF11" s="583"/>
      <c r="EG11" s="583"/>
      <c r="EH11" s="583"/>
      <c r="EI11" s="583"/>
      <c r="EJ11" s="583"/>
      <c r="EK11" s="583"/>
      <c r="EL11" s="583"/>
      <c r="EM11" s="583"/>
      <c r="EN11" s="583"/>
      <c r="EO11" s="583"/>
      <c r="EP11" s="583"/>
      <c r="EQ11" s="583"/>
      <c r="ER11" s="583"/>
      <c r="ES11" s="583"/>
      <c r="ET11" s="583"/>
      <c r="EU11" s="583"/>
      <c r="EV11" s="583"/>
      <c r="EW11" s="583"/>
      <c r="EX11" s="583"/>
      <c r="EY11" s="583"/>
      <c r="EZ11" s="583"/>
      <c r="FA11" s="583"/>
      <c r="FB11" s="583"/>
      <c r="FC11" s="583"/>
      <c r="FD11" s="583"/>
      <c r="FE11" s="583"/>
      <c r="FF11" s="583"/>
      <c r="FG11" s="583"/>
      <c r="FH11" s="583"/>
      <c r="FI11" s="583"/>
      <c r="FJ11" s="583"/>
      <c r="FK11" s="583"/>
      <c r="FL11" s="583"/>
      <c r="FM11" s="583"/>
      <c r="FN11" s="583"/>
      <c r="FO11" s="583"/>
      <c r="FP11" s="583"/>
      <c r="FQ11" s="583"/>
      <c r="FR11" s="583"/>
      <c r="FS11" s="583"/>
      <c r="FT11" s="583"/>
      <c r="FU11" s="583"/>
      <c r="FV11" s="583"/>
      <c r="FW11" s="583"/>
      <c r="FX11" s="583"/>
      <c r="FY11" s="583"/>
      <c r="FZ11" s="583"/>
      <c r="GA11" s="583"/>
      <c r="GB11" s="583"/>
      <c r="GC11" s="583"/>
      <c r="GD11" s="583"/>
      <c r="GE11" s="583"/>
      <c r="GF11" s="583"/>
      <c r="GG11" s="583"/>
      <c r="GH11" s="583"/>
      <c r="GI11" s="583"/>
      <c r="GJ11" s="583"/>
      <c r="GK11" s="583"/>
      <c r="GL11" s="583"/>
      <c r="GM11" s="583"/>
      <c r="GN11" s="583"/>
      <c r="GO11" s="583"/>
      <c r="GP11" s="583"/>
      <c r="GQ11" s="583"/>
      <c r="GR11" s="583"/>
      <c r="GS11" s="583"/>
      <c r="GT11" s="583"/>
      <c r="GU11" s="583"/>
      <c r="GV11" s="583"/>
      <c r="GW11" s="583"/>
      <c r="GX11" s="583"/>
      <c r="GY11" s="583"/>
      <c r="GZ11" s="583"/>
      <c r="HA11" s="583"/>
      <c r="HB11" s="583"/>
      <c r="HC11" s="583"/>
      <c r="HD11" s="583"/>
      <c r="HE11" s="583"/>
      <c r="HF11" s="583"/>
      <c r="HG11" s="583"/>
      <c r="HH11" s="583"/>
      <c r="HI11" s="583"/>
      <c r="HJ11" s="583"/>
      <c r="HK11" s="583"/>
      <c r="HL11" s="583"/>
      <c r="HM11" s="583"/>
      <c r="HN11" s="583"/>
      <c r="HO11" s="583"/>
      <c r="HP11" s="583"/>
      <c r="HQ11" s="583"/>
      <c r="HR11" s="583"/>
      <c r="HS11" s="583"/>
      <c r="HT11" s="583"/>
      <c r="HU11" s="583"/>
      <c r="HV11" s="583"/>
      <c r="HW11" s="583"/>
      <c r="HX11" s="583"/>
      <c r="HY11" s="583"/>
      <c r="HZ11" s="583"/>
      <c r="IA11" s="583"/>
      <c r="IB11" s="583"/>
      <c r="IC11" s="583"/>
      <c r="ID11" s="583"/>
      <c r="IE11" s="583"/>
      <c r="IF11" s="583"/>
      <c r="IG11" s="583"/>
      <c r="IH11" s="583"/>
      <c r="II11" s="583"/>
      <c r="IJ11" s="583"/>
      <c r="IK11" s="583"/>
      <c r="IL11" s="583"/>
      <c r="IM11" s="583"/>
      <c r="IN11" s="583"/>
      <c r="IO11" s="583"/>
      <c r="IP11" s="583"/>
      <c r="IQ11" s="583"/>
      <c r="IR11" s="583"/>
    </row>
    <row r="12" spans="1:252" s="590" customFormat="1" ht="66" customHeight="1">
      <c r="A12" s="536">
        <v>4</v>
      </c>
      <c r="B12" s="553" t="s">
        <v>870</v>
      </c>
      <c r="C12" s="536" t="s">
        <v>866</v>
      </c>
      <c r="D12" s="362" t="s">
        <v>952</v>
      </c>
      <c r="E12" s="546" t="s">
        <v>848</v>
      </c>
      <c r="F12" s="564">
        <f t="shared" si="3"/>
        <v>2.7</v>
      </c>
      <c r="G12" s="537">
        <f t="shared" si="4"/>
        <v>2</v>
      </c>
      <c r="H12" s="537">
        <v>1.5</v>
      </c>
      <c r="I12" s="537"/>
      <c r="J12" s="537"/>
      <c r="K12" s="537">
        <v>0.5</v>
      </c>
      <c r="L12" s="537">
        <v>0.6</v>
      </c>
      <c r="M12" s="537">
        <v>0.1</v>
      </c>
      <c r="N12" s="587"/>
      <c r="O12" s="588"/>
      <c r="P12" s="589"/>
      <c r="Q12" s="584">
        <f t="shared" si="2"/>
        <v>2.7</v>
      </c>
      <c r="R12" s="583"/>
      <c r="S12" s="583"/>
      <c r="T12" s="583"/>
      <c r="U12" s="583"/>
      <c r="V12" s="583"/>
      <c r="W12" s="583"/>
      <c r="X12" s="583"/>
      <c r="Y12" s="583"/>
      <c r="Z12" s="583"/>
      <c r="AA12" s="583"/>
      <c r="AB12" s="583"/>
      <c r="AC12" s="583"/>
      <c r="AD12" s="583"/>
      <c r="AE12" s="583"/>
      <c r="AF12" s="583"/>
      <c r="AG12" s="583"/>
      <c r="AH12" s="583"/>
      <c r="AI12" s="583"/>
      <c r="AJ12" s="583"/>
      <c r="AK12" s="583"/>
      <c r="AL12" s="583"/>
      <c r="AM12" s="583"/>
      <c r="AN12" s="583"/>
      <c r="AO12" s="583"/>
      <c r="AP12" s="583"/>
      <c r="AQ12" s="583"/>
      <c r="AR12" s="583"/>
      <c r="AS12" s="583"/>
      <c r="AT12" s="583"/>
      <c r="AU12" s="583"/>
      <c r="AV12" s="583"/>
      <c r="AW12" s="583"/>
      <c r="AX12" s="583"/>
      <c r="AY12" s="583"/>
      <c r="AZ12" s="583"/>
      <c r="BA12" s="583"/>
      <c r="BB12" s="583"/>
      <c r="BC12" s="583"/>
      <c r="BD12" s="583"/>
      <c r="BE12" s="583"/>
      <c r="BF12" s="583"/>
      <c r="BG12" s="583"/>
      <c r="BH12" s="583"/>
      <c r="BI12" s="583"/>
      <c r="BJ12" s="583"/>
      <c r="BK12" s="583"/>
      <c r="BL12" s="583"/>
      <c r="BM12" s="583"/>
      <c r="BN12" s="583"/>
      <c r="BO12" s="583"/>
      <c r="BP12" s="583"/>
      <c r="BQ12" s="583"/>
      <c r="BR12" s="583"/>
      <c r="BS12" s="583"/>
      <c r="BT12" s="583"/>
      <c r="BU12" s="583"/>
      <c r="BV12" s="583"/>
      <c r="BW12" s="583"/>
      <c r="BX12" s="583"/>
      <c r="BY12" s="583"/>
      <c r="BZ12" s="583"/>
      <c r="CA12" s="583"/>
      <c r="CB12" s="583"/>
      <c r="CC12" s="583"/>
      <c r="CD12" s="583"/>
      <c r="CE12" s="583"/>
      <c r="CF12" s="583"/>
      <c r="CG12" s="583"/>
      <c r="CH12" s="583"/>
      <c r="CI12" s="583"/>
      <c r="CJ12" s="583"/>
      <c r="CK12" s="583"/>
      <c r="CL12" s="583"/>
      <c r="CM12" s="583"/>
      <c r="CN12" s="583"/>
      <c r="CO12" s="583"/>
      <c r="CP12" s="583"/>
      <c r="CQ12" s="583"/>
      <c r="CR12" s="583"/>
      <c r="CS12" s="583"/>
      <c r="CT12" s="583"/>
      <c r="CU12" s="583"/>
      <c r="CV12" s="583"/>
      <c r="CW12" s="583"/>
      <c r="CX12" s="583"/>
      <c r="CY12" s="583"/>
      <c r="CZ12" s="583"/>
      <c r="DA12" s="583"/>
      <c r="DB12" s="583"/>
      <c r="DC12" s="583"/>
      <c r="DD12" s="583"/>
      <c r="DE12" s="583"/>
      <c r="DF12" s="583"/>
      <c r="DG12" s="583"/>
      <c r="DH12" s="583"/>
      <c r="DI12" s="583"/>
      <c r="DJ12" s="583"/>
      <c r="DK12" s="583"/>
      <c r="DL12" s="583"/>
      <c r="DM12" s="583"/>
      <c r="DN12" s="583"/>
      <c r="DO12" s="583"/>
      <c r="DP12" s="583"/>
      <c r="DQ12" s="583"/>
      <c r="DR12" s="583"/>
      <c r="DS12" s="583"/>
      <c r="DT12" s="583"/>
      <c r="DU12" s="583"/>
      <c r="DV12" s="583"/>
      <c r="DW12" s="583"/>
      <c r="DX12" s="583"/>
      <c r="DY12" s="583"/>
      <c r="DZ12" s="583"/>
      <c r="EA12" s="583"/>
      <c r="EB12" s="583"/>
      <c r="EC12" s="583"/>
      <c r="ED12" s="583"/>
      <c r="EE12" s="583"/>
      <c r="EF12" s="583"/>
      <c r="EG12" s="583"/>
      <c r="EH12" s="583"/>
      <c r="EI12" s="583"/>
      <c r="EJ12" s="583"/>
      <c r="EK12" s="583"/>
      <c r="EL12" s="583"/>
      <c r="EM12" s="583"/>
      <c r="EN12" s="583"/>
      <c r="EO12" s="583"/>
      <c r="EP12" s="583"/>
      <c r="EQ12" s="583"/>
      <c r="ER12" s="583"/>
      <c r="ES12" s="583"/>
      <c r="ET12" s="583"/>
      <c r="EU12" s="583"/>
      <c r="EV12" s="583"/>
      <c r="EW12" s="583"/>
      <c r="EX12" s="583"/>
      <c r="EY12" s="583"/>
      <c r="EZ12" s="583"/>
      <c r="FA12" s="583"/>
      <c r="FB12" s="583"/>
      <c r="FC12" s="583"/>
      <c r="FD12" s="583"/>
      <c r="FE12" s="583"/>
      <c r="FF12" s="583"/>
      <c r="FG12" s="583"/>
      <c r="FH12" s="583"/>
      <c r="FI12" s="583"/>
      <c r="FJ12" s="583"/>
      <c r="FK12" s="583"/>
      <c r="FL12" s="583"/>
      <c r="FM12" s="583"/>
      <c r="FN12" s="583"/>
      <c r="FO12" s="583"/>
      <c r="FP12" s="583"/>
      <c r="FQ12" s="583"/>
      <c r="FR12" s="583"/>
      <c r="FS12" s="583"/>
      <c r="FT12" s="583"/>
      <c r="FU12" s="583"/>
      <c r="FV12" s="583"/>
      <c r="FW12" s="583"/>
      <c r="FX12" s="583"/>
      <c r="FY12" s="583"/>
      <c r="FZ12" s="583"/>
      <c r="GA12" s="583"/>
      <c r="GB12" s="583"/>
      <c r="GC12" s="583"/>
      <c r="GD12" s="583"/>
      <c r="GE12" s="583"/>
      <c r="GF12" s="583"/>
      <c r="GG12" s="583"/>
      <c r="GH12" s="583"/>
      <c r="GI12" s="583"/>
      <c r="GJ12" s="583"/>
      <c r="GK12" s="583"/>
      <c r="GL12" s="583"/>
      <c r="GM12" s="583"/>
      <c r="GN12" s="583"/>
      <c r="GO12" s="583"/>
      <c r="GP12" s="583"/>
      <c r="GQ12" s="583"/>
      <c r="GR12" s="583"/>
      <c r="GS12" s="583"/>
      <c r="GT12" s="583"/>
      <c r="GU12" s="583"/>
      <c r="GV12" s="583"/>
      <c r="GW12" s="583"/>
      <c r="GX12" s="583"/>
      <c r="GY12" s="583"/>
      <c r="GZ12" s="583"/>
      <c r="HA12" s="583"/>
      <c r="HB12" s="583"/>
      <c r="HC12" s="583"/>
      <c r="HD12" s="583"/>
      <c r="HE12" s="583"/>
      <c r="HF12" s="583"/>
      <c r="HG12" s="583"/>
      <c r="HH12" s="583"/>
      <c r="HI12" s="583"/>
      <c r="HJ12" s="583"/>
      <c r="HK12" s="583"/>
      <c r="HL12" s="583"/>
      <c r="HM12" s="583"/>
      <c r="HN12" s="583"/>
      <c r="HO12" s="583"/>
      <c r="HP12" s="583"/>
      <c r="HQ12" s="583"/>
      <c r="HR12" s="583"/>
      <c r="HS12" s="583"/>
      <c r="HT12" s="583"/>
      <c r="HU12" s="583"/>
      <c r="HV12" s="583"/>
      <c r="HW12" s="583"/>
      <c r="HX12" s="583"/>
      <c r="HY12" s="583"/>
      <c r="HZ12" s="583"/>
      <c r="IA12" s="583"/>
      <c r="IB12" s="583"/>
      <c r="IC12" s="583"/>
      <c r="ID12" s="583"/>
      <c r="IE12" s="583"/>
      <c r="IF12" s="583"/>
      <c r="IG12" s="583"/>
      <c r="IH12" s="583"/>
      <c r="II12" s="583"/>
      <c r="IJ12" s="583"/>
      <c r="IK12" s="583"/>
      <c r="IL12" s="583"/>
      <c r="IM12" s="583"/>
      <c r="IN12" s="583"/>
      <c r="IO12" s="583"/>
      <c r="IP12" s="583"/>
      <c r="IQ12" s="583"/>
      <c r="IR12" s="583"/>
    </row>
    <row r="13" spans="1:252" s="595" customFormat="1" ht="76.5" customHeight="1">
      <c r="A13" s="536">
        <v>5</v>
      </c>
      <c r="B13" s="553" t="s">
        <v>874</v>
      </c>
      <c r="C13" s="536" t="s">
        <v>864</v>
      </c>
      <c r="D13" s="362" t="s">
        <v>953</v>
      </c>
      <c r="E13" s="546" t="s">
        <v>848</v>
      </c>
      <c r="F13" s="564">
        <f t="shared" si="3"/>
        <v>0.44999999999999996</v>
      </c>
      <c r="G13" s="537">
        <f t="shared" si="4"/>
        <v>0.15</v>
      </c>
      <c r="H13" s="537">
        <v>0.15</v>
      </c>
      <c r="I13" s="537"/>
      <c r="J13" s="537"/>
      <c r="K13" s="537"/>
      <c r="L13" s="537">
        <v>0.3</v>
      </c>
      <c r="M13" s="537"/>
      <c r="N13" s="591"/>
      <c r="O13" s="592"/>
      <c r="P13" s="593"/>
      <c r="Q13" s="584">
        <f t="shared" si="2"/>
        <v>0.44999999999999996</v>
      </c>
      <c r="R13" s="594"/>
      <c r="S13" s="594"/>
      <c r="T13" s="594"/>
      <c r="U13" s="594"/>
      <c r="V13" s="594"/>
      <c r="W13" s="594"/>
      <c r="X13" s="594"/>
      <c r="Y13" s="594"/>
      <c r="Z13" s="594"/>
      <c r="AA13" s="594"/>
      <c r="AB13" s="594"/>
      <c r="AC13" s="594"/>
      <c r="AD13" s="594"/>
      <c r="AE13" s="594"/>
      <c r="AF13" s="594"/>
      <c r="AG13" s="594"/>
      <c r="AH13" s="594"/>
      <c r="AI13" s="594"/>
      <c r="AJ13" s="594"/>
      <c r="AK13" s="594"/>
      <c r="AL13" s="594"/>
      <c r="AM13" s="594"/>
      <c r="AN13" s="594"/>
      <c r="AO13" s="594"/>
      <c r="AP13" s="594"/>
      <c r="AQ13" s="594"/>
      <c r="AR13" s="594"/>
      <c r="AS13" s="594"/>
      <c r="AT13" s="594"/>
      <c r="AU13" s="594"/>
      <c r="AV13" s="594"/>
      <c r="AW13" s="594"/>
      <c r="AX13" s="594"/>
      <c r="AY13" s="594"/>
      <c r="AZ13" s="594"/>
      <c r="BA13" s="594"/>
      <c r="BB13" s="594"/>
      <c r="BC13" s="594"/>
      <c r="BD13" s="594"/>
      <c r="BE13" s="594"/>
      <c r="BF13" s="594"/>
      <c r="BG13" s="594"/>
      <c r="BH13" s="594"/>
      <c r="BI13" s="594"/>
      <c r="BJ13" s="594"/>
      <c r="BK13" s="594"/>
      <c r="BL13" s="594"/>
      <c r="BM13" s="594"/>
      <c r="BN13" s="594"/>
      <c r="BO13" s="594"/>
      <c r="BP13" s="594"/>
      <c r="BQ13" s="594"/>
      <c r="BR13" s="594"/>
      <c r="BS13" s="594"/>
      <c r="BT13" s="594"/>
      <c r="BU13" s="594"/>
      <c r="BV13" s="594"/>
      <c r="BW13" s="594"/>
      <c r="BX13" s="594"/>
      <c r="BY13" s="594"/>
      <c r="BZ13" s="594"/>
      <c r="CA13" s="594"/>
      <c r="CB13" s="594"/>
      <c r="CC13" s="594"/>
      <c r="CD13" s="594"/>
      <c r="CE13" s="594"/>
      <c r="CF13" s="594"/>
      <c r="CG13" s="594"/>
      <c r="CH13" s="594"/>
      <c r="CI13" s="594"/>
      <c r="CJ13" s="594"/>
      <c r="CK13" s="594"/>
      <c r="CL13" s="594"/>
      <c r="CM13" s="594"/>
      <c r="CN13" s="594"/>
      <c r="CO13" s="594"/>
      <c r="CP13" s="594"/>
      <c r="CQ13" s="594"/>
      <c r="CR13" s="594"/>
      <c r="CS13" s="594"/>
      <c r="CT13" s="594"/>
      <c r="CU13" s="594"/>
      <c r="CV13" s="594"/>
      <c r="CW13" s="594"/>
      <c r="CX13" s="594"/>
      <c r="CY13" s="594"/>
      <c r="CZ13" s="594"/>
      <c r="DA13" s="594"/>
      <c r="DB13" s="594"/>
      <c r="DC13" s="594"/>
      <c r="DD13" s="594"/>
      <c r="DE13" s="594"/>
      <c r="DF13" s="594"/>
      <c r="DG13" s="594"/>
      <c r="DH13" s="594"/>
      <c r="DI13" s="594"/>
      <c r="DJ13" s="594"/>
      <c r="DK13" s="594"/>
      <c r="DL13" s="594"/>
      <c r="DM13" s="594"/>
      <c r="DN13" s="594"/>
      <c r="DO13" s="594"/>
      <c r="DP13" s="594"/>
      <c r="DQ13" s="594"/>
      <c r="DR13" s="594"/>
      <c r="DS13" s="594"/>
      <c r="DT13" s="594"/>
      <c r="DU13" s="594"/>
      <c r="DV13" s="594"/>
      <c r="DW13" s="594"/>
      <c r="DX13" s="594"/>
      <c r="DY13" s="594"/>
      <c r="DZ13" s="594"/>
      <c r="EA13" s="594"/>
      <c r="EB13" s="594"/>
      <c r="EC13" s="594"/>
      <c r="ED13" s="594"/>
      <c r="EE13" s="594"/>
      <c r="EF13" s="594"/>
      <c r="EG13" s="594"/>
      <c r="EH13" s="594"/>
      <c r="EI13" s="594"/>
      <c r="EJ13" s="594"/>
      <c r="EK13" s="594"/>
      <c r="EL13" s="594"/>
      <c r="EM13" s="594"/>
      <c r="EN13" s="594"/>
      <c r="EO13" s="594"/>
      <c r="EP13" s="594"/>
      <c r="EQ13" s="594"/>
      <c r="ER13" s="594"/>
      <c r="ES13" s="594"/>
      <c r="ET13" s="594"/>
      <c r="EU13" s="594"/>
      <c r="EV13" s="594"/>
      <c r="EW13" s="594"/>
      <c r="EX13" s="594"/>
      <c r="EY13" s="594"/>
      <c r="EZ13" s="594"/>
      <c r="FA13" s="594"/>
      <c r="FB13" s="594"/>
      <c r="FC13" s="594"/>
      <c r="FD13" s="594"/>
      <c r="FE13" s="594"/>
      <c r="FF13" s="594"/>
      <c r="FG13" s="594"/>
      <c r="FH13" s="594"/>
      <c r="FI13" s="594"/>
      <c r="FJ13" s="594"/>
      <c r="FK13" s="594"/>
      <c r="FL13" s="594"/>
      <c r="FM13" s="594"/>
      <c r="FN13" s="594"/>
      <c r="FO13" s="594"/>
      <c r="FP13" s="594"/>
      <c r="FQ13" s="594"/>
      <c r="FR13" s="594"/>
      <c r="FS13" s="594"/>
      <c r="FT13" s="594"/>
      <c r="FU13" s="594"/>
      <c r="FV13" s="594"/>
      <c r="FW13" s="594"/>
      <c r="FX13" s="594"/>
      <c r="FY13" s="594"/>
      <c r="FZ13" s="594"/>
      <c r="GA13" s="594"/>
      <c r="GB13" s="594"/>
      <c r="GC13" s="594"/>
      <c r="GD13" s="594"/>
      <c r="GE13" s="594"/>
      <c r="GF13" s="594"/>
      <c r="GG13" s="594"/>
      <c r="GH13" s="594"/>
      <c r="GI13" s="594"/>
      <c r="GJ13" s="594"/>
      <c r="GK13" s="594"/>
      <c r="GL13" s="594"/>
      <c r="GM13" s="594"/>
      <c r="GN13" s="594"/>
      <c r="GO13" s="594"/>
      <c r="GP13" s="594"/>
      <c r="GQ13" s="594"/>
      <c r="GR13" s="594"/>
      <c r="GS13" s="594"/>
      <c r="GT13" s="594"/>
      <c r="GU13" s="594"/>
      <c r="GV13" s="594"/>
      <c r="GW13" s="594"/>
      <c r="GX13" s="594"/>
      <c r="GY13" s="594"/>
      <c r="GZ13" s="594"/>
      <c r="HA13" s="594"/>
      <c r="HB13" s="594"/>
      <c r="HC13" s="594"/>
      <c r="HD13" s="594"/>
      <c r="HE13" s="594"/>
      <c r="HF13" s="594"/>
      <c r="HG13" s="594"/>
      <c r="HH13" s="594"/>
      <c r="HI13" s="594"/>
      <c r="HJ13" s="594"/>
      <c r="HK13" s="594"/>
      <c r="HL13" s="594"/>
      <c r="HM13" s="594"/>
      <c r="HN13" s="594"/>
      <c r="HO13" s="594"/>
      <c r="HP13" s="594"/>
      <c r="HQ13" s="594"/>
      <c r="HR13" s="594"/>
      <c r="HS13" s="594"/>
      <c r="HT13" s="594"/>
      <c r="HU13" s="594"/>
      <c r="HV13" s="594"/>
      <c r="HW13" s="594"/>
      <c r="HX13" s="594"/>
      <c r="HY13" s="594"/>
      <c r="HZ13" s="594"/>
      <c r="IA13" s="594"/>
      <c r="IB13" s="594"/>
      <c r="IC13" s="594"/>
      <c r="ID13" s="594"/>
      <c r="IE13" s="594"/>
      <c r="IF13" s="594"/>
      <c r="IG13" s="594"/>
      <c r="IH13" s="594"/>
      <c r="II13" s="594"/>
      <c r="IJ13" s="594"/>
      <c r="IK13" s="594"/>
      <c r="IL13" s="594"/>
      <c r="IM13" s="594"/>
      <c r="IN13" s="594"/>
      <c r="IO13" s="594"/>
      <c r="IP13" s="594"/>
      <c r="IQ13" s="594"/>
      <c r="IR13" s="594"/>
    </row>
    <row r="14" spans="1:252" s="595" customFormat="1" ht="75.75" customHeight="1">
      <c r="A14" s="536">
        <v>6</v>
      </c>
      <c r="B14" s="553" t="s">
        <v>876</v>
      </c>
      <c r="C14" s="536" t="s">
        <v>877</v>
      </c>
      <c r="D14" s="362" t="s">
        <v>954</v>
      </c>
      <c r="E14" s="546" t="s">
        <v>848</v>
      </c>
      <c r="F14" s="564">
        <v>1.95</v>
      </c>
      <c r="G14" s="537">
        <f t="shared" si="4"/>
        <v>1.63</v>
      </c>
      <c r="H14" s="537">
        <v>1.49</v>
      </c>
      <c r="I14" s="537"/>
      <c r="J14" s="537"/>
      <c r="K14" s="537">
        <v>0.14000000000000001</v>
      </c>
      <c r="L14" s="537">
        <f>0.07+0.19+0.06</f>
        <v>0.32</v>
      </c>
      <c r="M14" s="537"/>
      <c r="N14" s="591"/>
      <c r="O14" s="592"/>
      <c r="P14" s="593"/>
      <c r="Q14" s="584">
        <f t="shared" si="2"/>
        <v>1.95</v>
      </c>
      <c r="R14" s="594"/>
      <c r="S14" s="594"/>
      <c r="T14" s="594"/>
      <c r="U14" s="594"/>
      <c r="V14" s="594"/>
      <c r="W14" s="594"/>
      <c r="X14" s="594"/>
      <c r="Y14" s="594"/>
      <c r="Z14" s="594"/>
      <c r="AA14" s="594"/>
      <c r="AB14" s="594"/>
      <c r="AC14" s="594"/>
      <c r="AD14" s="594"/>
      <c r="AE14" s="594"/>
      <c r="AF14" s="594"/>
      <c r="AG14" s="594"/>
      <c r="AH14" s="594"/>
      <c r="AI14" s="594"/>
      <c r="AJ14" s="594"/>
      <c r="AK14" s="594"/>
      <c r="AL14" s="594"/>
      <c r="AM14" s="594"/>
      <c r="AN14" s="594"/>
      <c r="AO14" s="594"/>
      <c r="AP14" s="594"/>
      <c r="AQ14" s="594"/>
      <c r="AR14" s="594"/>
      <c r="AS14" s="594"/>
      <c r="AT14" s="594"/>
      <c r="AU14" s="594"/>
      <c r="AV14" s="594"/>
      <c r="AW14" s="594"/>
      <c r="AX14" s="594"/>
      <c r="AY14" s="594"/>
      <c r="AZ14" s="594"/>
      <c r="BA14" s="594"/>
      <c r="BB14" s="594"/>
      <c r="BC14" s="594"/>
      <c r="BD14" s="594"/>
      <c r="BE14" s="594"/>
      <c r="BF14" s="594"/>
      <c r="BG14" s="594"/>
      <c r="BH14" s="594"/>
      <c r="BI14" s="594"/>
      <c r="BJ14" s="594"/>
      <c r="BK14" s="594"/>
      <c r="BL14" s="594"/>
      <c r="BM14" s="594"/>
      <c r="BN14" s="594"/>
      <c r="BO14" s="594"/>
      <c r="BP14" s="594"/>
      <c r="BQ14" s="594"/>
      <c r="BR14" s="594"/>
      <c r="BS14" s="594"/>
      <c r="BT14" s="594"/>
      <c r="BU14" s="594"/>
      <c r="BV14" s="594"/>
      <c r="BW14" s="594"/>
      <c r="BX14" s="594"/>
      <c r="BY14" s="594"/>
      <c r="BZ14" s="594"/>
      <c r="CA14" s="594"/>
      <c r="CB14" s="594"/>
      <c r="CC14" s="594"/>
      <c r="CD14" s="594"/>
      <c r="CE14" s="594"/>
      <c r="CF14" s="594"/>
      <c r="CG14" s="594"/>
      <c r="CH14" s="594"/>
      <c r="CI14" s="594"/>
      <c r="CJ14" s="594"/>
      <c r="CK14" s="594"/>
      <c r="CL14" s="594"/>
      <c r="CM14" s="594"/>
      <c r="CN14" s="594"/>
      <c r="CO14" s="594"/>
      <c r="CP14" s="594"/>
      <c r="CQ14" s="594"/>
      <c r="CR14" s="594"/>
      <c r="CS14" s="594"/>
      <c r="CT14" s="594"/>
      <c r="CU14" s="594"/>
      <c r="CV14" s="594"/>
      <c r="CW14" s="594"/>
      <c r="CX14" s="594"/>
      <c r="CY14" s="594"/>
      <c r="CZ14" s="594"/>
      <c r="DA14" s="594"/>
      <c r="DB14" s="594"/>
      <c r="DC14" s="594"/>
      <c r="DD14" s="594"/>
      <c r="DE14" s="594"/>
      <c r="DF14" s="594"/>
      <c r="DG14" s="594"/>
      <c r="DH14" s="594"/>
      <c r="DI14" s="594"/>
      <c r="DJ14" s="594"/>
      <c r="DK14" s="594"/>
      <c r="DL14" s="594"/>
      <c r="DM14" s="594"/>
      <c r="DN14" s="594"/>
      <c r="DO14" s="594"/>
      <c r="DP14" s="594"/>
      <c r="DQ14" s="594"/>
      <c r="DR14" s="594"/>
      <c r="DS14" s="594"/>
      <c r="DT14" s="594"/>
      <c r="DU14" s="594"/>
      <c r="DV14" s="594"/>
      <c r="DW14" s="594"/>
      <c r="DX14" s="594"/>
      <c r="DY14" s="594"/>
      <c r="DZ14" s="594"/>
      <c r="EA14" s="594"/>
      <c r="EB14" s="594"/>
      <c r="EC14" s="594"/>
      <c r="ED14" s="594"/>
      <c r="EE14" s="594"/>
      <c r="EF14" s="594"/>
      <c r="EG14" s="594"/>
      <c r="EH14" s="594"/>
      <c r="EI14" s="594"/>
      <c r="EJ14" s="594"/>
      <c r="EK14" s="594"/>
      <c r="EL14" s="594"/>
      <c r="EM14" s="594"/>
      <c r="EN14" s="594"/>
      <c r="EO14" s="594"/>
      <c r="EP14" s="594"/>
      <c r="EQ14" s="594"/>
      <c r="ER14" s="594"/>
      <c r="ES14" s="594"/>
      <c r="ET14" s="594"/>
      <c r="EU14" s="594"/>
      <c r="EV14" s="594"/>
      <c r="EW14" s="594"/>
      <c r="EX14" s="594"/>
      <c r="EY14" s="594"/>
      <c r="EZ14" s="594"/>
      <c r="FA14" s="594"/>
      <c r="FB14" s="594"/>
      <c r="FC14" s="594"/>
      <c r="FD14" s="594"/>
      <c r="FE14" s="594"/>
      <c r="FF14" s="594"/>
      <c r="FG14" s="594"/>
      <c r="FH14" s="594"/>
      <c r="FI14" s="594"/>
      <c r="FJ14" s="594"/>
      <c r="FK14" s="594"/>
      <c r="FL14" s="594"/>
      <c r="FM14" s="594"/>
      <c r="FN14" s="594"/>
      <c r="FO14" s="594"/>
      <c r="FP14" s="594"/>
      <c r="FQ14" s="594"/>
      <c r="FR14" s="594"/>
      <c r="FS14" s="594"/>
      <c r="FT14" s="594"/>
      <c r="FU14" s="594"/>
      <c r="FV14" s="594"/>
      <c r="FW14" s="594"/>
      <c r="FX14" s="594"/>
      <c r="FY14" s="594"/>
      <c r="FZ14" s="594"/>
      <c r="GA14" s="594"/>
      <c r="GB14" s="594"/>
      <c r="GC14" s="594"/>
      <c r="GD14" s="594"/>
      <c r="GE14" s="594"/>
      <c r="GF14" s="594"/>
      <c r="GG14" s="594"/>
      <c r="GH14" s="594"/>
      <c r="GI14" s="594"/>
      <c r="GJ14" s="594"/>
      <c r="GK14" s="594"/>
      <c r="GL14" s="594"/>
      <c r="GM14" s="594"/>
      <c r="GN14" s="594"/>
      <c r="GO14" s="594"/>
      <c r="GP14" s="594"/>
      <c r="GQ14" s="594"/>
      <c r="GR14" s="594"/>
      <c r="GS14" s="594"/>
      <c r="GT14" s="594"/>
      <c r="GU14" s="594"/>
      <c r="GV14" s="594"/>
      <c r="GW14" s="594"/>
      <c r="GX14" s="594"/>
      <c r="GY14" s="594"/>
      <c r="GZ14" s="594"/>
      <c r="HA14" s="594"/>
      <c r="HB14" s="594"/>
      <c r="HC14" s="594"/>
      <c r="HD14" s="594"/>
      <c r="HE14" s="594"/>
      <c r="HF14" s="594"/>
      <c r="HG14" s="594"/>
      <c r="HH14" s="594"/>
      <c r="HI14" s="594"/>
      <c r="HJ14" s="594"/>
      <c r="HK14" s="594"/>
      <c r="HL14" s="594"/>
      <c r="HM14" s="594"/>
      <c r="HN14" s="594"/>
      <c r="HO14" s="594"/>
      <c r="HP14" s="594"/>
      <c r="HQ14" s="594"/>
      <c r="HR14" s="594"/>
      <c r="HS14" s="594"/>
      <c r="HT14" s="594"/>
      <c r="HU14" s="594"/>
      <c r="HV14" s="594"/>
      <c r="HW14" s="594"/>
      <c r="HX14" s="594"/>
      <c r="HY14" s="594"/>
      <c r="HZ14" s="594"/>
      <c r="IA14" s="594"/>
      <c r="IB14" s="594"/>
      <c r="IC14" s="594"/>
      <c r="ID14" s="594"/>
      <c r="IE14" s="594"/>
      <c r="IF14" s="594"/>
      <c r="IG14" s="594"/>
      <c r="IH14" s="594"/>
      <c r="II14" s="594"/>
      <c r="IJ14" s="594"/>
      <c r="IK14" s="594"/>
      <c r="IL14" s="594"/>
      <c r="IM14" s="594"/>
      <c r="IN14" s="594"/>
      <c r="IO14" s="594"/>
      <c r="IP14" s="594"/>
      <c r="IQ14" s="594"/>
      <c r="IR14" s="594"/>
    </row>
    <row r="15" spans="1:252" ht="96" customHeight="1">
      <c r="A15" s="536">
        <v>7</v>
      </c>
      <c r="B15" s="553" t="s">
        <v>879</v>
      </c>
      <c r="C15" s="536" t="s">
        <v>900</v>
      </c>
      <c r="D15" s="362" t="s">
        <v>955</v>
      </c>
      <c r="E15" s="546" t="s">
        <v>848</v>
      </c>
      <c r="F15" s="564">
        <f t="shared" si="3"/>
        <v>0.3</v>
      </c>
      <c r="G15" s="537">
        <f t="shared" si="4"/>
        <v>0.3</v>
      </c>
      <c r="H15" s="537">
        <v>0.3</v>
      </c>
      <c r="I15" s="537"/>
      <c r="J15" s="537"/>
      <c r="K15" s="537"/>
      <c r="L15" s="537"/>
      <c r="M15" s="537"/>
      <c r="N15" s="596"/>
      <c r="O15" s="566"/>
      <c r="Q15" s="584">
        <f t="shared" si="2"/>
        <v>0.3</v>
      </c>
    </row>
    <row r="16" spans="1:252" s="595" customFormat="1" ht="86.25" customHeight="1">
      <c r="A16" s="536">
        <v>8</v>
      </c>
      <c r="B16" s="553" t="s">
        <v>956</v>
      </c>
      <c r="C16" s="536" t="s">
        <v>957</v>
      </c>
      <c r="D16" s="362" t="s">
        <v>958</v>
      </c>
      <c r="E16" s="546" t="s">
        <v>848</v>
      </c>
      <c r="F16" s="564">
        <f t="shared" si="3"/>
        <v>0.01</v>
      </c>
      <c r="G16" s="537">
        <f t="shared" si="4"/>
        <v>0</v>
      </c>
      <c r="H16" s="537"/>
      <c r="I16" s="537"/>
      <c r="J16" s="537"/>
      <c r="K16" s="537"/>
      <c r="L16" s="537">
        <v>0.01</v>
      </c>
      <c r="M16" s="537"/>
      <c r="N16" s="596"/>
      <c r="O16" s="597"/>
      <c r="Q16" s="584">
        <f t="shared" si="2"/>
        <v>0.01</v>
      </c>
    </row>
    <row r="17" spans="1:17" s="594" customFormat="1" ht="86.25" customHeight="1">
      <c r="A17" s="536">
        <v>9</v>
      </c>
      <c r="B17" s="553" t="s">
        <v>369</v>
      </c>
      <c r="C17" s="536" t="s">
        <v>959</v>
      </c>
      <c r="D17" s="362" t="s">
        <v>960</v>
      </c>
      <c r="E17" s="546" t="s">
        <v>848</v>
      </c>
      <c r="F17" s="564">
        <f t="shared" si="3"/>
        <v>6.629999999999999</v>
      </c>
      <c r="G17" s="537">
        <f t="shared" si="4"/>
        <v>4.6199999999999992</v>
      </c>
      <c r="H17" s="537">
        <v>4.5599999999999996</v>
      </c>
      <c r="I17" s="537"/>
      <c r="J17" s="537"/>
      <c r="K17" s="537">
        <f>0.06</f>
        <v>0.06</v>
      </c>
      <c r="L17" s="537">
        <f>0.02+0.01+0.02+0.38+0.69+0.39</f>
        <v>1.5099999999999998</v>
      </c>
      <c r="M17" s="537">
        <v>0.5</v>
      </c>
      <c r="N17" s="598"/>
      <c r="O17" s="599"/>
      <c r="Q17" s="584">
        <f t="shared" si="2"/>
        <v>6.629999999999999</v>
      </c>
    </row>
    <row r="18" spans="1:17" s="595" customFormat="1" ht="123.75" customHeight="1">
      <c r="A18" s="217">
        <v>10</v>
      </c>
      <c r="B18" s="362" t="s">
        <v>961</v>
      </c>
      <c r="C18" s="217" t="s">
        <v>877</v>
      </c>
      <c r="D18" s="362" t="s">
        <v>962</v>
      </c>
      <c r="E18" s="546" t="s">
        <v>848</v>
      </c>
      <c r="F18" s="564">
        <f>G18+L18+M18</f>
        <v>4.26</v>
      </c>
      <c r="G18" s="537">
        <v>2.5299999999999998</v>
      </c>
      <c r="H18" s="537">
        <v>2.5299999999999998</v>
      </c>
      <c r="I18" s="538"/>
      <c r="J18" s="538"/>
      <c r="K18" s="538"/>
      <c r="L18" s="538">
        <f>0.08+0.03</f>
        <v>0.11</v>
      </c>
      <c r="M18" s="538">
        <v>1.62</v>
      </c>
      <c r="N18" s="596"/>
      <c r="O18" s="597"/>
      <c r="Q18" s="584">
        <f t="shared" si="2"/>
        <v>4.26</v>
      </c>
    </row>
    <row r="19" spans="1:17" s="595" customFormat="1" ht="107.25" customHeight="1">
      <c r="A19" s="217">
        <v>11</v>
      </c>
      <c r="B19" s="362" t="s">
        <v>646</v>
      </c>
      <c r="C19" s="536" t="s">
        <v>963</v>
      </c>
      <c r="D19" s="362" t="s">
        <v>964</v>
      </c>
      <c r="E19" s="546" t="s">
        <v>848</v>
      </c>
      <c r="F19" s="564">
        <f>G19+L19+M19</f>
        <v>10.57</v>
      </c>
      <c r="G19" s="537">
        <f>H19+K19</f>
        <v>8.76</v>
      </c>
      <c r="H19" s="538">
        <v>7.1</v>
      </c>
      <c r="I19" s="538"/>
      <c r="J19" s="538"/>
      <c r="K19" s="538">
        <v>1.66</v>
      </c>
      <c r="L19" s="538">
        <v>1.75</v>
      </c>
      <c r="M19" s="538">
        <v>0.06</v>
      </c>
      <c r="N19" s="596"/>
      <c r="O19" s="597"/>
      <c r="Q19" s="584">
        <f t="shared" si="2"/>
        <v>10.57</v>
      </c>
    </row>
    <row r="20" spans="1:17" s="595" customFormat="1" ht="123" customHeight="1">
      <c r="A20" s="217">
        <v>12</v>
      </c>
      <c r="B20" s="362" t="s">
        <v>965</v>
      </c>
      <c r="C20" s="217" t="s">
        <v>861</v>
      </c>
      <c r="D20" s="362" t="s">
        <v>966</v>
      </c>
      <c r="E20" s="546" t="s">
        <v>848</v>
      </c>
      <c r="F20" s="557">
        <v>0.03</v>
      </c>
      <c r="G20" s="537">
        <v>0</v>
      </c>
      <c r="H20" s="538"/>
      <c r="I20" s="538"/>
      <c r="J20" s="538"/>
      <c r="K20" s="538"/>
      <c r="L20" s="538">
        <v>0.03</v>
      </c>
      <c r="M20" s="538"/>
      <c r="N20" s="596"/>
      <c r="O20" s="597"/>
      <c r="Q20" s="584">
        <f t="shared" si="2"/>
        <v>0.03</v>
      </c>
    </row>
    <row r="21" spans="1:17" s="594" customFormat="1" ht="60" customHeight="1">
      <c r="A21" s="217">
        <v>13</v>
      </c>
      <c r="B21" s="362" t="s">
        <v>967</v>
      </c>
      <c r="C21" s="217" t="s">
        <v>866</v>
      </c>
      <c r="D21" s="362" t="s">
        <v>968</v>
      </c>
      <c r="E21" s="546" t="s">
        <v>848</v>
      </c>
      <c r="F21" s="564">
        <f>G21+L21+M21</f>
        <v>11.17</v>
      </c>
      <c r="G21" s="537">
        <f>H21+I21+J21+K21</f>
        <v>6.83</v>
      </c>
      <c r="H21" s="538">
        <f>4.5+0.43</f>
        <v>4.93</v>
      </c>
      <c r="I21" s="538"/>
      <c r="J21" s="538"/>
      <c r="K21" s="538">
        <f>1.02+0.88</f>
        <v>1.9</v>
      </c>
      <c r="L21" s="538">
        <f>0.95+0.9+0.21+0.01+0.01+0.48</f>
        <v>2.5599999999999996</v>
      </c>
      <c r="M21" s="538">
        <v>1.78</v>
      </c>
      <c r="N21" s="598"/>
      <c r="O21" s="599"/>
      <c r="Q21" s="584">
        <f t="shared" si="2"/>
        <v>11.17</v>
      </c>
    </row>
    <row r="22" spans="1:17" s="594" customFormat="1" ht="30" customHeight="1">
      <c r="A22" s="210" t="s">
        <v>849</v>
      </c>
      <c r="B22" s="600" t="s">
        <v>887</v>
      </c>
      <c r="C22" s="210"/>
      <c r="D22" s="213"/>
      <c r="E22" s="210"/>
      <c r="F22" s="557">
        <f>SUM(F23:F31)</f>
        <v>18.799999999999997</v>
      </c>
      <c r="G22" s="557">
        <f t="shared" ref="G22:M22" si="5">SUM(G23:G31)</f>
        <v>10.129999999999999</v>
      </c>
      <c r="H22" s="557">
        <f t="shared" si="5"/>
        <v>9.3299999999999983</v>
      </c>
      <c r="I22" s="557">
        <f t="shared" si="5"/>
        <v>0</v>
      </c>
      <c r="J22" s="557">
        <f t="shared" si="5"/>
        <v>0</v>
      </c>
      <c r="K22" s="557">
        <f t="shared" si="5"/>
        <v>0.8</v>
      </c>
      <c r="L22" s="557">
        <f t="shared" si="5"/>
        <v>5.62</v>
      </c>
      <c r="M22" s="557">
        <f t="shared" si="5"/>
        <v>3.05</v>
      </c>
      <c r="N22" s="598"/>
      <c r="O22" s="599"/>
      <c r="Q22" s="585">
        <f>G22+L22+M22</f>
        <v>18.8</v>
      </c>
    </row>
    <row r="23" spans="1:17" s="594" customFormat="1" ht="78" customHeight="1">
      <c r="A23" s="536">
        <v>14</v>
      </c>
      <c r="B23" s="553" t="s">
        <v>888</v>
      </c>
      <c r="C23" s="536" t="s">
        <v>866</v>
      </c>
      <c r="D23" s="362" t="s">
        <v>969</v>
      </c>
      <c r="E23" s="546" t="s">
        <v>848</v>
      </c>
      <c r="F23" s="557">
        <f t="shared" ref="F23:F31" si="6">G23+L23+M23</f>
        <v>3.6</v>
      </c>
      <c r="G23" s="537">
        <f t="shared" ref="G23:G29" si="7">H23+I23+J23+K23</f>
        <v>3.1</v>
      </c>
      <c r="H23" s="537">
        <v>2.6</v>
      </c>
      <c r="I23" s="537"/>
      <c r="J23" s="537"/>
      <c r="K23" s="537">
        <v>0.5</v>
      </c>
      <c r="L23" s="537"/>
      <c r="M23" s="537">
        <v>0.5</v>
      </c>
      <c r="N23" s="598"/>
      <c r="O23" s="599"/>
      <c r="Q23" s="584">
        <f t="shared" si="2"/>
        <v>3.6</v>
      </c>
    </row>
    <row r="24" spans="1:17" s="594" customFormat="1" ht="90" customHeight="1">
      <c r="A24" s="536">
        <v>15</v>
      </c>
      <c r="B24" s="553" t="s">
        <v>890</v>
      </c>
      <c r="C24" s="536" t="s">
        <v>866</v>
      </c>
      <c r="D24" s="362" t="s">
        <v>970</v>
      </c>
      <c r="E24" s="546" t="s">
        <v>848</v>
      </c>
      <c r="F24" s="557">
        <f t="shared" si="6"/>
        <v>1.58</v>
      </c>
      <c r="G24" s="537">
        <f t="shared" si="7"/>
        <v>1.45</v>
      </c>
      <c r="H24" s="537">
        <v>1.45</v>
      </c>
      <c r="I24" s="537"/>
      <c r="J24" s="537"/>
      <c r="K24" s="537"/>
      <c r="L24" s="537">
        <v>0.13</v>
      </c>
      <c r="M24" s="537"/>
      <c r="N24" s="598"/>
      <c r="O24" s="599"/>
      <c r="Q24" s="584">
        <f t="shared" si="2"/>
        <v>1.58</v>
      </c>
    </row>
    <row r="25" spans="1:17" s="595" customFormat="1" ht="68.25" customHeight="1">
      <c r="A25" s="536">
        <v>16</v>
      </c>
      <c r="B25" s="553" t="s">
        <v>971</v>
      </c>
      <c r="C25" s="536" t="s">
        <v>858</v>
      </c>
      <c r="D25" s="362" t="s">
        <v>972</v>
      </c>
      <c r="E25" s="546" t="s">
        <v>848</v>
      </c>
      <c r="F25" s="557">
        <f t="shared" si="6"/>
        <v>0.35</v>
      </c>
      <c r="G25" s="537">
        <f t="shared" si="7"/>
        <v>0</v>
      </c>
      <c r="H25" s="537"/>
      <c r="I25" s="537"/>
      <c r="J25" s="537"/>
      <c r="K25" s="537"/>
      <c r="L25" s="537">
        <v>0.35</v>
      </c>
      <c r="M25" s="537"/>
      <c r="N25" s="596"/>
      <c r="O25" s="597"/>
      <c r="Q25" s="584">
        <f t="shared" si="2"/>
        <v>0.35</v>
      </c>
    </row>
    <row r="26" spans="1:17" s="594" customFormat="1" ht="71.25" customHeight="1">
      <c r="A26" s="536">
        <v>17</v>
      </c>
      <c r="B26" s="553" t="s">
        <v>892</v>
      </c>
      <c r="C26" s="536" t="s">
        <v>877</v>
      </c>
      <c r="D26" s="362" t="s">
        <v>973</v>
      </c>
      <c r="E26" s="546" t="s">
        <v>848</v>
      </c>
      <c r="F26" s="557">
        <f t="shared" si="6"/>
        <v>6.6</v>
      </c>
      <c r="G26" s="537">
        <f t="shared" si="7"/>
        <v>4.7</v>
      </c>
      <c r="H26" s="537">
        <f>2.5+2.2</f>
        <v>4.7</v>
      </c>
      <c r="I26" s="537"/>
      <c r="J26" s="537"/>
      <c r="K26" s="537"/>
      <c r="L26" s="537"/>
      <c r="M26" s="537">
        <v>1.9</v>
      </c>
      <c r="N26" s="598"/>
      <c r="O26" s="599"/>
      <c r="Q26" s="584">
        <f t="shared" si="2"/>
        <v>6.6</v>
      </c>
    </row>
    <row r="27" spans="1:17" s="595" customFormat="1" ht="122.25" customHeight="1">
      <c r="A27" s="536">
        <v>18</v>
      </c>
      <c r="B27" s="553" t="s">
        <v>894</v>
      </c>
      <c r="C27" s="536" t="s">
        <v>974</v>
      </c>
      <c r="D27" s="362" t="s">
        <v>975</v>
      </c>
      <c r="E27" s="546" t="s">
        <v>848</v>
      </c>
      <c r="F27" s="557">
        <f t="shared" si="6"/>
        <v>0.09</v>
      </c>
      <c r="G27" s="537">
        <f t="shared" si="7"/>
        <v>0.09</v>
      </c>
      <c r="H27" s="537">
        <v>0.09</v>
      </c>
      <c r="I27" s="537"/>
      <c r="J27" s="537"/>
      <c r="K27" s="537"/>
      <c r="L27" s="537"/>
      <c r="M27" s="537"/>
      <c r="N27" s="596"/>
      <c r="O27" s="597"/>
      <c r="Q27" s="584">
        <f t="shared" si="2"/>
        <v>0.09</v>
      </c>
    </row>
    <row r="28" spans="1:17" s="595" customFormat="1" ht="68.25" customHeight="1">
      <c r="A28" s="536">
        <v>19</v>
      </c>
      <c r="B28" s="553" t="s">
        <v>897</v>
      </c>
      <c r="C28" s="536" t="s">
        <v>703</v>
      </c>
      <c r="D28" s="362" t="s">
        <v>898</v>
      </c>
      <c r="E28" s="546" t="s">
        <v>848</v>
      </c>
      <c r="F28" s="557">
        <f t="shared" si="6"/>
        <v>0.04</v>
      </c>
      <c r="G28" s="537">
        <f t="shared" si="7"/>
        <v>0.04</v>
      </c>
      <c r="H28" s="537">
        <v>0.04</v>
      </c>
      <c r="I28" s="537"/>
      <c r="J28" s="537"/>
      <c r="K28" s="537"/>
      <c r="L28" s="537"/>
      <c r="M28" s="537"/>
      <c r="N28" s="596"/>
      <c r="O28" s="597"/>
      <c r="Q28" s="584">
        <f t="shared" si="2"/>
        <v>0.04</v>
      </c>
    </row>
    <row r="29" spans="1:17" s="594" customFormat="1" ht="63" customHeight="1">
      <c r="A29" s="536">
        <v>20</v>
      </c>
      <c r="B29" s="553" t="s">
        <v>899</v>
      </c>
      <c r="C29" s="536" t="s">
        <v>900</v>
      </c>
      <c r="D29" s="362" t="s">
        <v>976</v>
      </c>
      <c r="E29" s="546" t="s">
        <v>848</v>
      </c>
      <c r="F29" s="564">
        <f t="shared" si="6"/>
        <v>1.25</v>
      </c>
      <c r="G29" s="537">
        <f t="shared" si="7"/>
        <v>0.75</v>
      </c>
      <c r="H29" s="537">
        <v>0.45</v>
      </c>
      <c r="I29" s="537"/>
      <c r="J29" s="537"/>
      <c r="K29" s="537">
        <v>0.3</v>
      </c>
      <c r="L29" s="537">
        <v>0.45</v>
      </c>
      <c r="M29" s="537">
        <v>0.05</v>
      </c>
      <c r="N29" s="598"/>
      <c r="O29" s="599"/>
      <c r="Q29" s="584">
        <f t="shared" si="2"/>
        <v>1.25</v>
      </c>
    </row>
    <row r="30" spans="1:17" s="594" customFormat="1" ht="63" customHeight="1">
      <c r="A30" s="1468">
        <v>21</v>
      </c>
      <c r="B30" s="1470" t="s">
        <v>977</v>
      </c>
      <c r="C30" s="536" t="s">
        <v>900</v>
      </c>
      <c r="D30" s="1468" t="s">
        <v>978</v>
      </c>
      <c r="E30" s="546" t="s">
        <v>848</v>
      </c>
      <c r="F30" s="564">
        <f t="shared" si="6"/>
        <v>1.94</v>
      </c>
      <c r="G30" s="537"/>
      <c r="H30" s="537"/>
      <c r="I30" s="537"/>
      <c r="J30" s="537"/>
      <c r="K30" s="537"/>
      <c r="L30" s="537">
        <v>1.34</v>
      </c>
      <c r="M30" s="537">
        <v>0.6</v>
      </c>
      <c r="N30" s="598"/>
      <c r="O30" s="599"/>
      <c r="Q30" s="584">
        <f t="shared" si="2"/>
        <v>1.94</v>
      </c>
    </row>
    <row r="31" spans="1:17" s="594" customFormat="1" ht="63" customHeight="1">
      <c r="A31" s="1469"/>
      <c r="B31" s="1471"/>
      <c r="C31" s="536" t="s">
        <v>909</v>
      </c>
      <c r="D31" s="1469"/>
      <c r="E31" s="546" t="s">
        <v>848</v>
      </c>
      <c r="F31" s="564">
        <f t="shared" si="6"/>
        <v>3.35</v>
      </c>
      <c r="G31" s="537"/>
      <c r="H31" s="537"/>
      <c r="I31" s="537"/>
      <c r="J31" s="537"/>
      <c r="K31" s="537"/>
      <c r="L31" s="537">
        <v>3.35</v>
      </c>
      <c r="N31" s="598"/>
      <c r="O31" s="599"/>
      <c r="Q31" s="584">
        <f t="shared" si="2"/>
        <v>3.35</v>
      </c>
    </row>
    <row r="32" spans="1:17" s="595" customFormat="1" ht="30" customHeight="1">
      <c r="A32" s="210" t="s">
        <v>850</v>
      </c>
      <c r="B32" s="600" t="s">
        <v>851</v>
      </c>
      <c r="C32" s="210"/>
      <c r="D32" s="213"/>
      <c r="E32" s="210"/>
      <c r="F32" s="557">
        <f t="shared" ref="F32:M32" si="8">SUM(F33:F38)</f>
        <v>87.14</v>
      </c>
      <c r="G32" s="234">
        <f t="shared" si="8"/>
        <v>70.819999999999993</v>
      </c>
      <c r="H32" s="234">
        <f t="shared" si="8"/>
        <v>69.12</v>
      </c>
      <c r="I32" s="234">
        <f t="shared" si="8"/>
        <v>0</v>
      </c>
      <c r="J32" s="234">
        <f t="shared" si="8"/>
        <v>0</v>
      </c>
      <c r="K32" s="234">
        <f t="shared" si="8"/>
        <v>1.7000000000000002</v>
      </c>
      <c r="L32" s="234">
        <f t="shared" si="8"/>
        <v>15.290000000000001</v>
      </c>
      <c r="M32" s="234">
        <f t="shared" si="8"/>
        <v>1.03</v>
      </c>
      <c r="N32" s="596"/>
      <c r="O32" s="597"/>
      <c r="Q32" s="584"/>
    </row>
    <row r="33" spans="1:17" s="594" customFormat="1" ht="70.5" customHeight="1">
      <c r="A33" s="217">
        <v>21</v>
      </c>
      <c r="B33" s="553" t="s">
        <v>979</v>
      </c>
      <c r="C33" s="217" t="s">
        <v>861</v>
      </c>
      <c r="D33" s="362" t="s">
        <v>980</v>
      </c>
      <c r="E33" s="546" t="s">
        <v>848</v>
      </c>
      <c r="F33" s="557">
        <f t="shared" ref="F33:F38" si="9">G33+L33+M33</f>
        <v>7.2</v>
      </c>
      <c r="G33" s="537">
        <f t="shared" ref="G33:G38" si="10">H33+I33+J33+K33</f>
        <v>6.45</v>
      </c>
      <c r="H33" s="537">
        <v>6.45</v>
      </c>
      <c r="I33" s="537"/>
      <c r="J33" s="537"/>
      <c r="K33" s="537"/>
      <c r="L33" s="537">
        <v>0.65</v>
      </c>
      <c r="M33" s="537">
        <v>0.1</v>
      </c>
      <c r="N33" s="598"/>
      <c r="O33" s="599"/>
      <c r="Q33" s="584"/>
    </row>
    <row r="34" spans="1:17" s="595" customFormat="1" ht="90" customHeight="1">
      <c r="A34" s="536">
        <v>22</v>
      </c>
      <c r="B34" s="362" t="s">
        <v>981</v>
      </c>
      <c r="C34" s="536" t="s">
        <v>982</v>
      </c>
      <c r="D34" s="362" t="s">
        <v>905</v>
      </c>
      <c r="E34" s="546" t="s">
        <v>848</v>
      </c>
      <c r="F34" s="557">
        <f t="shared" si="9"/>
        <v>9.2499999999999982</v>
      </c>
      <c r="G34" s="537">
        <f t="shared" si="10"/>
        <v>8.1999999999999993</v>
      </c>
      <c r="H34" s="537">
        <v>8.1</v>
      </c>
      <c r="I34" s="537"/>
      <c r="J34" s="537"/>
      <c r="K34" s="537">
        <v>0.1</v>
      </c>
      <c r="L34" s="537">
        <f>0.05+0.7+0.2</f>
        <v>0.95</v>
      </c>
      <c r="M34" s="537">
        <v>0.1</v>
      </c>
      <c r="N34" s="596"/>
      <c r="O34" s="597"/>
      <c r="Q34" s="584"/>
    </row>
    <row r="35" spans="1:17" s="595" customFormat="1" ht="83.25" customHeight="1">
      <c r="A35" s="536">
        <v>23</v>
      </c>
      <c r="B35" s="362" t="s">
        <v>983</v>
      </c>
      <c r="C35" s="536" t="s">
        <v>864</v>
      </c>
      <c r="D35" s="362" t="s">
        <v>984</v>
      </c>
      <c r="E35" s="546" t="s">
        <v>848</v>
      </c>
      <c r="F35" s="557">
        <f t="shared" si="9"/>
        <v>11.249999999999998</v>
      </c>
      <c r="G35" s="537">
        <f t="shared" si="10"/>
        <v>9.68</v>
      </c>
      <c r="H35" s="537">
        <f>9.6+0.08</f>
        <v>9.68</v>
      </c>
      <c r="I35" s="537"/>
      <c r="J35" s="537"/>
      <c r="K35" s="537"/>
      <c r="L35" s="537">
        <f>1.2+0.04+0.3</f>
        <v>1.54</v>
      </c>
      <c r="M35" s="537">
        <v>0.03</v>
      </c>
      <c r="N35" s="596"/>
      <c r="O35" s="597"/>
      <c r="Q35" s="584"/>
    </row>
    <row r="36" spans="1:17" s="595" customFormat="1" ht="69" customHeight="1">
      <c r="A36" s="536">
        <v>25</v>
      </c>
      <c r="B36" s="553" t="s">
        <v>985</v>
      </c>
      <c r="C36" s="536" t="s">
        <v>909</v>
      </c>
      <c r="D36" s="362" t="s">
        <v>986</v>
      </c>
      <c r="E36" s="546" t="s">
        <v>848</v>
      </c>
      <c r="F36" s="557">
        <f t="shared" si="9"/>
        <v>9</v>
      </c>
      <c r="G36" s="537">
        <f t="shared" si="10"/>
        <v>8.3000000000000007</v>
      </c>
      <c r="H36" s="537">
        <v>8.3000000000000007</v>
      </c>
      <c r="I36" s="537"/>
      <c r="J36" s="537"/>
      <c r="K36" s="537"/>
      <c r="L36" s="537">
        <v>0.6</v>
      </c>
      <c r="M36" s="537">
        <v>0.1</v>
      </c>
      <c r="N36" s="596"/>
      <c r="O36" s="597"/>
      <c r="Q36" s="584"/>
    </row>
    <row r="37" spans="1:17" s="594" customFormat="1" ht="74.25" customHeight="1">
      <c r="A37" s="536">
        <v>26</v>
      </c>
      <c r="B37" s="553" t="s">
        <v>911</v>
      </c>
      <c r="C37" s="536" t="s">
        <v>909</v>
      </c>
      <c r="D37" s="362" t="s">
        <v>987</v>
      </c>
      <c r="E37" s="546" t="s">
        <v>848</v>
      </c>
      <c r="F37" s="557">
        <f t="shared" si="9"/>
        <v>7.4</v>
      </c>
      <c r="G37" s="537">
        <f t="shared" si="10"/>
        <v>7</v>
      </c>
      <c r="H37" s="537">
        <v>7</v>
      </c>
      <c r="I37" s="537"/>
      <c r="J37" s="537"/>
      <c r="K37" s="537"/>
      <c r="L37" s="537">
        <v>0.4</v>
      </c>
      <c r="M37" s="537"/>
      <c r="N37" s="598"/>
      <c r="O37" s="599"/>
      <c r="Q37" s="584"/>
    </row>
    <row r="38" spans="1:17" s="595" customFormat="1" ht="96.75" customHeight="1">
      <c r="A38" s="536">
        <v>28</v>
      </c>
      <c r="B38" s="553" t="s">
        <v>988</v>
      </c>
      <c r="C38" s="536" t="s">
        <v>989</v>
      </c>
      <c r="D38" s="362" t="s">
        <v>990</v>
      </c>
      <c r="E38" s="546" t="s">
        <v>848</v>
      </c>
      <c r="F38" s="557">
        <f t="shared" si="9"/>
        <v>43.040000000000006</v>
      </c>
      <c r="G38" s="537">
        <f t="shared" si="10"/>
        <v>31.19</v>
      </c>
      <c r="H38" s="537">
        <v>29.59</v>
      </c>
      <c r="I38" s="537"/>
      <c r="J38" s="537"/>
      <c r="K38" s="537">
        <f>0.4+1.2</f>
        <v>1.6</v>
      </c>
      <c r="L38" s="537">
        <f>0.21+6.2+1.49+2.15+1.1</f>
        <v>11.15</v>
      </c>
      <c r="M38" s="537">
        <v>0.7</v>
      </c>
      <c r="N38" s="596"/>
      <c r="O38" s="597"/>
      <c r="Q38" s="584"/>
    </row>
    <row r="39" spans="1:17" s="594" customFormat="1" ht="30" customHeight="1">
      <c r="A39" s="210" t="s">
        <v>852</v>
      </c>
      <c r="B39" s="600" t="s">
        <v>341</v>
      </c>
      <c r="C39" s="210"/>
      <c r="D39" s="213"/>
      <c r="E39" s="210"/>
      <c r="F39" s="557">
        <f>SUM(F40:F43)</f>
        <v>1.42</v>
      </c>
      <c r="G39" s="557">
        <f t="shared" ref="G39:M39" si="11">SUM(G40:G43)</f>
        <v>1.3699999999999999</v>
      </c>
      <c r="H39" s="557">
        <f t="shared" si="11"/>
        <v>1.3399999999999999</v>
      </c>
      <c r="I39" s="557">
        <f t="shared" si="11"/>
        <v>0</v>
      </c>
      <c r="J39" s="557">
        <f t="shared" si="11"/>
        <v>0</v>
      </c>
      <c r="K39" s="557">
        <f t="shared" si="11"/>
        <v>0.03</v>
      </c>
      <c r="L39" s="557">
        <f t="shared" si="11"/>
        <v>0.04</v>
      </c>
      <c r="M39" s="557">
        <f t="shared" si="11"/>
        <v>0.01</v>
      </c>
      <c r="N39" s="557"/>
      <c r="O39" s="599"/>
      <c r="Q39" s="584">
        <f>G39+L39+M39</f>
        <v>1.42</v>
      </c>
    </row>
    <row r="40" spans="1:17" s="595" customFormat="1" ht="101.25" customHeight="1">
      <c r="A40" s="536">
        <v>30</v>
      </c>
      <c r="B40" s="553" t="s">
        <v>916</v>
      </c>
      <c r="C40" s="536" t="s">
        <v>917</v>
      </c>
      <c r="D40" s="362" t="s">
        <v>991</v>
      </c>
      <c r="E40" s="546" t="s">
        <v>848</v>
      </c>
      <c r="F40" s="557">
        <f>G40+L40+M40</f>
        <v>0.27</v>
      </c>
      <c r="G40" s="537">
        <f>H40+I40+J40+K40</f>
        <v>0.24</v>
      </c>
      <c r="H40" s="537">
        <v>0.21</v>
      </c>
      <c r="I40" s="537"/>
      <c r="J40" s="537"/>
      <c r="K40" s="537">
        <v>0.03</v>
      </c>
      <c r="L40" s="537">
        <v>0.03</v>
      </c>
      <c r="M40" s="537"/>
      <c r="N40" s="596"/>
      <c r="O40" s="597"/>
      <c r="Q40" s="584"/>
    </row>
    <row r="41" spans="1:17" s="595" customFormat="1" ht="63" customHeight="1">
      <c r="A41" s="536">
        <v>31</v>
      </c>
      <c r="B41" s="553" t="s">
        <v>919</v>
      </c>
      <c r="C41" s="536" t="s">
        <v>703</v>
      </c>
      <c r="D41" s="362" t="s">
        <v>992</v>
      </c>
      <c r="E41" s="546" t="s">
        <v>848</v>
      </c>
      <c r="F41" s="557">
        <f>G41+L41+M41</f>
        <v>0.04</v>
      </c>
      <c r="G41" s="537">
        <f>H41+I41+J41+K41</f>
        <v>0.04</v>
      </c>
      <c r="H41" s="537">
        <v>0.04</v>
      </c>
      <c r="I41" s="537"/>
      <c r="J41" s="537"/>
      <c r="K41" s="537"/>
      <c r="L41" s="537"/>
      <c r="M41" s="537"/>
      <c r="N41" s="596"/>
      <c r="O41" s="597"/>
      <c r="Q41" s="584"/>
    </row>
    <row r="42" spans="1:17" s="595" customFormat="1" ht="63" customHeight="1">
      <c r="A42" s="536">
        <v>32</v>
      </c>
      <c r="B42" s="553" t="s">
        <v>921</v>
      </c>
      <c r="C42" s="536" t="s">
        <v>922</v>
      </c>
      <c r="D42" s="362" t="s">
        <v>923</v>
      </c>
      <c r="E42" s="546" t="s">
        <v>848</v>
      </c>
      <c r="F42" s="557">
        <f>G42+L42+M42</f>
        <v>0.6</v>
      </c>
      <c r="G42" s="537">
        <f>H42+I42+J42+K42</f>
        <v>0.6</v>
      </c>
      <c r="H42" s="537">
        <v>0.6</v>
      </c>
      <c r="I42" s="537"/>
      <c r="J42" s="537"/>
      <c r="K42" s="537"/>
      <c r="L42" s="537"/>
      <c r="M42" s="537"/>
      <c r="N42" s="596"/>
      <c r="O42" s="597"/>
      <c r="Q42" s="584"/>
    </row>
    <row r="43" spans="1:17" s="595" customFormat="1" ht="63" customHeight="1">
      <c r="A43" s="536">
        <v>33</v>
      </c>
      <c r="B43" s="553" t="s">
        <v>924</v>
      </c>
      <c r="C43" s="536" t="s">
        <v>925</v>
      </c>
      <c r="D43" s="362" t="s">
        <v>926</v>
      </c>
      <c r="E43" s="546" t="s">
        <v>848</v>
      </c>
      <c r="F43" s="557">
        <f>G43+L43+M43</f>
        <v>0.51</v>
      </c>
      <c r="G43" s="537">
        <f>H43+I43+J43+K43</f>
        <v>0.49</v>
      </c>
      <c r="H43" s="537">
        <v>0.49</v>
      </c>
      <c r="I43" s="537"/>
      <c r="J43" s="537"/>
      <c r="K43" s="537"/>
      <c r="L43" s="537">
        <v>0.01</v>
      </c>
      <c r="M43" s="537">
        <v>0.01</v>
      </c>
      <c r="N43" s="596"/>
      <c r="O43" s="597"/>
      <c r="Q43" s="584"/>
    </row>
    <row r="44" spans="1:17" s="595" customFormat="1" ht="30" customHeight="1">
      <c r="A44" s="210" t="s">
        <v>853</v>
      </c>
      <c r="B44" s="586" t="s">
        <v>147</v>
      </c>
      <c r="C44" s="210"/>
      <c r="D44" s="213"/>
      <c r="E44" s="210"/>
      <c r="F44" s="557">
        <f>F45</f>
        <v>0.6</v>
      </c>
      <c r="G44" s="557">
        <f>G45</f>
        <v>0.5</v>
      </c>
      <c r="H44" s="557">
        <f t="shared" ref="H44:M44" si="12">H45</f>
        <v>0.5</v>
      </c>
      <c r="I44" s="557">
        <f t="shared" si="12"/>
        <v>0</v>
      </c>
      <c r="J44" s="557">
        <f t="shared" si="12"/>
        <v>0</v>
      </c>
      <c r="K44" s="557">
        <f t="shared" si="12"/>
        <v>0</v>
      </c>
      <c r="L44" s="557">
        <f t="shared" si="12"/>
        <v>0.1</v>
      </c>
      <c r="M44" s="557">
        <f t="shared" si="12"/>
        <v>0</v>
      </c>
      <c r="N44" s="596"/>
      <c r="O44" s="597"/>
      <c r="Q44" s="584"/>
    </row>
    <row r="45" spans="1:17" s="595" customFormat="1" ht="72" customHeight="1">
      <c r="A45" s="536">
        <v>32</v>
      </c>
      <c r="B45" s="553" t="s">
        <v>927</v>
      </c>
      <c r="C45" s="217" t="s">
        <v>909</v>
      </c>
      <c r="D45" s="362" t="s">
        <v>928</v>
      </c>
      <c r="E45" s="546" t="s">
        <v>848</v>
      </c>
      <c r="F45" s="557">
        <f>G45+L45+M45</f>
        <v>0.6</v>
      </c>
      <c r="G45" s="537">
        <f>H45+I45+J45+K45</f>
        <v>0.5</v>
      </c>
      <c r="H45" s="537">
        <v>0.5</v>
      </c>
      <c r="I45" s="537"/>
      <c r="J45" s="537"/>
      <c r="K45" s="537"/>
      <c r="L45" s="537">
        <v>0.1</v>
      </c>
      <c r="M45" s="537"/>
      <c r="N45" s="596"/>
      <c r="O45" s="597"/>
      <c r="Q45" s="584"/>
    </row>
    <row r="46" spans="1:17" s="595" customFormat="1" ht="30" customHeight="1">
      <c r="A46" s="210" t="s">
        <v>854</v>
      </c>
      <c r="B46" s="222" t="s">
        <v>929</v>
      </c>
      <c r="C46" s="210"/>
      <c r="D46" s="213"/>
      <c r="E46" s="210"/>
      <c r="F46" s="557">
        <v>0.3</v>
      </c>
      <c r="G46" s="234">
        <v>0.3</v>
      </c>
      <c r="H46" s="234">
        <v>0.3</v>
      </c>
      <c r="I46" s="234"/>
      <c r="J46" s="234"/>
      <c r="K46" s="234"/>
      <c r="L46" s="234"/>
      <c r="M46" s="234"/>
      <c r="N46" s="596"/>
      <c r="O46" s="597"/>
      <c r="Q46" s="584"/>
    </row>
    <row r="47" spans="1:17" s="595" customFormat="1" ht="111.75" customHeight="1">
      <c r="A47" s="217">
        <v>33</v>
      </c>
      <c r="B47" s="362" t="s">
        <v>930</v>
      </c>
      <c r="C47" s="217" t="s">
        <v>900</v>
      </c>
      <c r="D47" s="563" t="s">
        <v>931</v>
      </c>
      <c r="E47" s="536" t="s">
        <v>848</v>
      </c>
      <c r="F47" s="557">
        <v>0.3</v>
      </c>
      <c r="G47" s="537">
        <v>0.3</v>
      </c>
      <c r="H47" s="537">
        <v>0.3</v>
      </c>
      <c r="I47" s="537"/>
      <c r="J47" s="537"/>
      <c r="K47" s="537"/>
      <c r="L47" s="537"/>
      <c r="M47" s="537"/>
      <c r="N47" s="596"/>
      <c r="O47" s="597"/>
      <c r="Q47" s="584"/>
    </row>
    <row r="48" spans="1:17" s="595" customFormat="1" ht="43.9" customHeight="1">
      <c r="A48" s="210" t="s">
        <v>855</v>
      </c>
      <c r="B48" s="222" t="s">
        <v>33</v>
      </c>
      <c r="C48" s="217"/>
      <c r="D48" s="563"/>
      <c r="E48" s="536"/>
      <c r="F48" s="557">
        <f>F49+F50</f>
        <v>1.85</v>
      </c>
      <c r="G48" s="557">
        <f t="shared" ref="G48:M48" si="13">G49+G50</f>
        <v>1.75</v>
      </c>
      <c r="H48" s="557">
        <f t="shared" si="13"/>
        <v>1.22</v>
      </c>
      <c r="I48" s="557">
        <f t="shared" si="13"/>
        <v>0</v>
      </c>
      <c r="J48" s="557">
        <f t="shared" si="13"/>
        <v>0</v>
      </c>
      <c r="K48" s="557">
        <f>K49+L50</f>
        <v>0.53</v>
      </c>
      <c r="L48" s="557" t="e">
        <f>L49+#REF!</f>
        <v>#REF!</v>
      </c>
      <c r="M48" s="557">
        <f t="shared" si="13"/>
        <v>0.1</v>
      </c>
      <c r="N48" s="596"/>
      <c r="O48" s="597"/>
      <c r="Q48" s="584"/>
    </row>
    <row r="49" spans="1:17" s="595" customFormat="1" ht="42.6" customHeight="1">
      <c r="A49" s="217">
        <v>1</v>
      </c>
      <c r="B49" s="362" t="s">
        <v>932</v>
      </c>
      <c r="C49" s="217" t="s">
        <v>933</v>
      </c>
      <c r="D49" s="563"/>
      <c r="E49" s="536" t="s">
        <v>848</v>
      </c>
      <c r="F49" s="557">
        <f>G49+L49+M49</f>
        <v>0.4</v>
      </c>
      <c r="G49" s="537">
        <f>H49+I49+J49+K49</f>
        <v>0.30000000000000004</v>
      </c>
      <c r="H49" s="537">
        <v>0.27</v>
      </c>
      <c r="I49" s="537"/>
      <c r="J49" s="537"/>
      <c r="K49" s="537">
        <v>0.03</v>
      </c>
      <c r="L49" s="537"/>
      <c r="M49" s="537">
        <v>0.1</v>
      </c>
      <c r="N49" s="596"/>
      <c r="O49" s="597"/>
      <c r="Q49" s="584"/>
    </row>
    <row r="50" spans="1:17" s="595" customFormat="1" ht="57" customHeight="1">
      <c r="A50" s="217">
        <v>2</v>
      </c>
      <c r="B50" s="362" t="s">
        <v>934</v>
      </c>
      <c r="C50" s="217" t="s">
        <v>935</v>
      </c>
      <c r="D50" s="563"/>
      <c r="E50" s="536" t="s">
        <v>848</v>
      </c>
      <c r="F50" s="557">
        <f>G50+M50</f>
        <v>1.45</v>
      </c>
      <c r="G50" s="537">
        <f>H50+I50+J50+L50</f>
        <v>1.45</v>
      </c>
      <c r="H50" s="537">
        <v>0.95</v>
      </c>
      <c r="I50" s="537"/>
      <c r="J50" s="537"/>
      <c r="L50" s="537">
        <v>0.5</v>
      </c>
      <c r="M50" s="537"/>
      <c r="N50" s="596"/>
      <c r="O50" s="597"/>
      <c r="Q50" s="584"/>
    </row>
  </sheetData>
  <protectedRanges>
    <protectedRange sqref="B8:B14" name="Range10_1_1_3_1_1_1_1_1_1_2_2"/>
  </protectedRanges>
  <mergeCells count="20">
    <mergeCell ref="A1:N1"/>
    <mergeCell ref="A2:N2"/>
    <mergeCell ref="L3:M3"/>
    <mergeCell ref="A4:A6"/>
    <mergeCell ref="B4:B6"/>
    <mergeCell ref="C4:C6"/>
    <mergeCell ref="D4:E4"/>
    <mergeCell ref="F4:F6"/>
    <mergeCell ref="G4:M4"/>
    <mergeCell ref="N4:N6"/>
    <mergeCell ref="A30:A31"/>
    <mergeCell ref="B30:B31"/>
    <mergeCell ref="D30:D31"/>
    <mergeCell ref="Q4:Q6"/>
    <mergeCell ref="D5:D6"/>
    <mergeCell ref="E5:E6"/>
    <mergeCell ref="G5:G6"/>
    <mergeCell ref="H5:K5"/>
    <mergeCell ref="L5:L6"/>
    <mergeCell ref="M5:M6"/>
  </mergeCells>
  <conditionalFormatting sqref="B8:B14">
    <cfRule type="cellIs" dxfId="0" priority="1" stopIfTrue="1" operator="equal">
      <formula>0</formula>
    </cfRule>
  </conditionalFormatting>
  <dataValidations count="1">
    <dataValidation allowBlank="1" showInputMessage="1" showErrorMessage="1" errorTitle="Lỗi" error="Mã công trình, loại sản phẩm chưa đăng ký, Chọn DM_SP trong hộp Name Box để đăng ký!" sqref="B65052:B65053 IX65052:IX65053 ST65052:ST65053 ACP65052:ACP65053 AML65052:AML65053 AWH65052:AWH65053 BGD65052:BGD65053 BPZ65052:BPZ65053 BZV65052:BZV65053 CJR65052:CJR65053 CTN65052:CTN65053 DDJ65052:DDJ65053 DNF65052:DNF65053 DXB65052:DXB65053 EGX65052:EGX65053 EQT65052:EQT65053 FAP65052:FAP65053 FKL65052:FKL65053 FUH65052:FUH65053 GED65052:GED65053 GNZ65052:GNZ65053 GXV65052:GXV65053 HHR65052:HHR65053 HRN65052:HRN65053 IBJ65052:IBJ65053 ILF65052:ILF65053 IVB65052:IVB65053 JEX65052:JEX65053 JOT65052:JOT65053 JYP65052:JYP65053 KIL65052:KIL65053 KSH65052:KSH65053 LCD65052:LCD65053 LLZ65052:LLZ65053 LVV65052:LVV65053 MFR65052:MFR65053 MPN65052:MPN65053 MZJ65052:MZJ65053 NJF65052:NJF65053 NTB65052:NTB65053 OCX65052:OCX65053 OMT65052:OMT65053 OWP65052:OWP65053 PGL65052:PGL65053 PQH65052:PQH65053 QAD65052:QAD65053 QJZ65052:QJZ65053 QTV65052:QTV65053 RDR65052:RDR65053 RNN65052:RNN65053 RXJ65052:RXJ65053 SHF65052:SHF65053 SRB65052:SRB65053 TAX65052:TAX65053 TKT65052:TKT65053 TUP65052:TUP65053 UEL65052:UEL65053 UOH65052:UOH65053 UYD65052:UYD65053 VHZ65052:VHZ65053 VRV65052:VRV65053 WBR65052:WBR65053 WLN65052:WLN65053 WVJ65052:WVJ65053 B130588:B130589 IX130588:IX130589 ST130588:ST130589 ACP130588:ACP130589 AML130588:AML130589 AWH130588:AWH130589 BGD130588:BGD130589 BPZ130588:BPZ130589 BZV130588:BZV130589 CJR130588:CJR130589 CTN130588:CTN130589 DDJ130588:DDJ130589 DNF130588:DNF130589 DXB130588:DXB130589 EGX130588:EGX130589 EQT130588:EQT130589 FAP130588:FAP130589 FKL130588:FKL130589 FUH130588:FUH130589 GED130588:GED130589 GNZ130588:GNZ130589 GXV130588:GXV130589 HHR130588:HHR130589 HRN130588:HRN130589 IBJ130588:IBJ130589 ILF130588:ILF130589 IVB130588:IVB130589 JEX130588:JEX130589 JOT130588:JOT130589 JYP130588:JYP130589 KIL130588:KIL130589 KSH130588:KSH130589 LCD130588:LCD130589 LLZ130588:LLZ130589 LVV130588:LVV130589 MFR130588:MFR130589 MPN130588:MPN130589 MZJ130588:MZJ130589 NJF130588:NJF130589 NTB130588:NTB130589 OCX130588:OCX130589 OMT130588:OMT130589 OWP130588:OWP130589 PGL130588:PGL130589 PQH130588:PQH130589 QAD130588:QAD130589 QJZ130588:QJZ130589 QTV130588:QTV130589 RDR130588:RDR130589 RNN130588:RNN130589 RXJ130588:RXJ130589 SHF130588:SHF130589 SRB130588:SRB130589 TAX130588:TAX130589 TKT130588:TKT130589 TUP130588:TUP130589 UEL130588:UEL130589 UOH130588:UOH130589 UYD130588:UYD130589 VHZ130588:VHZ130589 VRV130588:VRV130589 WBR130588:WBR130589 WLN130588:WLN130589 WVJ130588:WVJ130589 B196124:B196125 IX196124:IX196125 ST196124:ST196125 ACP196124:ACP196125 AML196124:AML196125 AWH196124:AWH196125 BGD196124:BGD196125 BPZ196124:BPZ196125 BZV196124:BZV196125 CJR196124:CJR196125 CTN196124:CTN196125 DDJ196124:DDJ196125 DNF196124:DNF196125 DXB196124:DXB196125 EGX196124:EGX196125 EQT196124:EQT196125 FAP196124:FAP196125 FKL196124:FKL196125 FUH196124:FUH196125 GED196124:GED196125 GNZ196124:GNZ196125 GXV196124:GXV196125 HHR196124:HHR196125 HRN196124:HRN196125 IBJ196124:IBJ196125 ILF196124:ILF196125 IVB196124:IVB196125 JEX196124:JEX196125 JOT196124:JOT196125 JYP196124:JYP196125 KIL196124:KIL196125 KSH196124:KSH196125 LCD196124:LCD196125 LLZ196124:LLZ196125 LVV196124:LVV196125 MFR196124:MFR196125 MPN196124:MPN196125 MZJ196124:MZJ196125 NJF196124:NJF196125 NTB196124:NTB196125 OCX196124:OCX196125 OMT196124:OMT196125 OWP196124:OWP196125 PGL196124:PGL196125 PQH196124:PQH196125 QAD196124:QAD196125 QJZ196124:QJZ196125 QTV196124:QTV196125 RDR196124:RDR196125 RNN196124:RNN196125 RXJ196124:RXJ196125 SHF196124:SHF196125 SRB196124:SRB196125 TAX196124:TAX196125 TKT196124:TKT196125 TUP196124:TUP196125 UEL196124:UEL196125 UOH196124:UOH196125 UYD196124:UYD196125 VHZ196124:VHZ196125 VRV196124:VRV196125 WBR196124:WBR196125 WLN196124:WLN196125 WVJ196124:WVJ196125 B261660:B261661 IX261660:IX261661 ST261660:ST261661 ACP261660:ACP261661 AML261660:AML261661 AWH261660:AWH261661 BGD261660:BGD261661 BPZ261660:BPZ261661 BZV261660:BZV261661 CJR261660:CJR261661 CTN261660:CTN261661 DDJ261660:DDJ261661 DNF261660:DNF261661 DXB261660:DXB261661 EGX261660:EGX261661 EQT261660:EQT261661 FAP261660:FAP261661 FKL261660:FKL261661 FUH261660:FUH261661 GED261660:GED261661 GNZ261660:GNZ261661 GXV261660:GXV261661 HHR261660:HHR261661 HRN261660:HRN261661 IBJ261660:IBJ261661 ILF261660:ILF261661 IVB261660:IVB261661 JEX261660:JEX261661 JOT261660:JOT261661 JYP261660:JYP261661 KIL261660:KIL261661 KSH261660:KSH261661 LCD261660:LCD261661 LLZ261660:LLZ261661 LVV261660:LVV261661 MFR261660:MFR261661 MPN261660:MPN261661 MZJ261660:MZJ261661 NJF261660:NJF261661 NTB261660:NTB261661 OCX261660:OCX261661 OMT261660:OMT261661 OWP261660:OWP261661 PGL261660:PGL261661 PQH261660:PQH261661 QAD261660:QAD261661 QJZ261660:QJZ261661 QTV261660:QTV261661 RDR261660:RDR261661 RNN261660:RNN261661 RXJ261660:RXJ261661 SHF261660:SHF261661 SRB261660:SRB261661 TAX261660:TAX261661 TKT261660:TKT261661 TUP261660:TUP261661 UEL261660:UEL261661 UOH261660:UOH261661 UYD261660:UYD261661 VHZ261660:VHZ261661 VRV261660:VRV261661 WBR261660:WBR261661 WLN261660:WLN261661 WVJ261660:WVJ261661 B327196:B327197 IX327196:IX327197 ST327196:ST327197 ACP327196:ACP327197 AML327196:AML327197 AWH327196:AWH327197 BGD327196:BGD327197 BPZ327196:BPZ327197 BZV327196:BZV327197 CJR327196:CJR327197 CTN327196:CTN327197 DDJ327196:DDJ327197 DNF327196:DNF327197 DXB327196:DXB327197 EGX327196:EGX327197 EQT327196:EQT327197 FAP327196:FAP327197 FKL327196:FKL327197 FUH327196:FUH327197 GED327196:GED327197 GNZ327196:GNZ327197 GXV327196:GXV327197 HHR327196:HHR327197 HRN327196:HRN327197 IBJ327196:IBJ327197 ILF327196:ILF327197 IVB327196:IVB327197 JEX327196:JEX327197 JOT327196:JOT327197 JYP327196:JYP327197 KIL327196:KIL327197 KSH327196:KSH327197 LCD327196:LCD327197 LLZ327196:LLZ327197 LVV327196:LVV327197 MFR327196:MFR327197 MPN327196:MPN327197 MZJ327196:MZJ327197 NJF327196:NJF327197 NTB327196:NTB327197 OCX327196:OCX327197 OMT327196:OMT327197 OWP327196:OWP327197 PGL327196:PGL327197 PQH327196:PQH327197 QAD327196:QAD327197 QJZ327196:QJZ327197 QTV327196:QTV327197 RDR327196:RDR327197 RNN327196:RNN327197 RXJ327196:RXJ327197 SHF327196:SHF327197 SRB327196:SRB327197 TAX327196:TAX327197 TKT327196:TKT327197 TUP327196:TUP327197 UEL327196:UEL327197 UOH327196:UOH327197 UYD327196:UYD327197 VHZ327196:VHZ327197 VRV327196:VRV327197 WBR327196:WBR327197 WLN327196:WLN327197 WVJ327196:WVJ327197 B392732:B392733 IX392732:IX392733 ST392732:ST392733 ACP392732:ACP392733 AML392732:AML392733 AWH392732:AWH392733 BGD392732:BGD392733 BPZ392732:BPZ392733 BZV392732:BZV392733 CJR392732:CJR392733 CTN392732:CTN392733 DDJ392732:DDJ392733 DNF392732:DNF392733 DXB392732:DXB392733 EGX392732:EGX392733 EQT392732:EQT392733 FAP392732:FAP392733 FKL392732:FKL392733 FUH392732:FUH392733 GED392732:GED392733 GNZ392732:GNZ392733 GXV392732:GXV392733 HHR392732:HHR392733 HRN392732:HRN392733 IBJ392732:IBJ392733 ILF392732:ILF392733 IVB392732:IVB392733 JEX392732:JEX392733 JOT392732:JOT392733 JYP392732:JYP392733 KIL392732:KIL392733 KSH392732:KSH392733 LCD392732:LCD392733 LLZ392732:LLZ392733 LVV392732:LVV392733 MFR392732:MFR392733 MPN392732:MPN392733 MZJ392732:MZJ392733 NJF392732:NJF392733 NTB392732:NTB392733 OCX392732:OCX392733 OMT392732:OMT392733 OWP392732:OWP392733 PGL392732:PGL392733 PQH392732:PQH392733 QAD392732:QAD392733 QJZ392732:QJZ392733 QTV392732:QTV392733 RDR392732:RDR392733 RNN392732:RNN392733 RXJ392732:RXJ392733 SHF392732:SHF392733 SRB392732:SRB392733 TAX392732:TAX392733 TKT392732:TKT392733 TUP392732:TUP392733 UEL392732:UEL392733 UOH392732:UOH392733 UYD392732:UYD392733 VHZ392732:VHZ392733 VRV392732:VRV392733 WBR392732:WBR392733 WLN392732:WLN392733 WVJ392732:WVJ392733 B458268:B458269 IX458268:IX458269 ST458268:ST458269 ACP458268:ACP458269 AML458268:AML458269 AWH458268:AWH458269 BGD458268:BGD458269 BPZ458268:BPZ458269 BZV458268:BZV458269 CJR458268:CJR458269 CTN458268:CTN458269 DDJ458268:DDJ458269 DNF458268:DNF458269 DXB458268:DXB458269 EGX458268:EGX458269 EQT458268:EQT458269 FAP458268:FAP458269 FKL458268:FKL458269 FUH458268:FUH458269 GED458268:GED458269 GNZ458268:GNZ458269 GXV458268:GXV458269 HHR458268:HHR458269 HRN458268:HRN458269 IBJ458268:IBJ458269 ILF458268:ILF458269 IVB458268:IVB458269 JEX458268:JEX458269 JOT458268:JOT458269 JYP458268:JYP458269 KIL458268:KIL458269 KSH458268:KSH458269 LCD458268:LCD458269 LLZ458268:LLZ458269 LVV458268:LVV458269 MFR458268:MFR458269 MPN458268:MPN458269 MZJ458268:MZJ458269 NJF458268:NJF458269 NTB458268:NTB458269 OCX458268:OCX458269 OMT458268:OMT458269 OWP458268:OWP458269 PGL458268:PGL458269 PQH458268:PQH458269 QAD458268:QAD458269 QJZ458268:QJZ458269 QTV458268:QTV458269 RDR458268:RDR458269 RNN458268:RNN458269 RXJ458268:RXJ458269 SHF458268:SHF458269 SRB458268:SRB458269 TAX458268:TAX458269 TKT458268:TKT458269 TUP458268:TUP458269 UEL458268:UEL458269 UOH458268:UOH458269 UYD458268:UYD458269 VHZ458268:VHZ458269 VRV458268:VRV458269 WBR458268:WBR458269 WLN458268:WLN458269 WVJ458268:WVJ458269 B523804:B523805 IX523804:IX523805 ST523804:ST523805 ACP523804:ACP523805 AML523804:AML523805 AWH523804:AWH523805 BGD523804:BGD523805 BPZ523804:BPZ523805 BZV523804:BZV523805 CJR523804:CJR523805 CTN523804:CTN523805 DDJ523804:DDJ523805 DNF523804:DNF523805 DXB523804:DXB523805 EGX523804:EGX523805 EQT523804:EQT523805 FAP523804:FAP523805 FKL523804:FKL523805 FUH523804:FUH523805 GED523804:GED523805 GNZ523804:GNZ523805 GXV523804:GXV523805 HHR523804:HHR523805 HRN523804:HRN523805 IBJ523804:IBJ523805 ILF523804:ILF523805 IVB523804:IVB523805 JEX523804:JEX523805 JOT523804:JOT523805 JYP523804:JYP523805 KIL523804:KIL523805 KSH523804:KSH523805 LCD523804:LCD523805 LLZ523804:LLZ523805 LVV523804:LVV523805 MFR523804:MFR523805 MPN523804:MPN523805 MZJ523804:MZJ523805 NJF523804:NJF523805 NTB523804:NTB523805 OCX523804:OCX523805 OMT523804:OMT523805 OWP523804:OWP523805 PGL523804:PGL523805 PQH523804:PQH523805 QAD523804:QAD523805 QJZ523804:QJZ523805 QTV523804:QTV523805 RDR523804:RDR523805 RNN523804:RNN523805 RXJ523804:RXJ523805 SHF523804:SHF523805 SRB523804:SRB523805 TAX523804:TAX523805 TKT523804:TKT523805 TUP523804:TUP523805 UEL523804:UEL523805 UOH523804:UOH523805 UYD523804:UYD523805 VHZ523804:VHZ523805 VRV523804:VRV523805 WBR523804:WBR523805 WLN523804:WLN523805 WVJ523804:WVJ523805 B589340:B589341 IX589340:IX589341 ST589340:ST589341 ACP589340:ACP589341 AML589340:AML589341 AWH589340:AWH589341 BGD589340:BGD589341 BPZ589340:BPZ589341 BZV589340:BZV589341 CJR589340:CJR589341 CTN589340:CTN589341 DDJ589340:DDJ589341 DNF589340:DNF589341 DXB589340:DXB589341 EGX589340:EGX589341 EQT589340:EQT589341 FAP589340:FAP589341 FKL589340:FKL589341 FUH589340:FUH589341 GED589340:GED589341 GNZ589340:GNZ589341 GXV589340:GXV589341 HHR589340:HHR589341 HRN589340:HRN589341 IBJ589340:IBJ589341 ILF589340:ILF589341 IVB589340:IVB589341 JEX589340:JEX589341 JOT589340:JOT589341 JYP589340:JYP589341 KIL589340:KIL589341 KSH589340:KSH589341 LCD589340:LCD589341 LLZ589340:LLZ589341 LVV589340:LVV589341 MFR589340:MFR589341 MPN589340:MPN589341 MZJ589340:MZJ589341 NJF589340:NJF589341 NTB589340:NTB589341 OCX589340:OCX589341 OMT589340:OMT589341 OWP589340:OWP589341 PGL589340:PGL589341 PQH589340:PQH589341 QAD589340:QAD589341 QJZ589340:QJZ589341 QTV589340:QTV589341 RDR589340:RDR589341 RNN589340:RNN589341 RXJ589340:RXJ589341 SHF589340:SHF589341 SRB589340:SRB589341 TAX589340:TAX589341 TKT589340:TKT589341 TUP589340:TUP589341 UEL589340:UEL589341 UOH589340:UOH589341 UYD589340:UYD589341 VHZ589340:VHZ589341 VRV589340:VRV589341 WBR589340:WBR589341 WLN589340:WLN589341 WVJ589340:WVJ589341 B654876:B654877 IX654876:IX654877 ST654876:ST654877 ACP654876:ACP654877 AML654876:AML654877 AWH654876:AWH654877 BGD654876:BGD654877 BPZ654876:BPZ654877 BZV654876:BZV654877 CJR654876:CJR654877 CTN654876:CTN654877 DDJ654876:DDJ654877 DNF654876:DNF654877 DXB654876:DXB654877 EGX654876:EGX654877 EQT654876:EQT654877 FAP654876:FAP654877 FKL654876:FKL654877 FUH654876:FUH654877 GED654876:GED654877 GNZ654876:GNZ654877 GXV654876:GXV654877 HHR654876:HHR654877 HRN654876:HRN654877 IBJ654876:IBJ654877 ILF654876:ILF654877 IVB654876:IVB654877 JEX654876:JEX654877 JOT654876:JOT654877 JYP654876:JYP654877 KIL654876:KIL654877 KSH654876:KSH654877 LCD654876:LCD654877 LLZ654876:LLZ654877 LVV654876:LVV654877 MFR654876:MFR654877 MPN654876:MPN654877 MZJ654876:MZJ654877 NJF654876:NJF654877 NTB654876:NTB654877 OCX654876:OCX654877 OMT654876:OMT654877 OWP654876:OWP654877 PGL654876:PGL654877 PQH654876:PQH654877 QAD654876:QAD654877 QJZ654876:QJZ654877 QTV654876:QTV654877 RDR654876:RDR654877 RNN654876:RNN654877 RXJ654876:RXJ654877 SHF654876:SHF654877 SRB654876:SRB654877 TAX654876:TAX654877 TKT654876:TKT654877 TUP654876:TUP654877 UEL654876:UEL654877 UOH654876:UOH654877 UYD654876:UYD654877 VHZ654876:VHZ654877 VRV654876:VRV654877 WBR654876:WBR654877 WLN654876:WLN654877 WVJ654876:WVJ654877 B720412:B720413 IX720412:IX720413 ST720412:ST720413 ACP720412:ACP720413 AML720412:AML720413 AWH720412:AWH720413 BGD720412:BGD720413 BPZ720412:BPZ720413 BZV720412:BZV720413 CJR720412:CJR720413 CTN720412:CTN720413 DDJ720412:DDJ720413 DNF720412:DNF720413 DXB720412:DXB720413 EGX720412:EGX720413 EQT720412:EQT720413 FAP720412:FAP720413 FKL720412:FKL720413 FUH720412:FUH720413 GED720412:GED720413 GNZ720412:GNZ720413 GXV720412:GXV720413 HHR720412:HHR720413 HRN720412:HRN720413 IBJ720412:IBJ720413 ILF720412:ILF720413 IVB720412:IVB720413 JEX720412:JEX720413 JOT720412:JOT720413 JYP720412:JYP720413 KIL720412:KIL720413 KSH720412:KSH720413 LCD720412:LCD720413 LLZ720412:LLZ720413 LVV720412:LVV720413 MFR720412:MFR720413 MPN720412:MPN720413 MZJ720412:MZJ720413 NJF720412:NJF720413 NTB720412:NTB720413 OCX720412:OCX720413 OMT720412:OMT720413 OWP720412:OWP720413 PGL720412:PGL720413 PQH720412:PQH720413 QAD720412:QAD720413 QJZ720412:QJZ720413 QTV720412:QTV720413 RDR720412:RDR720413 RNN720412:RNN720413 RXJ720412:RXJ720413 SHF720412:SHF720413 SRB720412:SRB720413 TAX720412:TAX720413 TKT720412:TKT720413 TUP720412:TUP720413 UEL720412:UEL720413 UOH720412:UOH720413 UYD720412:UYD720413 VHZ720412:VHZ720413 VRV720412:VRV720413 WBR720412:WBR720413 WLN720412:WLN720413 WVJ720412:WVJ720413 B785948:B785949 IX785948:IX785949 ST785948:ST785949 ACP785948:ACP785949 AML785948:AML785949 AWH785948:AWH785949 BGD785948:BGD785949 BPZ785948:BPZ785949 BZV785948:BZV785949 CJR785948:CJR785949 CTN785948:CTN785949 DDJ785948:DDJ785949 DNF785948:DNF785949 DXB785948:DXB785949 EGX785948:EGX785949 EQT785948:EQT785949 FAP785948:FAP785949 FKL785948:FKL785949 FUH785948:FUH785949 GED785948:GED785949 GNZ785948:GNZ785949 GXV785948:GXV785949 HHR785948:HHR785949 HRN785948:HRN785949 IBJ785948:IBJ785949 ILF785948:ILF785949 IVB785948:IVB785949 JEX785948:JEX785949 JOT785948:JOT785949 JYP785948:JYP785949 KIL785948:KIL785949 KSH785948:KSH785949 LCD785948:LCD785949 LLZ785948:LLZ785949 LVV785948:LVV785949 MFR785948:MFR785949 MPN785948:MPN785949 MZJ785948:MZJ785949 NJF785948:NJF785949 NTB785948:NTB785949 OCX785948:OCX785949 OMT785948:OMT785949 OWP785948:OWP785949 PGL785948:PGL785949 PQH785948:PQH785949 QAD785948:QAD785949 QJZ785948:QJZ785949 QTV785948:QTV785949 RDR785948:RDR785949 RNN785948:RNN785949 RXJ785948:RXJ785949 SHF785948:SHF785949 SRB785948:SRB785949 TAX785948:TAX785949 TKT785948:TKT785949 TUP785948:TUP785949 UEL785948:UEL785949 UOH785948:UOH785949 UYD785948:UYD785949 VHZ785948:VHZ785949 VRV785948:VRV785949 WBR785948:WBR785949 WLN785948:WLN785949 WVJ785948:WVJ785949 B851484:B851485 IX851484:IX851485 ST851484:ST851485 ACP851484:ACP851485 AML851484:AML851485 AWH851484:AWH851485 BGD851484:BGD851485 BPZ851484:BPZ851485 BZV851484:BZV851485 CJR851484:CJR851485 CTN851484:CTN851485 DDJ851484:DDJ851485 DNF851484:DNF851485 DXB851484:DXB851485 EGX851484:EGX851485 EQT851484:EQT851485 FAP851484:FAP851485 FKL851484:FKL851485 FUH851484:FUH851485 GED851484:GED851485 GNZ851484:GNZ851485 GXV851484:GXV851485 HHR851484:HHR851485 HRN851484:HRN851485 IBJ851484:IBJ851485 ILF851484:ILF851485 IVB851484:IVB851485 JEX851484:JEX851485 JOT851484:JOT851485 JYP851484:JYP851485 KIL851484:KIL851485 KSH851484:KSH851485 LCD851484:LCD851485 LLZ851484:LLZ851485 LVV851484:LVV851485 MFR851484:MFR851485 MPN851484:MPN851485 MZJ851484:MZJ851485 NJF851484:NJF851485 NTB851484:NTB851485 OCX851484:OCX851485 OMT851484:OMT851485 OWP851484:OWP851485 PGL851484:PGL851485 PQH851484:PQH851485 QAD851484:QAD851485 QJZ851484:QJZ851485 QTV851484:QTV851485 RDR851484:RDR851485 RNN851484:RNN851485 RXJ851484:RXJ851485 SHF851484:SHF851485 SRB851484:SRB851485 TAX851484:TAX851485 TKT851484:TKT851485 TUP851484:TUP851485 UEL851484:UEL851485 UOH851484:UOH851485 UYD851484:UYD851485 VHZ851484:VHZ851485 VRV851484:VRV851485 WBR851484:WBR851485 WLN851484:WLN851485 WVJ851484:WVJ851485 B917020:B917021 IX917020:IX917021 ST917020:ST917021 ACP917020:ACP917021 AML917020:AML917021 AWH917020:AWH917021 BGD917020:BGD917021 BPZ917020:BPZ917021 BZV917020:BZV917021 CJR917020:CJR917021 CTN917020:CTN917021 DDJ917020:DDJ917021 DNF917020:DNF917021 DXB917020:DXB917021 EGX917020:EGX917021 EQT917020:EQT917021 FAP917020:FAP917021 FKL917020:FKL917021 FUH917020:FUH917021 GED917020:GED917021 GNZ917020:GNZ917021 GXV917020:GXV917021 HHR917020:HHR917021 HRN917020:HRN917021 IBJ917020:IBJ917021 ILF917020:ILF917021 IVB917020:IVB917021 JEX917020:JEX917021 JOT917020:JOT917021 JYP917020:JYP917021 KIL917020:KIL917021 KSH917020:KSH917021 LCD917020:LCD917021 LLZ917020:LLZ917021 LVV917020:LVV917021 MFR917020:MFR917021 MPN917020:MPN917021 MZJ917020:MZJ917021 NJF917020:NJF917021 NTB917020:NTB917021 OCX917020:OCX917021 OMT917020:OMT917021 OWP917020:OWP917021 PGL917020:PGL917021 PQH917020:PQH917021 QAD917020:QAD917021 QJZ917020:QJZ917021 QTV917020:QTV917021 RDR917020:RDR917021 RNN917020:RNN917021 RXJ917020:RXJ917021 SHF917020:SHF917021 SRB917020:SRB917021 TAX917020:TAX917021 TKT917020:TKT917021 TUP917020:TUP917021 UEL917020:UEL917021 UOH917020:UOH917021 UYD917020:UYD917021 VHZ917020:VHZ917021 VRV917020:VRV917021 WBR917020:WBR917021 WLN917020:WLN917021 WVJ917020:WVJ917021 B982556:B982557 IX982556:IX982557 ST982556:ST982557 ACP982556:ACP982557 AML982556:AML982557 AWH982556:AWH982557 BGD982556:BGD982557 BPZ982556:BPZ982557 BZV982556:BZV982557 CJR982556:CJR982557 CTN982556:CTN982557 DDJ982556:DDJ982557 DNF982556:DNF982557 DXB982556:DXB982557 EGX982556:EGX982557 EQT982556:EQT982557 FAP982556:FAP982557 FKL982556:FKL982557 FUH982556:FUH982557 GED982556:GED982557 GNZ982556:GNZ982557 GXV982556:GXV982557 HHR982556:HHR982557 HRN982556:HRN982557 IBJ982556:IBJ982557 ILF982556:ILF982557 IVB982556:IVB982557 JEX982556:JEX982557 JOT982556:JOT982557 JYP982556:JYP982557 KIL982556:KIL982557 KSH982556:KSH982557 LCD982556:LCD982557 LLZ982556:LLZ982557 LVV982556:LVV982557 MFR982556:MFR982557 MPN982556:MPN982557 MZJ982556:MZJ982557 NJF982556:NJF982557 NTB982556:NTB982557 OCX982556:OCX982557 OMT982556:OMT982557 OWP982556:OWP982557 PGL982556:PGL982557 PQH982556:PQH982557 QAD982556:QAD982557 QJZ982556:QJZ982557 QTV982556:QTV982557 RDR982556:RDR982557 RNN982556:RNN982557 RXJ982556:RXJ982557 SHF982556:SHF982557 SRB982556:SRB982557 TAX982556:TAX982557 TKT982556:TKT982557 TUP982556:TUP982557 UEL982556:UEL982557 UOH982556:UOH982557 UYD982556:UYD982557 VHZ982556:VHZ982557 VRV982556:VRV982557 WBR982556:WBR982557 WLN982556:WLN982557 WVJ982556:WVJ982557 B65059 IX65059 ST65059 ACP65059 AML65059 AWH65059 BGD65059 BPZ65059 BZV65059 CJR65059 CTN65059 DDJ65059 DNF65059 DXB65059 EGX65059 EQT65059 FAP65059 FKL65059 FUH65059 GED65059 GNZ65059 GXV65059 HHR65059 HRN65059 IBJ65059 ILF65059 IVB65059 JEX65059 JOT65059 JYP65059 KIL65059 KSH65059 LCD65059 LLZ65059 LVV65059 MFR65059 MPN65059 MZJ65059 NJF65059 NTB65059 OCX65059 OMT65059 OWP65059 PGL65059 PQH65059 QAD65059 QJZ65059 QTV65059 RDR65059 RNN65059 RXJ65059 SHF65059 SRB65059 TAX65059 TKT65059 TUP65059 UEL65059 UOH65059 UYD65059 VHZ65059 VRV65059 WBR65059 WLN65059 WVJ65059 B130595 IX130595 ST130595 ACP130595 AML130595 AWH130595 BGD130595 BPZ130595 BZV130595 CJR130595 CTN130595 DDJ130595 DNF130595 DXB130595 EGX130595 EQT130595 FAP130595 FKL130595 FUH130595 GED130595 GNZ130595 GXV130595 HHR130595 HRN130595 IBJ130595 ILF130595 IVB130595 JEX130595 JOT130595 JYP130595 KIL130595 KSH130595 LCD130595 LLZ130595 LVV130595 MFR130595 MPN130595 MZJ130595 NJF130595 NTB130595 OCX130595 OMT130595 OWP130595 PGL130595 PQH130595 QAD130595 QJZ130595 QTV130595 RDR130595 RNN130595 RXJ130595 SHF130595 SRB130595 TAX130595 TKT130595 TUP130595 UEL130595 UOH130595 UYD130595 VHZ130595 VRV130595 WBR130595 WLN130595 WVJ130595 B196131 IX196131 ST196131 ACP196131 AML196131 AWH196131 BGD196131 BPZ196131 BZV196131 CJR196131 CTN196131 DDJ196131 DNF196131 DXB196131 EGX196131 EQT196131 FAP196131 FKL196131 FUH196131 GED196131 GNZ196131 GXV196131 HHR196131 HRN196131 IBJ196131 ILF196131 IVB196131 JEX196131 JOT196131 JYP196131 KIL196131 KSH196131 LCD196131 LLZ196131 LVV196131 MFR196131 MPN196131 MZJ196131 NJF196131 NTB196131 OCX196131 OMT196131 OWP196131 PGL196131 PQH196131 QAD196131 QJZ196131 QTV196131 RDR196131 RNN196131 RXJ196131 SHF196131 SRB196131 TAX196131 TKT196131 TUP196131 UEL196131 UOH196131 UYD196131 VHZ196131 VRV196131 WBR196131 WLN196131 WVJ196131 B261667 IX261667 ST261667 ACP261667 AML261667 AWH261667 BGD261667 BPZ261667 BZV261667 CJR261667 CTN261667 DDJ261667 DNF261667 DXB261667 EGX261667 EQT261667 FAP261667 FKL261667 FUH261667 GED261667 GNZ261667 GXV261667 HHR261667 HRN261667 IBJ261667 ILF261667 IVB261667 JEX261667 JOT261667 JYP261667 KIL261667 KSH261667 LCD261667 LLZ261667 LVV261667 MFR261667 MPN261667 MZJ261667 NJF261667 NTB261667 OCX261667 OMT261667 OWP261667 PGL261667 PQH261667 QAD261667 QJZ261667 QTV261667 RDR261667 RNN261667 RXJ261667 SHF261667 SRB261667 TAX261667 TKT261667 TUP261667 UEL261667 UOH261667 UYD261667 VHZ261667 VRV261667 WBR261667 WLN261667 WVJ261667 B327203 IX327203 ST327203 ACP327203 AML327203 AWH327203 BGD327203 BPZ327203 BZV327203 CJR327203 CTN327203 DDJ327203 DNF327203 DXB327203 EGX327203 EQT327203 FAP327203 FKL327203 FUH327203 GED327203 GNZ327203 GXV327203 HHR327203 HRN327203 IBJ327203 ILF327203 IVB327203 JEX327203 JOT327203 JYP327203 KIL327203 KSH327203 LCD327203 LLZ327203 LVV327203 MFR327203 MPN327203 MZJ327203 NJF327203 NTB327203 OCX327203 OMT327203 OWP327203 PGL327203 PQH327203 QAD327203 QJZ327203 QTV327203 RDR327203 RNN327203 RXJ327203 SHF327203 SRB327203 TAX327203 TKT327203 TUP327203 UEL327203 UOH327203 UYD327203 VHZ327203 VRV327203 WBR327203 WLN327203 WVJ327203 B392739 IX392739 ST392739 ACP392739 AML392739 AWH392739 BGD392739 BPZ392739 BZV392739 CJR392739 CTN392739 DDJ392739 DNF392739 DXB392739 EGX392739 EQT392739 FAP392739 FKL392739 FUH392739 GED392739 GNZ392739 GXV392739 HHR392739 HRN392739 IBJ392739 ILF392739 IVB392739 JEX392739 JOT392739 JYP392739 KIL392739 KSH392739 LCD392739 LLZ392739 LVV392739 MFR392739 MPN392739 MZJ392739 NJF392739 NTB392739 OCX392739 OMT392739 OWP392739 PGL392739 PQH392739 QAD392739 QJZ392739 QTV392739 RDR392739 RNN392739 RXJ392739 SHF392739 SRB392739 TAX392739 TKT392739 TUP392739 UEL392739 UOH392739 UYD392739 VHZ392739 VRV392739 WBR392739 WLN392739 WVJ392739 B458275 IX458275 ST458275 ACP458275 AML458275 AWH458275 BGD458275 BPZ458275 BZV458275 CJR458275 CTN458275 DDJ458275 DNF458275 DXB458275 EGX458275 EQT458275 FAP458275 FKL458275 FUH458275 GED458275 GNZ458275 GXV458275 HHR458275 HRN458275 IBJ458275 ILF458275 IVB458275 JEX458275 JOT458275 JYP458275 KIL458275 KSH458275 LCD458275 LLZ458275 LVV458275 MFR458275 MPN458275 MZJ458275 NJF458275 NTB458275 OCX458275 OMT458275 OWP458275 PGL458275 PQH458275 QAD458275 QJZ458275 QTV458275 RDR458275 RNN458275 RXJ458275 SHF458275 SRB458275 TAX458275 TKT458275 TUP458275 UEL458275 UOH458275 UYD458275 VHZ458275 VRV458275 WBR458275 WLN458275 WVJ458275 B523811 IX523811 ST523811 ACP523811 AML523811 AWH523811 BGD523811 BPZ523811 BZV523811 CJR523811 CTN523811 DDJ523811 DNF523811 DXB523811 EGX523811 EQT523811 FAP523811 FKL523811 FUH523811 GED523811 GNZ523811 GXV523811 HHR523811 HRN523811 IBJ523811 ILF523811 IVB523811 JEX523811 JOT523811 JYP523811 KIL523811 KSH523811 LCD523811 LLZ523811 LVV523811 MFR523811 MPN523811 MZJ523811 NJF523811 NTB523811 OCX523811 OMT523811 OWP523811 PGL523811 PQH523811 QAD523811 QJZ523811 QTV523811 RDR523811 RNN523811 RXJ523811 SHF523811 SRB523811 TAX523811 TKT523811 TUP523811 UEL523811 UOH523811 UYD523811 VHZ523811 VRV523811 WBR523811 WLN523811 WVJ523811 B589347 IX589347 ST589347 ACP589347 AML589347 AWH589347 BGD589347 BPZ589347 BZV589347 CJR589347 CTN589347 DDJ589347 DNF589347 DXB589347 EGX589347 EQT589347 FAP589347 FKL589347 FUH589347 GED589347 GNZ589347 GXV589347 HHR589347 HRN589347 IBJ589347 ILF589347 IVB589347 JEX589347 JOT589347 JYP589347 KIL589347 KSH589347 LCD589347 LLZ589347 LVV589347 MFR589347 MPN589347 MZJ589347 NJF589347 NTB589347 OCX589347 OMT589347 OWP589347 PGL589347 PQH589347 QAD589347 QJZ589347 QTV589347 RDR589347 RNN589347 RXJ589347 SHF589347 SRB589347 TAX589347 TKT589347 TUP589347 UEL589347 UOH589347 UYD589347 VHZ589347 VRV589347 WBR589347 WLN589347 WVJ589347 B654883 IX654883 ST654883 ACP654883 AML654883 AWH654883 BGD654883 BPZ654883 BZV654883 CJR654883 CTN654883 DDJ654883 DNF654883 DXB654883 EGX654883 EQT654883 FAP654883 FKL654883 FUH654883 GED654883 GNZ654883 GXV654883 HHR654883 HRN654883 IBJ654883 ILF654883 IVB654883 JEX654883 JOT654883 JYP654883 KIL654883 KSH654883 LCD654883 LLZ654883 LVV654883 MFR654883 MPN654883 MZJ654883 NJF654883 NTB654883 OCX654883 OMT654883 OWP654883 PGL654883 PQH654883 QAD654883 QJZ654883 QTV654883 RDR654883 RNN654883 RXJ654883 SHF654883 SRB654883 TAX654883 TKT654883 TUP654883 UEL654883 UOH654883 UYD654883 VHZ654883 VRV654883 WBR654883 WLN654883 WVJ654883 B720419 IX720419 ST720419 ACP720419 AML720419 AWH720419 BGD720419 BPZ720419 BZV720419 CJR720419 CTN720419 DDJ720419 DNF720419 DXB720419 EGX720419 EQT720419 FAP720419 FKL720419 FUH720419 GED720419 GNZ720419 GXV720419 HHR720419 HRN720419 IBJ720419 ILF720419 IVB720419 JEX720419 JOT720419 JYP720419 KIL720419 KSH720419 LCD720419 LLZ720419 LVV720419 MFR720419 MPN720419 MZJ720419 NJF720419 NTB720419 OCX720419 OMT720419 OWP720419 PGL720419 PQH720419 QAD720419 QJZ720419 QTV720419 RDR720419 RNN720419 RXJ720419 SHF720419 SRB720419 TAX720419 TKT720419 TUP720419 UEL720419 UOH720419 UYD720419 VHZ720419 VRV720419 WBR720419 WLN720419 WVJ720419 B785955 IX785955 ST785955 ACP785955 AML785955 AWH785955 BGD785955 BPZ785955 BZV785955 CJR785955 CTN785955 DDJ785955 DNF785955 DXB785955 EGX785955 EQT785955 FAP785955 FKL785955 FUH785955 GED785955 GNZ785955 GXV785955 HHR785955 HRN785955 IBJ785955 ILF785955 IVB785955 JEX785955 JOT785955 JYP785955 KIL785955 KSH785955 LCD785955 LLZ785955 LVV785955 MFR785955 MPN785955 MZJ785955 NJF785955 NTB785955 OCX785955 OMT785955 OWP785955 PGL785955 PQH785955 QAD785955 QJZ785955 QTV785955 RDR785955 RNN785955 RXJ785955 SHF785955 SRB785955 TAX785955 TKT785955 TUP785955 UEL785955 UOH785955 UYD785955 VHZ785955 VRV785955 WBR785955 WLN785955 WVJ785955 B851491 IX851491 ST851491 ACP851491 AML851491 AWH851491 BGD851491 BPZ851491 BZV851491 CJR851491 CTN851491 DDJ851491 DNF851491 DXB851491 EGX851491 EQT851491 FAP851491 FKL851491 FUH851491 GED851491 GNZ851491 GXV851491 HHR851491 HRN851491 IBJ851491 ILF851491 IVB851491 JEX851491 JOT851491 JYP851491 KIL851491 KSH851491 LCD851491 LLZ851491 LVV851491 MFR851491 MPN851491 MZJ851491 NJF851491 NTB851491 OCX851491 OMT851491 OWP851491 PGL851491 PQH851491 QAD851491 QJZ851491 QTV851491 RDR851491 RNN851491 RXJ851491 SHF851491 SRB851491 TAX851491 TKT851491 TUP851491 UEL851491 UOH851491 UYD851491 VHZ851491 VRV851491 WBR851491 WLN851491 WVJ851491 B917027 IX917027 ST917027 ACP917027 AML917027 AWH917027 BGD917027 BPZ917027 BZV917027 CJR917027 CTN917027 DDJ917027 DNF917027 DXB917027 EGX917027 EQT917027 FAP917027 FKL917027 FUH917027 GED917027 GNZ917027 GXV917027 HHR917027 HRN917027 IBJ917027 ILF917027 IVB917027 JEX917027 JOT917027 JYP917027 KIL917027 KSH917027 LCD917027 LLZ917027 LVV917027 MFR917027 MPN917027 MZJ917027 NJF917027 NTB917027 OCX917027 OMT917027 OWP917027 PGL917027 PQH917027 QAD917027 QJZ917027 QTV917027 RDR917027 RNN917027 RXJ917027 SHF917027 SRB917027 TAX917027 TKT917027 TUP917027 UEL917027 UOH917027 UYD917027 VHZ917027 VRV917027 WBR917027 WLN917027 WVJ917027 B982563 IX982563 ST982563 ACP982563 AML982563 AWH982563 BGD982563 BPZ982563 BZV982563 CJR982563 CTN982563 DDJ982563 DNF982563 DXB982563 EGX982563 EQT982563 FAP982563 FKL982563 FUH982563 GED982563 GNZ982563 GXV982563 HHR982563 HRN982563 IBJ982563 ILF982563 IVB982563 JEX982563 JOT982563 JYP982563 KIL982563 KSH982563 LCD982563 LLZ982563 LVV982563 MFR982563 MPN982563 MZJ982563 NJF982563 NTB982563 OCX982563 OMT982563 OWP982563 PGL982563 PQH982563 QAD982563 QJZ982563 QTV982563 RDR982563 RNN982563 RXJ982563 SHF982563 SRB982563 TAX982563 TKT982563 TUP982563 UEL982563 UOH982563 UYD982563 VHZ982563 VRV982563 WBR982563 WLN982563 WVJ982563"/>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opLeftCell="A16" workbookViewId="0">
      <selection activeCell="C33" sqref="C33"/>
    </sheetView>
  </sheetViews>
  <sheetFormatPr defaultColWidth="9.140625" defaultRowHeight="15"/>
  <cols>
    <col min="1" max="1" width="29" style="212" customWidth="1"/>
    <col min="2" max="2" width="11.140625" style="212" bestFit="1" customWidth="1"/>
    <col min="3" max="3" width="14.85546875" style="497" customWidth="1"/>
    <col min="4" max="5" width="13" style="212" customWidth="1"/>
    <col min="6" max="7" width="13" style="212" hidden="1" customWidth="1"/>
    <col min="8" max="8" width="67.140625" style="212" hidden="1" customWidth="1"/>
    <col min="9" max="9" width="12.7109375" style="212" hidden="1" customWidth="1"/>
    <col min="10" max="10" width="5" style="212" hidden="1" customWidth="1"/>
    <col min="11" max="256" width="9.140625" style="212"/>
    <col min="257" max="257" width="29" style="212" customWidth="1"/>
    <col min="258" max="258" width="11.140625" style="212" bestFit="1" customWidth="1"/>
    <col min="259" max="259" width="14.85546875" style="212" customWidth="1"/>
    <col min="260" max="261" width="13" style="212" customWidth="1"/>
    <col min="262" max="266" width="0" style="212" hidden="1" customWidth="1"/>
    <col min="267" max="512" width="9.140625" style="212"/>
    <col min="513" max="513" width="29" style="212" customWidth="1"/>
    <col min="514" max="514" width="11.140625" style="212" bestFit="1" customWidth="1"/>
    <col min="515" max="515" width="14.85546875" style="212" customWidth="1"/>
    <col min="516" max="517" width="13" style="212" customWidth="1"/>
    <col min="518" max="522" width="0" style="212" hidden="1" customWidth="1"/>
    <col min="523" max="768" width="9.140625" style="212"/>
    <col min="769" max="769" width="29" style="212" customWidth="1"/>
    <col min="770" max="770" width="11.140625" style="212" bestFit="1" customWidth="1"/>
    <col min="771" max="771" width="14.85546875" style="212" customWidth="1"/>
    <col min="772" max="773" width="13" style="212" customWidth="1"/>
    <col min="774" max="778" width="0" style="212" hidden="1" customWidth="1"/>
    <col min="779" max="1024" width="9.140625" style="212"/>
    <col min="1025" max="1025" width="29" style="212" customWidth="1"/>
    <col min="1026" max="1026" width="11.140625" style="212" bestFit="1" customWidth="1"/>
    <col min="1027" max="1027" width="14.85546875" style="212" customWidth="1"/>
    <col min="1028" max="1029" width="13" style="212" customWidth="1"/>
    <col min="1030" max="1034" width="0" style="212" hidden="1" customWidth="1"/>
    <col min="1035" max="1280" width="9.140625" style="212"/>
    <col min="1281" max="1281" width="29" style="212" customWidth="1"/>
    <col min="1282" max="1282" width="11.140625" style="212" bestFit="1" customWidth="1"/>
    <col min="1283" max="1283" width="14.85546875" style="212" customWidth="1"/>
    <col min="1284" max="1285" width="13" style="212" customWidth="1"/>
    <col min="1286" max="1290" width="0" style="212" hidden="1" customWidth="1"/>
    <col min="1291" max="1536" width="9.140625" style="212"/>
    <col min="1537" max="1537" width="29" style="212" customWidth="1"/>
    <col min="1538" max="1538" width="11.140625" style="212" bestFit="1" customWidth="1"/>
    <col min="1539" max="1539" width="14.85546875" style="212" customWidth="1"/>
    <col min="1540" max="1541" width="13" style="212" customWidth="1"/>
    <col min="1542" max="1546" width="0" style="212" hidden="1" customWidth="1"/>
    <col min="1547" max="1792" width="9.140625" style="212"/>
    <col min="1793" max="1793" width="29" style="212" customWidth="1"/>
    <col min="1794" max="1794" width="11.140625" style="212" bestFit="1" customWidth="1"/>
    <col min="1795" max="1795" width="14.85546875" style="212" customWidth="1"/>
    <col min="1796" max="1797" width="13" style="212" customWidth="1"/>
    <col min="1798" max="1802" width="0" style="212" hidden="1" customWidth="1"/>
    <col min="1803" max="2048" width="9.140625" style="212"/>
    <col min="2049" max="2049" width="29" style="212" customWidth="1"/>
    <col min="2050" max="2050" width="11.140625" style="212" bestFit="1" customWidth="1"/>
    <col min="2051" max="2051" width="14.85546875" style="212" customWidth="1"/>
    <col min="2052" max="2053" width="13" style="212" customWidth="1"/>
    <col min="2054" max="2058" width="0" style="212" hidden="1" customWidth="1"/>
    <col min="2059" max="2304" width="9.140625" style="212"/>
    <col min="2305" max="2305" width="29" style="212" customWidth="1"/>
    <col min="2306" max="2306" width="11.140625" style="212" bestFit="1" customWidth="1"/>
    <col min="2307" max="2307" width="14.85546875" style="212" customWidth="1"/>
    <col min="2308" max="2309" width="13" style="212" customWidth="1"/>
    <col min="2310" max="2314" width="0" style="212" hidden="1" customWidth="1"/>
    <col min="2315" max="2560" width="9.140625" style="212"/>
    <col min="2561" max="2561" width="29" style="212" customWidth="1"/>
    <col min="2562" max="2562" width="11.140625" style="212" bestFit="1" customWidth="1"/>
    <col min="2563" max="2563" width="14.85546875" style="212" customWidth="1"/>
    <col min="2564" max="2565" width="13" style="212" customWidth="1"/>
    <col min="2566" max="2570" width="0" style="212" hidden="1" customWidth="1"/>
    <col min="2571" max="2816" width="9.140625" style="212"/>
    <col min="2817" max="2817" width="29" style="212" customWidth="1"/>
    <col min="2818" max="2818" width="11.140625" style="212" bestFit="1" customWidth="1"/>
    <col min="2819" max="2819" width="14.85546875" style="212" customWidth="1"/>
    <col min="2820" max="2821" width="13" style="212" customWidth="1"/>
    <col min="2822" max="2826" width="0" style="212" hidden="1" customWidth="1"/>
    <col min="2827" max="3072" width="9.140625" style="212"/>
    <col min="3073" max="3073" width="29" style="212" customWidth="1"/>
    <col min="3074" max="3074" width="11.140625" style="212" bestFit="1" customWidth="1"/>
    <col min="3075" max="3075" width="14.85546875" style="212" customWidth="1"/>
    <col min="3076" max="3077" width="13" style="212" customWidth="1"/>
    <col min="3078" max="3082" width="0" style="212" hidden="1" customWidth="1"/>
    <col min="3083" max="3328" width="9.140625" style="212"/>
    <col min="3329" max="3329" width="29" style="212" customWidth="1"/>
    <col min="3330" max="3330" width="11.140625" style="212" bestFit="1" customWidth="1"/>
    <col min="3331" max="3331" width="14.85546875" style="212" customWidth="1"/>
    <col min="3332" max="3333" width="13" style="212" customWidth="1"/>
    <col min="3334" max="3338" width="0" style="212" hidden="1" customWidth="1"/>
    <col min="3339" max="3584" width="9.140625" style="212"/>
    <col min="3585" max="3585" width="29" style="212" customWidth="1"/>
    <col min="3586" max="3586" width="11.140625" style="212" bestFit="1" customWidth="1"/>
    <col min="3587" max="3587" width="14.85546875" style="212" customWidth="1"/>
    <col min="3588" max="3589" width="13" style="212" customWidth="1"/>
    <col min="3590" max="3594" width="0" style="212" hidden="1" customWidth="1"/>
    <col min="3595" max="3840" width="9.140625" style="212"/>
    <col min="3841" max="3841" width="29" style="212" customWidth="1"/>
    <col min="3842" max="3842" width="11.140625" style="212" bestFit="1" customWidth="1"/>
    <col min="3843" max="3843" width="14.85546875" style="212" customWidth="1"/>
    <col min="3844" max="3845" width="13" style="212" customWidth="1"/>
    <col min="3846" max="3850" width="0" style="212" hidden="1" customWidth="1"/>
    <col min="3851" max="4096" width="9.140625" style="212"/>
    <col min="4097" max="4097" width="29" style="212" customWidth="1"/>
    <col min="4098" max="4098" width="11.140625" style="212" bestFit="1" customWidth="1"/>
    <col min="4099" max="4099" width="14.85546875" style="212" customWidth="1"/>
    <col min="4100" max="4101" width="13" style="212" customWidth="1"/>
    <col min="4102" max="4106" width="0" style="212" hidden="1" customWidth="1"/>
    <col min="4107" max="4352" width="9.140625" style="212"/>
    <col min="4353" max="4353" width="29" style="212" customWidth="1"/>
    <col min="4354" max="4354" width="11.140625" style="212" bestFit="1" customWidth="1"/>
    <col min="4355" max="4355" width="14.85546875" style="212" customWidth="1"/>
    <col min="4356" max="4357" width="13" style="212" customWidth="1"/>
    <col min="4358" max="4362" width="0" style="212" hidden="1" customWidth="1"/>
    <col min="4363" max="4608" width="9.140625" style="212"/>
    <col min="4609" max="4609" width="29" style="212" customWidth="1"/>
    <col min="4610" max="4610" width="11.140625" style="212" bestFit="1" customWidth="1"/>
    <col min="4611" max="4611" width="14.85546875" style="212" customWidth="1"/>
    <col min="4612" max="4613" width="13" style="212" customWidth="1"/>
    <col min="4614" max="4618" width="0" style="212" hidden="1" customWidth="1"/>
    <col min="4619" max="4864" width="9.140625" style="212"/>
    <col min="4865" max="4865" width="29" style="212" customWidth="1"/>
    <col min="4866" max="4866" width="11.140625" style="212" bestFit="1" customWidth="1"/>
    <col min="4867" max="4867" width="14.85546875" style="212" customWidth="1"/>
    <col min="4868" max="4869" width="13" style="212" customWidth="1"/>
    <col min="4870" max="4874" width="0" style="212" hidden="1" customWidth="1"/>
    <col min="4875" max="5120" width="9.140625" style="212"/>
    <col min="5121" max="5121" width="29" style="212" customWidth="1"/>
    <col min="5122" max="5122" width="11.140625" style="212" bestFit="1" customWidth="1"/>
    <col min="5123" max="5123" width="14.85546875" style="212" customWidth="1"/>
    <col min="5124" max="5125" width="13" style="212" customWidth="1"/>
    <col min="5126" max="5130" width="0" style="212" hidden="1" customWidth="1"/>
    <col min="5131" max="5376" width="9.140625" style="212"/>
    <col min="5377" max="5377" width="29" style="212" customWidth="1"/>
    <col min="5378" max="5378" width="11.140625" style="212" bestFit="1" customWidth="1"/>
    <col min="5379" max="5379" width="14.85546875" style="212" customWidth="1"/>
    <col min="5380" max="5381" width="13" style="212" customWidth="1"/>
    <col min="5382" max="5386" width="0" style="212" hidden="1" customWidth="1"/>
    <col min="5387" max="5632" width="9.140625" style="212"/>
    <col min="5633" max="5633" width="29" style="212" customWidth="1"/>
    <col min="5634" max="5634" width="11.140625" style="212" bestFit="1" customWidth="1"/>
    <col min="5635" max="5635" width="14.85546875" style="212" customWidth="1"/>
    <col min="5636" max="5637" width="13" style="212" customWidth="1"/>
    <col min="5638" max="5642" width="0" style="212" hidden="1" customWidth="1"/>
    <col min="5643" max="5888" width="9.140625" style="212"/>
    <col min="5889" max="5889" width="29" style="212" customWidth="1"/>
    <col min="5890" max="5890" width="11.140625" style="212" bestFit="1" customWidth="1"/>
    <col min="5891" max="5891" width="14.85546875" style="212" customWidth="1"/>
    <col min="5892" max="5893" width="13" style="212" customWidth="1"/>
    <col min="5894" max="5898" width="0" style="212" hidden="1" customWidth="1"/>
    <col min="5899" max="6144" width="9.140625" style="212"/>
    <col min="6145" max="6145" width="29" style="212" customWidth="1"/>
    <col min="6146" max="6146" width="11.140625" style="212" bestFit="1" customWidth="1"/>
    <col min="6147" max="6147" width="14.85546875" style="212" customWidth="1"/>
    <col min="6148" max="6149" width="13" style="212" customWidth="1"/>
    <col min="6150" max="6154" width="0" style="212" hidden="1" customWidth="1"/>
    <col min="6155" max="6400" width="9.140625" style="212"/>
    <col min="6401" max="6401" width="29" style="212" customWidth="1"/>
    <col min="6402" max="6402" width="11.140625" style="212" bestFit="1" customWidth="1"/>
    <col min="6403" max="6403" width="14.85546875" style="212" customWidth="1"/>
    <col min="6404" max="6405" width="13" style="212" customWidth="1"/>
    <col min="6406" max="6410" width="0" style="212" hidden="1" customWidth="1"/>
    <col min="6411" max="6656" width="9.140625" style="212"/>
    <col min="6657" max="6657" width="29" style="212" customWidth="1"/>
    <col min="6658" max="6658" width="11.140625" style="212" bestFit="1" customWidth="1"/>
    <col min="6659" max="6659" width="14.85546875" style="212" customWidth="1"/>
    <col min="6660" max="6661" width="13" style="212" customWidth="1"/>
    <col min="6662" max="6666" width="0" style="212" hidden="1" customWidth="1"/>
    <col min="6667" max="6912" width="9.140625" style="212"/>
    <col min="6913" max="6913" width="29" style="212" customWidth="1"/>
    <col min="6914" max="6914" width="11.140625" style="212" bestFit="1" customWidth="1"/>
    <col min="6915" max="6915" width="14.85546875" style="212" customWidth="1"/>
    <col min="6916" max="6917" width="13" style="212" customWidth="1"/>
    <col min="6918" max="6922" width="0" style="212" hidden="1" customWidth="1"/>
    <col min="6923" max="7168" width="9.140625" style="212"/>
    <col min="7169" max="7169" width="29" style="212" customWidth="1"/>
    <col min="7170" max="7170" width="11.140625" style="212" bestFit="1" customWidth="1"/>
    <col min="7171" max="7171" width="14.85546875" style="212" customWidth="1"/>
    <col min="7172" max="7173" width="13" style="212" customWidth="1"/>
    <col min="7174" max="7178" width="0" style="212" hidden="1" customWidth="1"/>
    <col min="7179" max="7424" width="9.140625" style="212"/>
    <col min="7425" max="7425" width="29" style="212" customWidth="1"/>
    <col min="7426" max="7426" width="11.140625" style="212" bestFit="1" customWidth="1"/>
    <col min="7427" max="7427" width="14.85546875" style="212" customWidth="1"/>
    <col min="7428" max="7429" width="13" style="212" customWidth="1"/>
    <col min="7430" max="7434" width="0" style="212" hidden="1" customWidth="1"/>
    <col min="7435" max="7680" width="9.140625" style="212"/>
    <col min="7681" max="7681" width="29" style="212" customWidth="1"/>
    <col min="7682" max="7682" width="11.140625" style="212" bestFit="1" customWidth="1"/>
    <col min="7683" max="7683" width="14.85546875" style="212" customWidth="1"/>
    <col min="7684" max="7685" width="13" style="212" customWidth="1"/>
    <col min="7686" max="7690" width="0" style="212" hidden="1" customWidth="1"/>
    <col min="7691" max="7936" width="9.140625" style="212"/>
    <col min="7937" max="7937" width="29" style="212" customWidth="1"/>
    <col min="7938" max="7938" width="11.140625" style="212" bestFit="1" customWidth="1"/>
    <col min="7939" max="7939" width="14.85546875" style="212" customWidth="1"/>
    <col min="7940" max="7941" width="13" style="212" customWidth="1"/>
    <col min="7942" max="7946" width="0" style="212" hidden="1" customWidth="1"/>
    <col min="7947" max="8192" width="9.140625" style="212"/>
    <col min="8193" max="8193" width="29" style="212" customWidth="1"/>
    <col min="8194" max="8194" width="11.140625" style="212" bestFit="1" customWidth="1"/>
    <col min="8195" max="8195" width="14.85546875" style="212" customWidth="1"/>
    <col min="8196" max="8197" width="13" style="212" customWidth="1"/>
    <col min="8198" max="8202" width="0" style="212" hidden="1" customWidth="1"/>
    <col min="8203" max="8448" width="9.140625" style="212"/>
    <col min="8449" max="8449" width="29" style="212" customWidth="1"/>
    <col min="8450" max="8450" width="11.140625" style="212" bestFit="1" customWidth="1"/>
    <col min="8451" max="8451" width="14.85546875" style="212" customWidth="1"/>
    <col min="8452" max="8453" width="13" style="212" customWidth="1"/>
    <col min="8454" max="8458" width="0" style="212" hidden="1" customWidth="1"/>
    <col min="8459" max="8704" width="9.140625" style="212"/>
    <col min="8705" max="8705" width="29" style="212" customWidth="1"/>
    <col min="8706" max="8706" width="11.140625" style="212" bestFit="1" customWidth="1"/>
    <col min="8707" max="8707" width="14.85546875" style="212" customWidth="1"/>
    <col min="8708" max="8709" width="13" style="212" customWidth="1"/>
    <col min="8710" max="8714" width="0" style="212" hidden="1" customWidth="1"/>
    <col min="8715" max="8960" width="9.140625" style="212"/>
    <col min="8961" max="8961" width="29" style="212" customWidth="1"/>
    <col min="8962" max="8962" width="11.140625" style="212" bestFit="1" customWidth="1"/>
    <col min="8963" max="8963" width="14.85546875" style="212" customWidth="1"/>
    <col min="8964" max="8965" width="13" style="212" customWidth="1"/>
    <col min="8966" max="8970" width="0" style="212" hidden="1" customWidth="1"/>
    <col min="8971" max="9216" width="9.140625" style="212"/>
    <col min="9217" max="9217" width="29" style="212" customWidth="1"/>
    <col min="9218" max="9218" width="11.140625" style="212" bestFit="1" customWidth="1"/>
    <col min="9219" max="9219" width="14.85546875" style="212" customWidth="1"/>
    <col min="9220" max="9221" width="13" style="212" customWidth="1"/>
    <col min="9222" max="9226" width="0" style="212" hidden="1" customWidth="1"/>
    <col min="9227" max="9472" width="9.140625" style="212"/>
    <col min="9473" max="9473" width="29" style="212" customWidth="1"/>
    <col min="9474" max="9474" width="11.140625" style="212" bestFit="1" customWidth="1"/>
    <col min="9475" max="9475" width="14.85546875" style="212" customWidth="1"/>
    <col min="9476" max="9477" width="13" style="212" customWidth="1"/>
    <col min="9478" max="9482" width="0" style="212" hidden="1" customWidth="1"/>
    <col min="9483" max="9728" width="9.140625" style="212"/>
    <col min="9729" max="9729" width="29" style="212" customWidth="1"/>
    <col min="9730" max="9730" width="11.140625" style="212" bestFit="1" customWidth="1"/>
    <col min="9731" max="9731" width="14.85546875" style="212" customWidth="1"/>
    <col min="9732" max="9733" width="13" style="212" customWidth="1"/>
    <col min="9734" max="9738" width="0" style="212" hidden="1" customWidth="1"/>
    <col min="9739" max="9984" width="9.140625" style="212"/>
    <col min="9985" max="9985" width="29" style="212" customWidth="1"/>
    <col min="9986" max="9986" width="11.140625" style="212" bestFit="1" customWidth="1"/>
    <col min="9987" max="9987" width="14.85546875" style="212" customWidth="1"/>
    <col min="9988" max="9989" width="13" style="212" customWidth="1"/>
    <col min="9990" max="9994" width="0" style="212" hidden="1" customWidth="1"/>
    <col min="9995" max="10240" width="9.140625" style="212"/>
    <col min="10241" max="10241" width="29" style="212" customWidth="1"/>
    <col min="10242" max="10242" width="11.140625" style="212" bestFit="1" customWidth="1"/>
    <col min="10243" max="10243" width="14.85546875" style="212" customWidth="1"/>
    <col min="10244" max="10245" width="13" style="212" customWidth="1"/>
    <col min="10246" max="10250" width="0" style="212" hidden="1" customWidth="1"/>
    <col min="10251" max="10496" width="9.140625" style="212"/>
    <col min="10497" max="10497" width="29" style="212" customWidth="1"/>
    <col min="10498" max="10498" width="11.140625" style="212" bestFit="1" customWidth="1"/>
    <col min="10499" max="10499" width="14.85546875" style="212" customWidth="1"/>
    <col min="10500" max="10501" width="13" style="212" customWidth="1"/>
    <col min="10502" max="10506" width="0" style="212" hidden="1" customWidth="1"/>
    <col min="10507" max="10752" width="9.140625" style="212"/>
    <col min="10753" max="10753" width="29" style="212" customWidth="1"/>
    <col min="10754" max="10754" width="11.140625" style="212" bestFit="1" customWidth="1"/>
    <col min="10755" max="10755" width="14.85546875" style="212" customWidth="1"/>
    <col min="10756" max="10757" width="13" style="212" customWidth="1"/>
    <col min="10758" max="10762" width="0" style="212" hidden="1" customWidth="1"/>
    <col min="10763" max="11008" width="9.140625" style="212"/>
    <col min="11009" max="11009" width="29" style="212" customWidth="1"/>
    <col min="11010" max="11010" width="11.140625" style="212" bestFit="1" customWidth="1"/>
    <col min="11011" max="11011" width="14.85546875" style="212" customWidth="1"/>
    <col min="11012" max="11013" width="13" style="212" customWidth="1"/>
    <col min="11014" max="11018" width="0" style="212" hidden="1" customWidth="1"/>
    <col min="11019" max="11264" width="9.140625" style="212"/>
    <col min="11265" max="11265" width="29" style="212" customWidth="1"/>
    <col min="11266" max="11266" width="11.140625" style="212" bestFit="1" customWidth="1"/>
    <col min="11267" max="11267" width="14.85546875" style="212" customWidth="1"/>
    <col min="11268" max="11269" width="13" style="212" customWidth="1"/>
    <col min="11270" max="11274" width="0" style="212" hidden="1" customWidth="1"/>
    <col min="11275" max="11520" width="9.140625" style="212"/>
    <col min="11521" max="11521" width="29" style="212" customWidth="1"/>
    <col min="11522" max="11522" width="11.140625" style="212" bestFit="1" customWidth="1"/>
    <col min="11523" max="11523" width="14.85546875" style="212" customWidth="1"/>
    <col min="11524" max="11525" width="13" style="212" customWidth="1"/>
    <col min="11526" max="11530" width="0" style="212" hidden="1" customWidth="1"/>
    <col min="11531" max="11776" width="9.140625" style="212"/>
    <col min="11777" max="11777" width="29" style="212" customWidth="1"/>
    <col min="11778" max="11778" width="11.140625" style="212" bestFit="1" customWidth="1"/>
    <col min="11779" max="11779" width="14.85546875" style="212" customWidth="1"/>
    <col min="11780" max="11781" width="13" style="212" customWidth="1"/>
    <col min="11782" max="11786" width="0" style="212" hidden="1" customWidth="1"/>
    <col min="11787" max="12032" width="9.140625" style="212"/>
    <col min="12033" max="12033" width="29" style="212" customWidth="1"/>
    <col min="12034" max="12034" width="11.140625" style="212" bestFit="1" customWidth="1"/>
    <col min="12035" max="12035" width="14.85546875" style="212" customWidth="1"/>
    <col min="12036" max="12037" width="13" style="212" customWidth="1"/>
    <col min="12038" max="12042" width="0" style="212" hidden="1" customWidth="1"/>
    <col min="12043" max="12288" width="9.140625" style="212"/>
    <col min="12289" max="12289" width="29" style="212" customWidth="1"/>
    <col min="12290" max="12290" width="11.140625" style="212" bestFit="1" customWidth="1"/>
    <col min="12291" max="12291" width="14.85546875" style="212" customWidth="1"/>
    <col min="12292" max="12293" width="13" style="212" customWidth="1"/>
    <col min="12294" max="12298" width="0" style="212" hidden="1" customWidth="1"/>
    <col min="12299" max="12544" width="9.140625" style="212"/>
    <col min="12545" max="12545" width="29" style="212" customWidth="1"/>
    <col min="12546" max="12546" width="11.140625" style="212" bestFit="1" customWidth="1"/>
    <col min="12547" max="12547" width="14.85546875" style="212" customWidth="1"/>
    <col min="12548" max="12549" width="13" style="212" customWidth="1"/>
    <col min="12550" max="12554" width="0" style="212" hidden="1" customWidth="1"/>
    <col min="12555" max="12800" width="9.140625" style="212"/>
    <col min="12801" max="12801" width="29" style="212" customWidth="1"/>
    <col min="12802" max="12802" width="11.140625" style="212" bestFit="1" customWidth="1"/>
    <col min="12803" max="12803" width="14.85546875" style="212" customWidth="1"/>
    <col min="12804" max="12805" width="13" style="212" customWidth="1"/>
    <col min="12806" max="12810" width="0" style="212" hidden="1" customWidth="1"/>
    <col min="12811" max="13056" width="9.140625" style="212"/>
    <col min="13057" max="13057" width="29" style="212" customWidth="1"/>
    <col min="13058" max="13058" width="11.140625" style="212" bestFit="1" customWidth="1"/>
    <col min="13059" max="13059" width="14.85546875" style="212" customWidth="1"/>
    <col min="13060" max="13061" width="13" style="212" customWidth="1"/>
    <col min="13062" max="13066" width="0" style="212" hidden="1" customWidth="1"/>
    <col min="13067" max="13312" width="9.140625" style="212"/>
    <col min="13313" max="13313" width="29" style="212" customWidth="1"/>
    <col min="13314" max="13314" width="11.140625" style="212" bestFit="1" customWidth="1"/>
    <col min="13315" max="13315" width="14.85546875" style="212" customWidth="1"/>
    <col min="13316" max="13317" width="13" style="212" customWidth="1"/>
    <col min="13318" max="13322" width="0" style="212" hidden="1" customWidth="1"/>
    <col min="13323" max="13568" width="9.140625" style="212"/>
    <col min="13569" max="13569" width="29" style="212" customWidth="1"/>
    <col min="13570" max="13570" width="11.140625" style="212" bestFit="1" customWidth="1"/>
    <col min="13571" max="13571" width="14.85546875" style="212" customWidth="1"/>
    <col min="13572" max="13573" width="13" style="212" customWidth="1"/>
    <col min="13574" max="13578" width="0" style="212" hidden="1" customWidth="1"/>
    <col min="13579" max="13824" width="9.140625" style="212"/>
    <col min="13825" max="13825" width="29" style="212" customWidth="1"/>
    <col min="13826" max="13826" width="11.140625" style="212" bestFit="1" customWidth="1"/>
    <col min="13827" max="13827" width="14.85546875" style="212" customWidth="1"/>
    <col min="13828" max="13829" width="13" style="212" customWidth="1"/>
    <col min="13830" max="13834" width="0" style="212" hidden="1" customWidth="1"/>
    <col min="13835" max="14080" width="9.140625" style="212"/>
    <col min="14081" max="14081" width="29" style="212" customWidth="1"/>
    <col min="14082" max="14082" width="11.140625" style="212" bestFit="1" customWidth="1"/>
    <col min="14083" max="14083" width="14.85546875" style="212" customWidth="1"/>
    <col min="14084" max="14085" width="13" style="212" customWidth="1"/>
    <col min="14086" max="14090" width="0" style="212" hidden="1" customWidth="1"/>
    <col min="14091" max="14336" width="9.140625" style="212"/>
    <col min="14337" max="14337" width="29" style="212" customWidth="1"/>
    <col min="14338" max="14338" width="11.140625" style="212" bestFit="1" customWidth="1"/>
    <col min="14339" max="14339" width="14.85546875" style="212" customWidth="1"/>
    <col min="14340" max="14341" width="13" style="212" customWidth="1"/>
    <col min="14342" max="14346" width="0" style="212" hidden="1" customWidth="1"/>
    <col min="14347" max="14592" width="9.140625" style="212"/>
    <col min="14593" max="14593" width="29" style="212" customWidth="1"/>
    <col min="14594" max="14594" width="11.140625" style="212" bestFit="1" customWidth="1"/>
    <col min="14595" max="14595" width="14.85546875" style="212" customWidth="1"/>
    <col min="14596" max="14597" width="13" style="212" customWidth="1"/>
    <col min="14598" max="14602" width="0" style="212" hidden="1" customWidth="1"/>
    <col min="14603" max="14848" width="9.140625" style="212"/>
    <col min="14849" max="14849" width="29" style="212" customWidth="1"/>
    <col min="14850" max="14850" width="11.140625" style="212" bestFit="1" customWidth="1"/>
    <col min="14851" max="14851" width="14.85546875" style="212" customWidth="1"/>
    <col min="14852" max="14853" width="13" style="212" customWidth="1"/>
    <col min="14854" max="14858" width="0" style="212" hidden="1" customWidth="1"/>
    <col min="14859" max="15104" width="9.140625" style="212"/>
    <col min="15105" max="15105" width="29" style="212" customWidth="1"/>
    <col min="15106" max="15106" width="11.140625" style="212" bestFit="1" customWidth="1"/>
    <col min="15107" max="15107" width="14.85546875" style="212" customWidth="1"/>
    <col min="15108" max="15109" width="13" style="212" customWidth="1"/>
    <col min="15110" max="15114" width="0" style="212" hidden="1" customWidth="1"/>
    <col min="15115" max="15360" width="9.140625" style="212"/>
    <col min="15361" max="15361" width="29" style="212" customWidth="1"/>
    <col min="15362" max="15362" width="11.140625" style="212" bestFit="1" customWidth="1"/>
    <col min="15363" max="15363" width="14.85546875" style="212" customWidth="1"/>
    <col min="15364" max="15365" width="13" style="212" customWidth="1"/>
    <col min="15366" max="15370" width="0" style="212" hidden="1" customWidth="1"/>
    <col min="15371" max="15616" width="9.140625" style="212"/>
    <col min="15617" max="15617" width="29" style="212" customWidth="1"/>
    <col min="15618" max="15618" width="11.140625" style="212" bestFit="1" customWidth="1"/>
    <col min="15619" max="15619" width="14.85546875" style="212" customWidth="1"/>
    <col min="15620" max="15621" width="13" style="212" customWidth="1"/>
    <col min="15622" max="15626" width="0" style="212" hidden="1" customWidth="1"/>
    <col min="15627" max="15872" width="9.140625" style="212"/>
    <col min="15873" max="15873" width="29" style="212" customWidth="1"/>
    <col min="15874" max="15874" width="11.140625" style="212" bestFit="1" customWidth="1"/>
    <col min="15875" max="15875" width="14.85546875" style="212" customWidth="1"/>
    <col min="15876" max="15877" width="13" style="212" customWidth="1"/>
    <col min="15878" max="15882" width="0" style="212" hidden="1" customWidth="1"/>
    <col min="15883" max="16128" width="9.140625" style="212"/>
    <col min="16129" max="16129" width="29" style="212" customWidth="1"/>
    <col min="16130" max="16130" width="11.140625" style="212" bestFit="1" customWidth="1"/>
    <col min="16131" max="16131" width="14.85546875" style="212" customWidth="1"/>
    <col min="16132" max="16133" width="13" style="212" customWidth="1"/>
    <col min="16134" max="16138" width="0" style="212" hidden="1" customWidth="1"/>
    <col min="16139" max="16384" width="9.140625" style="212"/>
  </cols>
  <sheetData>
    <row r="1" spans="1:10" ht="45">
      <c r="A1" s="486" t="s">
        <v>694</v>
      </c>
      <c r="B1" s="486" t="s">
        <v>695</v>
      </c>
      <c r="C1" s="487" t="s">
        <v>696</v>
      </c>
      <c r="D1" s="488" t="s">
        <v>697</v>
      </c>
      <c r="E1" s="488" t="s">
        <v>698</v>
      </c>
      <c r="F1" s="488" t="s">
        <v>699</v>
      </c>
      <c r="G1" s="488" t="s">
        <v>700</v>
      </c>
      <c r="H1" s="486" t="s">
        <v>701</v>
      </c>
    </row>
    <row r="2" spans="1:10" s="395" customFormat="1">
      <c r="A2" s="498" t="s">
        <v>702</v>
      </c>
      <c r="B2" s="461" t="s">
        <v>703</v>
      </c>
      <c r="C2" s="499">
        <v>0.02</v>
      </c>
      <c r="D2" s="461" t="s">
        <v>107</v>
      </c>
      <c r="E2" s="461" t="s">
        <v>45</v>
      </c>
      <c r="F2" s="461" t="s">
        <v>704</v>
      </c>
      <c r="G2" s="461" t="s">
        <v>704</v>
      </c>
      <c r="H2" s="1254" t="s">
        <v>705</v>
      </c>
      <c r="I2" s="500" t="s">
        <v>138</v>
      </c>
      <c r="J2" s="501">
        <v>2019</v>
      </c>
    </row>
    <row r="3" spans="1:10" s="395" customFormat="1">
      <c r="A3" s="498" t="s">
        <v>706</v>
      </c>
      <c r="B3" s="461" t="s">
        <v>703</v>
      </c>
      <c r="C3" s="499">
        <v>0.02</v>
      </c>
      <c r="D3" s="461" t="s">
        <v>107</v>
      </c>
      <c r="E3" s="461" t="s">
        <v>45</v>
      </c>
      <c r="F3" s="461" t="s">
        <v>704</v>
      </c>
      <c r="G3" s="461" t="s">
        <v>704</v>
      </c>
      <c r="H3" s="1254"/>
      <c r="I3" s="500" t="s">
        <v>138</v>
      </c>
      <c r="J3" s="501">
        <v>2019</v>
      </c>
    </row>
    <row r="4" spans="1:10" s="395" customFormat="1">
      <c r="A4" s="498" t="s">
        <v>707</v>
      </c>
      <c r="B4" s="461" t="s">
        <v>703</v>
      </c>
      <c r="C4" s="499">
        <v>0.02</v>
      </c>
      <c r="D4" s="461" t="s">
        <v>107</v>
      </c>
      <c r="E4" s="461" t="s">
        <v>45</v>
      </c>
      <c r="F4" s="461" t="s">
        <v>704</v>
      </c>
      <c r="G4" s="461" t="s">
        <v>704</v>
      </c>
      <c r="H4" s="1254"/>
      <c r="I4" s="500" t="s">
        <v>138</v>
      </c>
      <c r="J4" s="501">
        <v>2019</v>
      </c>
    </row>
    <row r="5" spans="1:10" s="508" customFormat="1">
      <c r="A5" s="502" t="s">
        <v>708</v>
      </c>
      <c r="B5" s="503" t="s">
        <v>703</v>
      </c>
      <c r="C5" s="504">
        <v>0.23</v>
      </c>
      <c r="D5" s="503" t="s">
        <v>148</v>
      </c>
      <c r="E5" s="503" t="s">
        <v>78</v>
      </c>
      <c r="F5" s="503" t="s">
        <v>709</v>
      </c>
      <c r="G5" s="503" t="s">
        <v>710</v>
      </c>
      <c r="H5" s="505" t="s">
        <v>711</v>
      </c>
      <c r="I5" s="506" t="s">
        <v>138</v>
      </c>
      <c r="J5" s="507">
        <v>2019</v>
      </c>
    </row>
    <row r="6" spans="1:10" s="508" customFormat="1">
      <c r="A6" s="502" t="s">
        <v>708</v>
      </c>
      <c r="B6" s="503" t="s">
        <v>703</v>
      </c>
      <c r="C6" s="504">
        <v>0.01</v>
      </c>
      <c r="D6" s="503" t="s">
        <v>651</v>
      </c>
      <c r="E6" s="503" t="s">
        <v>78</v>
      </c>
      <c r="F6" s="503" t="s">
        <v>704</v>
      </c>
      <c r="G6" s="503" t="s">
        <v>710</v>
      </c>
      <c r="H6" s="505" t="s">
        <v>711</v>
      </c>
      <c r="I6" s="506" t="s">
        <v>138</v>
      </c>
      <c r="J6" s="507">
        <v>2019</v>
      </c>
    </row>
    <row r="7" spans="1:10" s="508" customFormat="1">
      <c r="A7" s="502" t="s">
        <v>708</v>
      </c>
      <c r="B7" s="503" t="s">
        <v>703</v>
      </c>
      <c r="C7" s="504">
        <v>0.05</v>
      </c>
      <c r="D7" s="503" t="s">
        <v>116</v>
      </c>
      <c r="E7" s="503" t="s">
        <v>78</v>
      </c>
      <c r="F7" s="503" t="s">
        <v>704</v>
      </c>
      <c r="G7" s="503" t="s">
        <v>710</v>
      </c>
      <c r="H7" s="505" t="s">
        <v>711</v>
      </c>
      <c r="I7" s="506" t="s">
        <v>138</v>
      </c>
      <c r="J7" s="507">
        <v>2019</v>
      </c>
    </row>
    <row r="8" spans="1:10" s="508" customFormat="1">
      <c r="A8" s="502" t="s">
        <v>708</v>
      </c>
      <c r="B8" s="503" t="s">
        <v>703</v>
      </c>
      <c r="C8" s="504">
        <v>0.2</v>
      </c>
      <c r="D8" s="503" t="s">
        <v>65</v>
      </c>
      <c r="E8" s="503" t="s">
        <v>78</v>
      </c>
      <c r="F8" s="503" t="s">
        <v>211</v>
      </c>
      <c r="G8" s="503" t="s">
        <v>710</v>
      </c>
      <c r="H8" s="505" t="s">
        <v>711</v>
      </c>
      <c r="I8" s="506" t="s">
        <v>138</v>
      </c>
      <c r="J8" s="507">
        <v>2019</v>
      </c>
    </row>
    <row r="9" spans="1:10" s="508" customFormat="1">
      <c r="A9" s="502" t="s">
        <v>708</v>
      </c>
      <c r="B9" s="503" t="s">
        <v>703</v>
      </c>
      <c r="C9" s="504">
        <v>0.01</v>
      </c>
      <c r="D9" s="503" t="s">
        <v>74</v>
      </c>
      <c r="E9" s="503" t="s">
        <v>78</v>
      </c>
      <c r="F9" s="503" t="s">
        <v>712</v>
      </c>
      <c r="G9" s="503" t="s">
        <v>710</v>
      </c>
      <c r="H9" s="505" t="s">
        <v>711</v>
      </c>
      <c r="I9" s="506" t="s">
        <v>138</v>
      </c>
      <c r="J9" s="507">
        <v>2019</v>
      </c>
    </row>
    <row r="10" spans="1:10" s="508" customFormat="1">
      <c r="A10" s="502" t="s">
        <v>708</v>
      </c>
      <c r="B10" s="503" t="s">
        <v>703</v>
      </c>
      <c r="C10" s="504">
        <v>0.24</v>
      </c>
      <c r="D10" s="503" t="s">
        <v>76</v>
      </c>
      <c r="E10" s="503" t="s">
        <v>78</v>
      </c>
      <c r="F10" s="503" t="s">
        <v>709</v>
      </c>
      <c r="G10" s="503" t="s">
        <v>710</v>
      </c>
      <c r="H10" s="505" t="s">
        <v>711</v>
      </c>
      <c r="I10" s="506" t="s">
        <v>138</v>
      </c>
      <c r="J10" s="507">
        <v>2019</v>
      </c>
    </row>
    <row r="11" spans="1:10" s="508" customFormat="1">
      <c r="A11" s="502" t="s">
        <v>708</v>
      </c>
      <c r="B11" s="503" t="s">
        <v>703</v>
      </c>
      <c r="C11" s="504">
        <v>5.72</v>
      </c>
      <c r="D11" s="503" t="s">
        <v>122</v>
      </c>
      <c r="E11" s="503" t="s">
        <v>78</v>
      </c>
      <c r="F11" s="503" t="s">
        <v>704</v>
      </c>
      <c r="G11" s="503" t="s">
        <v>710</v>
      </c>
      <c r="H11" s="505" t="s">
        <v>711</v>
      </c>
      <c r="I11" s="506" t="s">
        <v>138</v>
      </c>
      <c r="J11" s="507">
        <v>2019</v>
      </c>
    </row>
    <row r="12" spans="1:10" s="508" customFormat="1">
      <c r="A12" s="502" t="s">
        <v>708</v>
      </c>
      <c r="B12" s="503" t="s">
        <v>703</v>
      </c>
      <c r="C12" s="504">
        <v>0.03</v>
      </c>
      <c r="D12" s="503" t="s">
        <v>29</v>
      </c>
      <c r="E12" s="503" t="s">
        <v>78</v>
      </c>
      <c r="F12" s="503" t="s">
        <v>713</v>
      </c>
      <c r="G12" s="503" t="s">
        <v>710</v>
      </c>
      <c r="H12" s="505" t="s">
        <v>711</v>
      </c>
      <c r="I12" s="506" t="s">
        <v>138</v>
      </c>
      <c r="J12" s="507">
        <v>2019</v>
      </c>
    </row>
    <row r="13" spans="1:10" s="508" customFormat="1">
      <c r="A13" s="502" t="s">
        <v>708</v>
      </c>
      <c r="B13" s="503" t="s">
        <v>703</v>
      </c>
      <c r="C13" s="504">
        <v>0.2</v>
      </c>
      <c r="D13" s="503" t="s">
        <v>107</v>
      </c>
      <c r="E13" s="503" t="s">
        <v>78</v>
      </c>
      <c r="F13" s="503" t="s">
        <v>704</v>
      </c>
      <c r="G13" s="503" t="s">
        <v>710</v>
      </c>
      <c r="H13" s="505" t="s">
        <v>711</v>
      </c>
      <c r="I13" s="506" t="s">
        <v>138</v>
      </c>
      <c r="J13" s="507">
        <v>2019</v>
      </c>
    </row>
    <row r="14" spans="1:10" s="508" customFormat="1">
      <c r="A14" s="502" t="s">
        <v>708</v>
      </c>
      <c r="B14" s="503" t="s">
        <v>703</v>
      </c>
      <c r="C14" s="504">
        <v>0.31</v>
      </c>
      <c r="D14" s="503" t="s">
        <v>45</v>
      </c>
      <c r="E14" s="503" t="s">
        <v>78</v>
      </c>
      <c r="F14" s="503" t="s">
        <v>704</v>
      </c>
      <c r="G14" s="503" t="s">
        <v>710</v>
      </c>
      <c r="H14" s="505" t="s">
        <v>711</v>
      </c>
      <c r="I14" s="506" t="s">
        <v>138</v>
      </c>
      <c r="J14" s="507">
        <v>2019</v>
      </c>
    </row>
    <row r="15" spans="1:10" s="508" customFormat="1">
      <c r="A15" s="509" t="s">
        <v>714</v>
      </c>
      <c r="B15" s="510" t="s">
        <v>134</v>
      </c>
      <c r="C15" s="511">
        <v>0.51</v>
      </c>
      <c r="D15" s="510" t="s">
        <v>122</v>
      </c>
      <c r="E15" s="510" t="s">
        <v>89</v>
      </c>
      <c r="F15" s="510" t="s">
        <v>704</v>
      </c>
      <c r="G15" s="510" t="s">
        <v>712</v>
      </c>
      <c r="H15" s="510"/>
      <c r="I15" s="506" t="s">
        <v>134</v>
      </c>
      <c r="J15" s="507">
        <v>2019</v>
      </c>
    </row>
    <row r="16" spans="1:10" ht="105">
      <c r="A16" s="492" t="s">
        <v>715</v>
      </c>
      <c r="B16" s="338" t="s">
        <v>131</v>
      </c>
      <c r="C16" s="493"/>
      <c r="D16" s="338" t="s">
        <v>716</v>
      </c>
      <c r="E16" s="338" t="s">
        <v>148</v>
      </c>
      <c r="F16" s="338" t="s">
        <v>717</v>
      </c>
      <c r="G16" s="338" t="s">
        <v>718</v>
      </c>
      <c r="H16" s="490" t="s">
        <v>719</v>
      </c>
      <c r="I16" s="489" t="s">
        <v>131</v>
      </c>
      <c r="J16" s="494">
        <v>2019</v>
      </c>
    </row>
    <row r="17" spans="1:10" s="508" customFormat="1">
      <c r="A17" s="512"/>
      <c r="B17" s="510"/>
      <c r="C17" s="513">
        <v>4.93</v>
      </c>
      <c r="D17" s="510" t="s">
        <v>122</v>
      </c>
      <c r="E17" s="510"/>
      <c r="F17" s="510"/>
      <c r="G17" s="510"/>
      <c r="H17" s="505"/>
      <c r="I17" s="506"/>
      <c r="J17" s="514"/>
    </row>
    <row r="18" spans="1:10" s="508" customFormat="1">
      <c r="A18" s="512"/>
      <c r="B18" s="510"/>
      <c r="C18" s="513">
        <v>0.02</v>
      </c>
      <c r="D18" s="510" t="s">
        <v>107</v>
      </c>
      <c r="E18" s="510"/>
      <c r="F18" s="510"/>
      <c r="G18" s="510"/>
      <c r="H18" s="505"/>
      <c r="I18" s="506"/>
      <c r="J18" s="514"/>
    </row>
    <row r="19" spans="1:10" s="508" customFormat="1">
      <c r="A19" s="512"/>
      <c r="B19" s="510"/>
      <c r="C19" s="513">
        <v>0.13</v>
      </c>
      <c r="D19" s="510" t="s">
        <v>78</v>
      </c>
      <c r="E19" s="510"/>
      <c r="F19" s="510"/>
      <c r="G19" s="510"/>
      <c r="H19" s="505"/>
      <c r="I19" s="506"/>
      <c r="J19" s="514"/>
    </row>
    <row r="20" spans="1:10" s="508" customFormat="1">
      <c r="A20" s="512"/>
      <c r="B20" s="510"/>
      <c r="C20" s="513">
        <v>0.04</v>
      </c>
      <c r="D20" s="510" t="s">
        <v>76</v>
      </c>
      <c r="E20" s="510"/>
      <c r="F20" s="510"/>
      <c r="G20" s="510"/>
      <c r="H20" s="505"/>
      <c r="I20" s="506"/>
      <c r="J20" s="514"/>
    </row>
    <row r="21" spans="1:10" s="395" customFormat="1">
      <c r="A21" s="498" t="s">
        <v>720</v>
      </c>
      <c r="B21" s="461" t="s">
        <v>139</v>
      </c>
      <c r="C21" s="499">
        <v>0.05</v>
      </c>
      <c r="D21" s="461" t="s">
        <v>107</v>
      </c>
      <c r="E21" s="461" t="s">
        <v>45</v>
      </c>
      <c r="F21" s="461" t="s">
        <v>704</v>
      </c>
      <c r="G21" s="461" t="s">
        <v>704</v>
      </c>
      <c r="H21" s="1255" t="s">
        <v>721</v>
      </c>
      <c r="I21" s="500" t="s">
        <v>139</v>
      </c>
      <c r="J21" s="501">
        <v>2019</v>
      </c>
    </row>
    <row r="22" spans="1:10" s="395" customFormat="1">
      <c r="A22" s="498" t="s">
        <v>720</v>
      </c>
      <c r="B22" s="461" t="s">
        <v>139</v>
      </c>
      <c r="C22" s="499">
        <v>0.03</v>
      </c>
      <c r="D22" s="461" t="s">
        <v>107</v>
      </c>
      <c r="E22" s="461" t="s">
        <v>45</v>
      </c>
      <c r="F22" s="461" t="s">
        <v>704</v>
      </c>
      <c r="G22" s="461" t="s">
        <v>704</v>
      </c>
      <c r="H22" s="1255"/>
      <c r="I22" s="500" t="s">
        <v>139</v>
      </c>
      <c r="J22" s="501">
        <v>2019</v>
      </c>
    </row>
    <row r="23" spans="1:10" s="395" customFormat="1">
      <c r="A23" s="498" t="s">
        <v>722</v>
      </c>
      <c r="B23" s="461" t="s">
        <v>139</v>
      </c>
      <c r="C23" s="499">
        <v>0.15</v>
      </c>
      <c r="D23" s="461" t="s">
        <v>107</v>
      </c>
      <c r="E23" s="461" t="s">
        <v>45</v>
      </c>
      <c r="F23" s="461" t="s">
        <v>704</v>
      </c>
      <c r="G23" s="461" t="s">
        <v>704</v>
      </c>
      <c r="H23" s="459" t="s">
        <v>723</v>
      </c>
      <c r="I23" s="500" t="s">
        <v>139</v>
      </c>
      <c r="J23" s="501">
        <v>2019</v>
      </c>
    </row>
    <row r="24" spans="1:10" s="395" customFormat="1">
      <c r="A24" s="498" t="s">
        <v>724</v>
      </c>
      <c r="B24" s="461" t="s">
        <v>139</v>
      </c>
      <c r="C24" s="499">
        <v>0.06</v>
      </c>
      <c r="D24" s="461" t="s">
        <v>107</v>
      </c>
      <c r="E24" s="461" t="s">
        <v>45</v>
      </c>
      <c r="F24" s="461" t="s">
        <v>704</v>
      </c>
      <c r="G24" s="461" t="s">
        <v>704</v>
      </c>
      <c r="H24" s="459" t="s">
        <v>725</v>
      </c>
      <c r="I24" s="500" t="s">
        <v>139</v>
      </c>
      <c r="J24" s="501">
        <v>2019</v>
      </c>
    </row>
    <row r="25" spans="1:10" s="395" customFormat="1">
      <c r="A25" s="498" t="s">
        <v>726</v>
      </c>
      <c r="B25" s="461" t="s">
        <v>139</v>
      </c>
      <c r="C25" s="499">
        <v>1.53</v>
      </c>
      <c r="D25" s="461" t="s">
        <v>206</v>
      </c>
      <c r="E25" s="461" t="s">
        <v>104</v>
      </c>
      <c r="F25" s="461" t="s">
        <v>704</v>
      </c>
      <c r="G25" s="461" t="s">
        <v>712</v>
      </c>
      <c r="H25" s="461" t="s">
        <v>727</v>
      </c>
      <c r="I25" s="500" t="s">
        <v>139</v>
      </c>
      <c r="J25" s="501">
        <v>2019</v>
      </c>
    </row>
    <row r="26" spans="1:10" s="395" customFormat="1">
      <c r="A26" s="498" t="s">
        <v>726</v>
      </c>
      <c r="B26" s="461" t="s">
        <v>139</v>
      </c>
      <c r="C26" s="499">
        <v>0.39</v>
      </c>
      <c r="D26" s="461" t="s">
        <v>206</v>
      </c>
      <c r="E26" s="461" t="s">
        <v>107</v>
      </c>
      <c r="F26" s="461" t="s">
        <v>704</v>
      </c>
      <c r="G26" s="461" t="s">
        <v>712</v>
      </c>
      <c r="H26" s="461" t="s">
        <v>727</v>
      </c>
      <c r="I26" s="500" t="s">
        <v>139</v>
      </c>
      <c r="J26" s="501">
        <v>2019</v>
      </c>
    </row>
    <row r="27" spans="1:10" s="395" customFormat="1">
      <c r="A27" s="498" t="s">
        <v>728</v>
      </c>
      <c r="B27" s="461" t="s">
        <v>139</v>
      </c>
      <c r="C27" s="499"/>
      <c r="D27" s="461"/>
      <c r="E27" s="461" t="s">
        <v>148</v>
      </c>
      <c r="F27" s="461" t="s">
        <v>717</v>
      </c>
      <c r="G27" s="461" t="s">
        <v>718</v>
      </c>
      <c r="H27" s="461" t="s">
        <v>729</v>
      </c>
      <c r="I27" s="500" t="s">
        <v>139</v>
      </c>
      <c r="J27" s="501">
        <v>2019</v>
      </c>
    </row>
    <row r="28" spans="1:10" s="395" customFormat="1">
      <c r="A28" s="498"/>
      <c r="B28" s="461"/>
      <c r="C28" s="499">
        <v>1.71</v>
      </c>
      <c r="D28" s="461" t="s">
        <v>122</v>
      </c>
      <c r="E28" s="461"/>
      <c r="F28" s="461"/>
      <c r="G28" s="461"/>
      <c r="H28" s="461"/>
      <c r="I28" s="500"/>
      <c r="J28" s="501"/>
    </row>
    <row r="29" spans="1:10" s="395" customFormat="1">
      <c r="A29" s="498"/>
      <c r="B29" s="461"/>
      <c r="C29" s="499">
        <v>0.06</v>
      </c>
      <c r="D29" s="461" t="s">
        <v>78</v>
      </c>
      <c r="E29" s="461"/>
      <c r="F29" s="461"/>
      <c r="G29" s="461"/>
      <c r="H29" s="461"/>
      <c r="I29" s="500"/>
      <c r="J29" s="501"/>
    </row>
    <row r="30" spans="1:10">
      <c r="A30" s="495" t="s">
        <v>730</v>
      </c>
      <c r="B30" s="338" t="s">
        <v>132</v>
      </c>
      <c r="C30" s="491"/>
      <c r="D30" s="338"/>
      <c r="E30" s="338" t="s">
        <v>148</v>
      </c>
      <c r="F30" s="338" t="s">
        <v>704</v>
      </c>
      <c r="G30" s="338" t="s">
        <v>718</v>
      </c>
      <c r="H30" s="496" t="s">
        <v>731</v>
      </c>
      <c r="I30" s="489" t="s">
        <v>132</v>
      </c>
      <c r="J30" s="237">
        <v>2019</v>
      </c>
    </row>
    <row r="31" spans="1:10">
      <c r="A31" s="495"/>
      <c r="B31" s="338"/>
      <c r="C31" s="491">
        <v>3.42</v>
      </c>
      <c r="D31" s="338" t="s">
        <v>122</v>
      </c>
      <c r="E31" s="338"/>
      <c r="F31" s="338"/>
      <c r="G31" s="338"/>
      <c r="H31" s="496"/>
      <c r="I31" s="489"/>
      <c r="J31" s="237"/>
    </row>
    <row r="32" spans="1:10">
      <c r="A32" s="495"/>
      <c r="B32" s="338"/>
      <c r="C32" s="491">
        <v>0.27</v>
      </c>
      <c r="D32" s="338" t="s">
        <v>107</v>
      </c>
      <c r="E32" s="338"/>
      <c r="F32" s="338"/>
      <c r="G32" s="338"/>
      <c r="H32" s="496"/>
      <c r="I32" s="489"/>
      <c r="J32" s="237"/>
    </row>
    <row r="33" spans="1:10" ht="30">
      <c r="A33" s="361" t="s">
        <v>732</v>
      </c>
      <c r="B33" s="338" t="s">
        <v>130</v>
      </c>
      <c r="C33" s="491">
        <v>0.12</v>
      </c>
      <c r="D33" s="338" t="s">
        <v>107</v>
      </c>
      <c r="E33" s="338" t="s">
        <v>39</v>
      </c>
      <c r="F33" s="338" t="s">
        <v>704</v>
      </c>
      <c r="G33" s="338" t="s">
        <v>713</v>
      </c>
      <c r="H33" s="338" t="s">
        <v>733</v>
      </c>
      <c r="I33" s="489" t="s">
        <v>130</v>
      </c>
      <c r="J33" s="237">
        <v>2019</v>
      </c>
    </row>
  </sheetData>
  <mergeCells count="2">
    <mergeCell ref="H2:H4"/>
    <mergeCell ref="H21:H22"/>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B4" sqref="B4:B5"/>
    </sheetView>
  </sheetViews>
  <sheetFormatPr defaultRowHeight="15"/>
  <cols>
    <col min="1" max="1" width="5.5703125" customWidth="1"/>
  </cols>
  <sheetData>
    <row r="1" spans="1:17" s="573" customFormat="1" ht="31.5" customHeight="1" thickTop="1">
      <c r="A1" s="1481" t="s">
        <v>145</v>
      </c>
      <c r="B1" s="1484" t="s">
        <v>221</v>
      </c>
      <c r="C1" s="1487" t="s">
        <v>942</v>
      </c>
      <c r="D1" s="1488" t="s">
        <v>943</v>
      </c>
      <c r="E1" s="1489"/>
      <c r="F1" s="1490" t="s">
        <v>944</v>
      </c>
      <c r="G1" s="1488" t="s">
        <v>945</v>
      </c>
      <c r="H1" s="1492"/>
      <c r="I1" s="1492"/>
      <c r="J1" s="1492"/>
      <c r="K1" s="1492"/>
      <c r="L1" s="1492"/>
      <c r="M1" s="1489"/>
      <c r="N1" s="1493" t="s">
        <v>226</v>
      </c>
      <c r="O1" s="572"/>
      <c r="Q1" s="1472"/>
    </row>
    <row r="2" spans="1:17" s="573" customFormat="1" ht="20.25" customHeight="1">
      <c r="A2" s="1482"/>
      <c r="B2" s="1485"/>
      <c r="C2" s="1474"/>
      <c r="D2" s="1473" t="s">
        <v>845</v>
      </c>
      <c r="E2" s="1474" t="s">
        <v>946</v>
      </c>
      <c r="F2" s="1491"/>
      <c r="G2" s="1475" t="s">
        <v>128</v>
      </c>
      <c r="H2" s="1476" t="s">
        <v>844</v>
      </c>
      <c r="I2" s="1476"/>
      <c r="J2" s="1476"/>
      <c r="K2" s="1476"/>
      <c r="L2" s="1477" t="s">
        <v>103</v>
      </c>
      <c r="M2" s="1477" t="s">
        <v>7</v>
      </c>
      <c r="N2" s="1494"/>
      <c r="O2" s="572"/>
      <c r="Q2" s="1472"/>
    </row>
    <row r="3" spans="1:17" s="576" customFormat="1" ht="69" customHeight="1">
      <c r="A3" s="1483"/>
      <c r="B3" s="1486"/>
      <c r="C3" s="1474"/>
      <c r="D3" s="1473"/>
      <c r="E3" s="1474"/>
      <c r="F3" s="1491"/>
      <c r="G3" s="1475"/>
      <c r="H3" s="624" t="s">
        <v>125</v>
      </c>
      <c r="I3" s="624" t="s">
        <v>114</v>
      </c>
      <c r="J3" s="624" t="s">
        <v>111</v>
      </c>
      <c r="K3" s="624" t="s">
        <v>200</v>
      </c>
      <c r="L3" s="1477"/>
      <c r="M3" s="1477"/>
      <c r="N3" s="1495"/>
      <c r="O3" s="575"/>
      <c r="Q3" s="1472"/>
    </row>
    <row r="4" spans="1:17">
      <c r="A4">
        <v>1</v>
      </c>
      <c r="B4" t="s">
        <v>1071</v>
      </c>
    </row>
    <row r="5" spans="1:17">
      <c r="B5" t="s">
        <v>1072</v>
      </c>
    </row>
  </sheetData>
  <mergeCells count="14">
    <mergeCell ref="A1:A3"/>
    <mergeCell ref="B1:B3"/>
    <mergeCell ref="C1:C3"/>
    <mergeCell ref="D1:E1"/>
    <mergeCell ref="F1:F3"/>
    <mergeCell ref="N1:N3"/>
    <mergeCell ref="Q1:Q3"/>
    <mergeCell ref="D2:D3"/>
    <mergeCell ref="E2:E3"/>
    <mergeCell ref="G2:G3"/>
    <mergeCell ref="H2:K2"/>
    <mergeCell ref="L2:L3"/>
    <mergeCell ref="M2:M3"/>
    <mergeCell ref="G1:M1"/>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1"/>
  <sheetViews>
    <sheetView topLeftCell="A40" zoomScale="85" zoomScaleNormal="85" workbookViewId="0">
      <selection activeCell="D46" sqref="D46"/>
    </sheetView>
  </sheetViews>
  <sheetFormatPr defaultColWidth="48.85546875" defaultRowHeight="15"/>
  <cols>
    <col min="1" max="1" width="45.42578125" style="363" customWidth="1"/>
    <col min="2" max="2" width="46.85546875" style="363" customWidth="1"/>
    <col min="3" max="3" width="17.85546875" style="363" customWidth="1"/>
    <col min="4" max="5" width="13.28515625" style="363" customWidth="1"/>
    <col min="6" max="6" width="13.7109375" style="363" customWidth="1"/>
    <col min="7" max="16384" width="48.85546875" style="363"/>
  </cols>
  <sheetData>
    <row r="2" spans="1:5" ht="34.5">
      <c r="A2" s="364" t="s">
        <v>221</v>
      </c>
      <c r="B2" s="364" t="s">
        <v>633</v>
      </c>
      <c r="C2" s="365" t="s">
        <v>529</v>
      </c>
      <c r="D2" s="365" t="s">
        <v>634</v>
      </c>
      <c r="E2" s="365" t="s">
        <v>635</v>
      </c>
    </row>
    <row r="3" spans="1:5" ht="28.5" customHeight="1">
      <c r="A3" s="366" t="s">
        <v>638</v>
      </c>
      <c r="B3" s="364"/>
      <c r="C3" s="365"/>
      <c r="D3" s="365"/>
      <c r="E3" s="367">
        <f>SUM(E4:E34)</f>
        <v>5042210</v>
      </c>
    </row>
    <row r="4" spans="1:5" ht="28.5" customHeight="1">
      <c r="A4" s="368" t="s">
        <v>407</v>
      </c>
      <c r="B4" s="369" t="s">
        <v>134</v>
      </c>
      <c r="C4" s="369">
        <v>5.2</v>
      </c>
      <c r="D4" s="370">
        <v>1200</v>
      </c>
      <c r="E4" s="370">
        <f>C4*D4*10</f>
        <v>62400</v>
      </c>
    </row>
    <row r="5" spans="1:5" ht="28.5" customHeight="1">
      <c r="A5" s="368" t="s">
        <v>289</v>
      </c>
      <c r="B5" s="369" t="s">
        <v>133</v>
      </c>
      <c r="C5" s="369">
        <v>0.04</v>
      </c>
      <c r="D5" s="370">
        <v>1200</v>
      </c>
      <c r="E5" s="391">
        <f t="shared" ref="E5:E35" si="0">C5*D5*10</f>
        <v>480</v>
      </c>
    </row>
    <row r="6" spans="1:5" ht="28.5" customHeight="1">
      <c r="A6" s="392" t="s">
        <v>617</v>
      </c>
      <c r="B6" s="369" t="s">
        <v>415</v>
      </c>
      <c r="C6" s="369">
        <v>9.1999999999999993</v>
      </c>
      <c r="D6" s="369">
        <v>800</v>
      </c>
      <c r="E6" s="391">
        <f t="shared" si="0"/>
        <v>73599.999999999985</v>
      </c>
    </row>
    <row r="7" spans="1:5" ht="28.5" customHeight="1">
      <c r="A7" s="371" t="s">
        <v>618</v>
      </c>
      <c r="B7" s="369" t="s">
        <v>131</v>
      </c>
      <c r="C7" s="369">
        <v>0.9</v>
      </c>
      <c r="D7" s="369">
        <v>800</v>
      </c>
      <c r="E7" s="391">
        <f t="shared" si="0"/>
        <v>7200</v>
      </c>
    </row>
    <row r="8" spans="1:5" ht="28.5" customHeight="1">
      <c r="A8" s="368" t="s">
        <v>410</v>
      </c>
      <c r="B8" s="369" t="s">
        <v>411</v>
      </c>
      <c r="C8" s="369">
        <v>4.5</v>
      </c>
      <c r="D8" s="370">
        <v>2500</v>
      </c>
      <c r="E8" s="391">
        <f t="shared" si="0"/>
        <v>112500</v>
      </c>
    </row>
    <row r="9" spans="1:5" ht="28.5" customHeight="1">
      <c r="A9" s="371" t="s">
        <v>619</v>
      </c>
      <c r="B9" s="369" t="s">
        <v>140</v>
      </c>
      <c r="C9" s="369">
        <v>1</v>
      </c>
      <c r="D9" s="370">
        <v>2300</v>
      </c>
      <c r="E9" s="391">
        <f t="shared" si="0"/>
        <v>23000</v>
      </c>
    </row>
    <row r="10" spans="1:5" ht="28.5" customHeight="1">
      <c r="A10" s="368" t="s">
        <v>413</v>
      </c>
      <c r="B10" s="369" t="s">
        <v>131</v>
      </c>
      <c r="C10" s="369">
        <v>1</v>
      </c>
      <c r="D10" s="369">
        <v>800</v>
      </c>
      <c r="E10" s="391">
        <f t="shared" si="0"/>
        <v>8000</v>
      </c>
    </row>
    <row r="11" spans="1:5" ht="28.5" customHeight="1">
      <c r="A11" s="368" t="s">
        <v>621</v>
      </c>
      <c r="B11" s="369" t="s">
        <v>415</v>
      </c>
      <c r="C11" s="369">
        <v>7</v>
      </c>
      <c r="D11" s="369">
        <v>800</v>
      </c>
      <c r="E11" s="391">
        <f t="shared" si="0"/>
        <v>56000</v>
      </c>
    </row>
    <row r="12" spans="1:5" ht="28.5" customHeight="1">
      <c r="A12" s="368" t="s">
        <v>427</v>
      </c>
      <c r="B12" s="369" t="s">
        <v>342</v>
      </c>
      <c r="C12" s="369">
        <v>4.2</v>
      </c>
      <c r="D12" s="370">
        <v>1200</v>
      </c>
      <c r="E12" s="391">
        <f t="shared" si="0"/>
        <v>50400</v>
      </c>
    </row>
    <row r="13" spans="1:5" ht="28.5" customHeight="1">
      <c r="A13" s="368" t="s">
        <v>448</v>
      </c>
      <c r="B13" s="369" t="s">
        <v>135</v>
      </c>
      <c r="C13" s="369">
        <v>5.5</v>
      </c>
      <c r="D13" s="370">
        <v>1200</v>
      </c>
      <c r="E13" s="391">
        <f t="shared" si="0"/>
        <v>66000</v>
      </c>
    </row>
    <row r="14" spans="1:5" ht="28.5" customHeight="1">
      <c r="A14" s="368" t="s">
        <v>431</v>
      </c>
      <c r="B14" s="369" t="s">
        <v>432</v>
      </c>
      <c r="C14" s="369">
        <v>0.5</v>
      </c>
      <c r="D14" s="370">
        <v>1100</v>
      </c>
      <c r="E14" s="391">
        <f t="shared" si="0"/>
        <v>5500</v>
      </c>
    </row>
    <row r="15" spans="1:5" ht="28.5" customHeight="1">
      <c r="A15" s="368" t="s">
        <v>601</v>
      </c>
      <c r="B15" s="369" t="s">
        <v>521</v>
      </c>
      <c r="C15" s="369">
        <v>5.2</v>
      </c>
      <c r="D15" s="370">
        <v>1000</v>
      </c>
      <c r="E15" s="391">
        <f t="shared" si="0"/>
        <v>52000</v>
      </c>
    </row>
    <row r="16" spans="1:5" ht="28.5" customHeight="1">
      <c r="A16" s="368" t="s">
        <v>433</v>
      </c>
      <c r="B16" s="369" t="s">
        <v>133</v>
      </c>
      <c r="C16" s="369">
        <v>7.2</v>
      </c>
      <c r="D16" s="370">
        <v>1300</v>
      </c>
      <c r="E16" s="391">
        <f t="shared" si="0"/>
        <v>93600</v>
      </c>
    </row>
    <row r="17" spans="1:5" ht="28.5" customHeight="1">
      <c r="A17" s="368" t="s">
        <v>436</v>
      </c>
      <c r="B17" s="369" t="s">
        <v>133</v>
      </c>
      <c r="C17" s="369">
        <v>7.2</v>
      </c>
      <c r="D17" s="370">
        <v>1350</v>
      </c>
      <c r="E17" s="391">
        <f t="shared" si="0"/>
        <v>97200</v>
      </c>
    </row>
    <row r="18" spans="1:5" ht="28.5" customHeight="1">
      <c r="A18" s="368" t="s">
        <v>437</v>
      </c>
      <c r="B18" s="369" t="s">
        <v>133</v>
      </c>
      <c r="C18" s="369">
        <v>0.5</v>
      </c>
      <c r="D18" s="370">
        <v>1300</v>
      </c>
      <c r="E18" s="391">
        <f t="shared" si="0"/>
        <v>6500</v>
      </c>
    </row>
    <row r="19" spans="1:5" ht="28.5" customHeight="1">
      <c r="A19" s="368" t="s">
        <v>296</v>
      </c>
      <c r="B19" s="369" t="s">
        <v>133</v>
      </c>
      <c r="C19" s="369">
        <v>1.55</v>
      </c>
      <c r="D19" s="370">
        <v>1300</v>
      </c>
      <c r="E19" s="391">
        <f t="shared" si="0"/>
        <v>20150</v>
      </c>
    </row>
    <row r="20" spans="1:5" ht="28.5" customHeight="1">
      <c r="A20" s="368" t="s">
        <v>280</v>
      </c>
      <c r="B20" s="369" t="s">
        <v>276</v>
      </c>
      <c r="C20" s="369">
        <v>4.6500000000000004</v>
      </c>
      <c r="D20" s="370">
        <v>1300</v>
      </c>
      <c r="E20" s="391">
        <f t="shared" si="0"/>
        <v>60450.000000000007</v>
      </c>
    </row>
    <row r="21" spans="1:5" ht="28.5" customHeight="1">
      <c r="A21" s="368" t="s">
        <v>439</v>
      </c>
      <c r="B21" s="369" t="s">
        <v>136</v>
      </c>
      <c r="C21" s="369">
        <v>82.19</v>
      </c>
      <c r="D21" s="370">
        <v>1400</v>
      </c>
      <c r="E21" s="391">
        <f t="shared" si="0"/>
        <v>1150660</v>
      </c>
    </row>
    <row r="22" spans="1:5" ht="28.5" customHeight="1">
      <c r="A22" s="371" t="s">
        <v>632</v>
      </c>
      <c r="B22" s="374" t="s">
        <v>537</v>
      </c>
      <c r="C22" s="369">
        <v>198.61</v>
      </c>
      <c r="D22" s="370">
        <v>1500</v>
      </c>
      <c r="E22" s="391">
        <f t="shared" si="0"/>
        <v>2979150</v>
      </c>
    </row>
    <row r="23" spans="1:5" ht="28.5" customHeight="1">
      <c r="A23" s="368" t="s">
        <v>542</v>
      </c>
      <c r="B23" s="369" t="s">
        <v>258</v>
      </c>
      <c r="C23" s="369">
        <v>0.09</v>
      </c>
      <c r="D23" s="370">
        <v>1000</v>
      </c>
      <c r="E23" s="391">
        <f t="shared" si="0"/>
        <v>900</v>
      </c>
    </row>
    <row r="24" spans="1:5" ht="28.5" customHeight="1">
      <c r="A24" s="368" t="s">
        <v>448</v>
      </c>
      <c r="B24" s="369" t="s">
        <v>135</v>
      </c>
      <c r="C24" s="369">
        <v>5.5</v>
      </c>
      <c r="D24" s="370">
        <v>1200</v>
      </c>
      <c r="E24" s="391">
        <f t="shared" si="0"/>
        <v>66000</v>
      </c>
    </row>
    <row r="25" spans="1:5" ht="28.5" customHeight="1">
      <c r="A25" s="368" t="s">
        <v>450</v>
      </c>
      <c r="B25" s="369" t="s">
        <v>139</v>
      </c>
      <c r="C25" s="369">
        <v>0.47</v>
      </c>
      <c r="D25" s="370">
        <v>1000</v>
      </c>
      <c r="E25" s="391">
        <f t="shared" si="0"/>
        <v>4700</v>
      </c>
    </row>
    <row r="26" spans="1:5" ht="28.5" customHeight="1">
      <c r="A26" s="368" t="s">
        <v>450</v>
      </c>
      <c r="B26" s="369" t="s">
        <v>137</v>
      </c>
      <c r="C26" s="369">
        <v>0.28000000000000003</v>
      </c>
      <c r="D26" s="369">
        <v>900</v>
      </c>
      <c r="E26" s="391">
        <f t="shared" si="0"/>
        <v>2520.0000000000005</v>
      </c>
    </row>
    <row r="27" spans="1:5" ht="28.5" customHeight="1">
      <c r="A27" s="368" t="s">
        <v>450</v>
      </c>
      <c r="B27" s="369" t="s">
        <v>131</v>
      </c>
      <c r="C27" s="369">
        <v>0.05</v>
      </c>
      <c r="D27" s="369">
        <v>800</v>
      </c>
      <c r="E27" s="391">
        <f t="shared" si="0"/>
        <v>400</v>
      </c>
    </row>
    <row r="28" spans="1:5" ht="28.5" customHeight="1">
      <c r="A28" s="371" t="s">
        <v>622</v>
      </c>
      <c r="B28" s="369" t="s">
        <v>137</v>
      </c>
      <c r="C28" s="369">
        <v>0.36</v>
      </c>
      <c r="D28" s="369">
        <v>900</v>
      </c>
      <c r="E28" s="391">
        <f t="shared" si="0"/>
        <v>3240</v>
      </c>
    </row>
    <row r="29" spans="1:5" ht="28.5" customHeight="1">
      <c r="A29" s="371" t="s">
        <v>622</v>
      </c>
      <c r="B29" s="369" t="s">
        <v>131</v>
      </c>
      <c r="C29" s="369">
        <v>0.5</v>
      </c>
      <c r="D29" s="369">
        <v>850</v>
      </c>
      <c r="E29" s="391">
        <f t="shared" si="0"/>
        <v>4250</v>
      </c>
    </row>
    <row r="30" spans="1:5" ht="28.5" customHeight="1">
      <c r="A30" s="371" t="s">
        <v>622</v>
      </c>
      <c r="B30" s="369" t="s">
        <v>139</v>
      </c>
      <c r="C30" s="369">
        <v>0.47</v>
      </c>
      <c r="D30" s="370">
        <v>1000</v>
      </c>
      <c r="E30" s="391">
        <f t="shared" si="0"/>
        <v>4700</v>
      </c>
    </row>
    <row r="31" spans="1:5" ht="28.5" customHeight="1">
      <c r="A31" s="371" t="s">
        <v>622</v>
      </c>
      <c r="B31" s="369" t="s">
        <v>136</v>
      </c>
      <c r="C31" s="369">
        <v>0.67</v>
      </c>
      <c r="D31" s="370">
        <v>1400</v>
      </c>
      <c r="E31" s="391">
        <f t="shared" si="0"/>
        <v>9380</v>
      </c>
    </row>
    <row r="32" spans="1:5" ht="28.5" customHeight="1">
      <c r="A32" s="371" t="s">
        <v>622</v>
      </c>
      <c r="B32" s="369" t="s">
        <v>134</v>
      </c>
      <c r="C32" s="369">
        <v>0.39</v>
      </c>
      <c r="D32" s="370">
        <v>1200</v>
      </c>
      <c r="E32" s="391">
        <f t="shared" si="0"/>
        <v>4680</v>
      </c>
    </row>
    <row r="33" spans="1:7" ht="28.5" customHeight="1">
      <c r="A33" s="371" t="s">
        <v>622</v>
      </c>
      <c r="B33" s="369" t="s">
        <v>140</v>
      </c>
      <c r="C33" s="369">
        <v>0.45</v>
      </c>
      <c r="D33" s="370">
        <v>2500</v>
      </c>
      <c r="E33" s="391">
        <f t="shared" si="0"/>
        <v>11250</v>
      </c>
    </row>
    <row r="34" spans="1:7" ht="33.75" customHeight="1">
      <c r="A34" s="371" t="s">
        <v>622</v>
      </c>
      <c r="B34" s="369" t="s">
        <v>133</v>
      </c>
      <c r="C34" s="369">
        <v>0.45</v>
      </c>
      <c r="D34" s="370">
        <v>1200</v>
      </c>
      <c r="E34" s="391">
        <f t="shared" si="0"/>
        <v>5400</v>
      </c>
    </row>
    <row r="35" spans="1:7" ht="33.75" customHeight="1">
      <c r="A35" s="371" t="s">
        <v>622</v>
      </c>
      <c r="B35" s="372" t="s">
        <v>135</v>
      </c>
      <c r="C35" s="372">
        <v>0.5</v>
      </c>
      <c r="D35" s="373">
        <v>1200</v>
      </c>
      <c r="E35" s="391">
        <f t="shared" si="0"/>
        <v>6000</v>
      </c>
    </row>
    <row r="36" spans="1:7" ht="28.5" customHeight="1">
      <c r="A36" s="366" t="s">
        <v>639</v>
      </c>
      <c r="B36" s="369"/>
      <c r="C36" s="369"/>
      <c r="D36" s="369"/>
      <c r="E36" s="375">
        <v>402000</v>
      </c>
    </row>
    <row r="37" spans="1:7" ht="28.5" customHeight="1">
      <c r="A37" s="368" t="s">
        <v>590</v>
      </c>
      <c r="B37" s="369" t="s">
        <v>130</v>
      </c>
      <c r="C37" s="369">
        <v>2.5</v>
      </c>
      <c r="D37" s="370">
        <v>6000</v>
      </c>
      <c r="E37" s="370">
        <v>150000</v>
      </c>
    </row>
    <row r="38" spans="1:7" ht="28.5" customHeight="1">
      <c r="A38" s="368" t="s">
        <v>445</v>
      </c>
      <c r="B38" s="369" t="s">
        <v>130</v>
      </c>
      <c r="C38" s="369">
        <v>3.8</v>
      </c>
      <c r="D38" s="370">
        <v>6000</v>
      </c>
      <c r="E38" s="370">
        <v>228000</v>
      </c>
    </row>
    <row r="39" spans="1:7" ht="28.5" customHeight="1">
      <c r="A39" s="371" t="s">
        <v>622</v>
      </c>
      <c r="B39" s="369" t="s">
        <v>130</v>
      </c>
      <c r="C39" s="369">
        <v>0.48</v>
      </c>
      <c r="D39" s="370">
        <v>5000</v>
      </c>
      <c r="E39" s="370">
        <v>24000</v>
      </c>
    </row>
    <row r="40" spans="1:7" ht="28.5" customHeight="1">
      <c r="A40" s="376" t="s">
        <v>539</v>
      </c>
      <c r="B40" s="365" t="s">
        <v>533</v>
      </c>
      <c r="C40" s="377" t="e">
        <f>'Bieu tong hop'!Q38+'Bieu tong hop'!R38-0.55</f>
        <v>#REF!</v>
      </c>
      <c r="D40" s="364">
        <v>2.88</v>
      </c>
      <c r="E40" s="378" t="e">
        <f>C40*D40*10</f>
        <v>#REF!</v>
      </c>
    </row>
    <row r="41" spans="1:7" ht="28.5" customHeight="1">
      <c r="A41" s="376" t="s">
        <v>541</v>
      </c>
      <c r="B41" s="365" t="s">
        <v>130</v>
      </c>
      <c r="C41" s="377">
        <f>'TT THIEN TON'!Q38</f>
        <v>1.23</v>
      </c>
      <c r="D41" s="364">
        <v>10.5</v>
      </c>
      <c r="E41" s="364">
        <f>C41*D41*10</f>
        <v>129.14999999999998</v>
      </c>
      <c r="G41" s="389" t="e">
        <f>E42-D61</f>
        <v>#REF!</v>
      </c>
    </row>
    <row r="42" spans="1:7" ht="28.5" customHeight="1">
      <c r="A42" s="1497" t="s">
        <v>534</v>
      </c>
      <c r="B42" s="1497"/>
      <c r="C42" s="1497"/>
      <c r="D42" s="1497"/>
      <c r="E42" s="375" t="e">
        <f>E3+E36+E40+E41</f>
        <v>#REF!</v>
      </c>
    </row>
    <row r="44" spans="1:7" ht="34.5">
      <c r="A44" s="365" t="s">
        <v>221</v>
      </c>
      <c r="B44" s="365" t="s">
        <v>529</v>
      </c>
      <c r="C44" s="365" t="s">
        <v>640</v>
      </c>
      <c r="D44" s="365" t="s">
        <v>635</v>
      </c>
    </row>
    <row r="45" spans="1:7" ht="15.75">
      <c r="A45" s="376" t="s">
        <v>641</v>
      </c>
      <c r="B45" s="386" t="e">
        <f>#REF!</f>
        <v>#REF!</v>
      </c>
      <c r="C45" s="379" t="s">
        <v>545</v>
      </c>
      <c r="D45" s="380" t="e">
        <f t="shared" ref="D45:D50" si="1">B45*E45</f>
        <v>#REF!</v>
      </c>
      <c r="E45" s="363">
        <f>55*3</f>
        <v>165</v>
      </c>
    </row>
    <row r="46" spans="1:7" ht="15.75">
      <c r="A46" s="376" t="s">
        <v>546</v>
      </c>
      <c r="B46" s="386" t="e">
        <f>#REF!-'thu chi'!B48</f>
        <v>#REF!</v>
      </c>
      <c r="C46" s="379" t="s">
        <v>547</v>
      </c>
      <c r="D46" s="380" t="e">
        <f t="shared" si="1"/>
        <v>#REF!</v>
      </c>
      <c r="E46" s="363">
        <v>150</v>
      </c>
    </row>
    <row r="47" spans="1:7" ht="15.75">
      <c r="A47" s="376" t="s">
        <v>548</v>
      </c>
      <c r="B47" s="386" t="e">
        <f>#REF!-#REF!</f>
        <v>#REF!</v>
      </c>
      <c r="C47" s="379" t="s">
        <v>549</v>
      </c>
      <c r="D47" s="380" t="e">
        <f t="shared" si="1"/>
        <v>#REF!</v>
      </c>
      <c r="E47" s="363">
        <f>49*3</f>
        <v>147</v>
      </c>
    </row>
    <row r="48" spans="1:7" ht="15.75">
      <c r="A48" s="376" t="s">
        <v>550</v>
      </c>
      <c r="B48" s="387" t="e">
        <f>'TT THIEN TON'!AO3</f>
        <v>#REF!</v>
      </c>
      <c r="C48" s="379" t="s">
        <v>545</v>
      </c>
      <c r="D48" s="380" t="e">
        <f t="shared" si="1"/>
        <v>#REF!</v>
      </c>
      <c r="E48" s="363">
        <f>165</f>
        <v>165</v>
      </c>
    </row>
    <row r="49" spans="1:5" ht="15.75">
      <c r="A49" s="376" t="s">
        <v>551</v>
      </c>
      <c r="B49" s="386" t="e">
        <f>#REF!</f>
        <v>#REF!</v>
      </c>
      <c r="C49" s="379" t="s">
        <v>552</v>
      </c>
      <c r="D49" s="380" t="e">
        <f t="shared" si="1"/>
        <v>#REF!</v>
      </c>
      <c r="E49" s="363">
        <f>42*3</f>
        <v>126</v>
      </c>
    </row>
    <row r="50" spans="1:5" ht="15.75">
      <c r="A50" s="376" t="s">
        <v>553</v>
      </c>
      <c r="B50" s="388" t="e">
        <f>#REF!</f>
        <v>#REF!</v>
      </c>
      <c r="C50" s="381" t="s">
        <v>554</v>
      </c>
      <c r="D50" s="380" t="e">
        <f t="shared" si="1"/>
        <v>#REF!</v>
      </c>
      <c r="E50" s="363">
        <f>57*3</f>
        <v>171</v>
      </c>
    </row>
    <row r="51" spans="1:5" ht="15.75">
      <c r="A51" s="376" t="s">
        <v>555</v>
      </c>
      <c r="B51" s="381">
        <f>SUM(B52:B59)</f>
        <v>7.1599999999999993</v>
      </c>
      <c r="C51" s="381"/>
      <c r="D51" s="380">
        <f>SUM(D52:D59)</f>
        <v>130010</v>
      </c>
    </row>
    <row r="52" spans="1:5" ht="31.5">
      <c r="A52" s="371" t="s">
        <v>561</v>
      </c>
      <c r="B52" s="382">
        <v>0.4</v>
      </c>
      <c r="C52" s="383">
        <v>2500</v>
      </c>
      <c r="D52" s="383">
        <v>10000</v>
      </c>
    </row>
    <row r="53" spans="1:5" ht="31.5">
      <c r="A53" s="371" t="s">
        <v>642</v>
      </c>
      <c r="B53" s="382">
        <v>0.06</v>
      </c>
      <c r="C53" s="382">
        <v>800</v>
      </c>
      <c r="D53" s="382">
        <v>480</v>
      </c>
    </row>
    <row r="54" spans="1:5" ht="47.25">
      <c r="A54" s="371" t="s">
        <v>647</v>
      </c>
      <c r="B54" s="382">
        <v>0.3</v>
      </c>
      <c r="C54" s="383">
        <v>1100</v>
      </c>
      <c r="D54" s="383">
        <f>B54*C54*10</f>
        <v>3300</v>
      </c>
    </row>
    <row r="55" spans="1:5" ht="31.5">
      <c r="A55" s="371" t="s">
        <v>565</v>
      </c>
      <c r="B55" s="382">
        <v>0.7</v>
      </c>
      <c r="C55" s="383">
        <v>1200</v>
      </c>
      <c r="D55" s="383">
        <v>8400</v>
      </c>
    </row>
    <row r="56" spans="1:5" ht="31.5">
      <c r="A56" s="371" t="s">
        <v>615</v>
      </c>
      <c r="B56" s="382">
        <v>0.84</v>
      </c>
      <c r="C56" s="383">
        <v>1200</v>
      </c>
      <c r="D56" s="383">
        <v>10080</v>
      </c>
    </row>
    <row r="57" spans="1:5" ht="31.5">
      <c r="A57" s="371" t="s">
        <v>563</v>
      </c>
      <c r="B57" s="382">
        <v>2.4</v>
      </c>
      <c r="C57" s="383">
        <v>1500</v>
      </c>
      <c r="D57" s="383">
        <v>36000</v>
      </c>
    </row>
    <row r="58" spans="1:5" ht="31.5">
      <c r="A58" s="384" t="s">
        <v>643</v>
      </c>
      <c r="B58" s="382">
        <v>0.01</v>
      </c>
      <c r="C58" s="383">
        <v>5000</v>
      </c>
      <c r="D58" s="382">
        <v>500</v>
      </c>
    </row>
    <row r="59" spans="1:5" ht="47.25">
      <c r="A59" s="371" t="s">
        <v>556</v>
      </c>
      <c r="B59" s="382">
        <v>2.4500000000000002</v>
      </c>
      <c r="C59" s="383">
        <v>2500</v>
      </c>
      <c r="D59" s="383">
        <v>61250</v>
      </c>
    </row>
    <row r="60" spans="1:5" ht="31.5">
      <c r="A60" s="376" t="s">
        <v>557</v>
      </c>
      <c r="B60" s="381"/>
      <c r="C60" s="381"/>
      <c r="D60" s="380">
        <f>0.34*(E3+E36)</f>
        <v>1851031.4000000001</v>
      </c>
    </row>
    <row r="61" spans="1:5" ht="15.75">
      <c r="A61" s="1496" t="s">
        <v>644</v>
      </c>
      <c r="B61" s="1496"/>
      <c r="C61" s="385"/>
      <c r="D61" s="380" t="e">
        <f>D60+D45+D46+D47+D48+D49+D50+D51</f>
        <v>#REF!</v>
      </c>
    </row>
  </sheetData>
  <mergeCells count="2">
    <mergeCell ref="A61:B61"/>
    <mergeCell ref="A42:D42"/>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64"/>
  <sheetViews>
    <sheetView zoomScale="55" zoomScaleNormal="55" workbookViewId="0">
      <pane xSplit="6" ySplit="3" topLeftCell="G4" activePane="bottomRight" state="frozen"/>
      <selection activeCell="B213" sqref="B213"/>
      <selection pane="topRight" activeCell="B213" sqref="B213"/>
      <selection pane="bottomLeft" activeCell="B213" sqref="B213"/>
      <selection pane="bottomRight" activeCell="C37" sqref="C37"/>
    </sheetView>
  </sheetViews>
  <sheetFormatPr defaultColWidth="9.140625" defaultRowHeight="15.75"/>
  <cols>
    <col min="1" max="1" width="4.7109375" style="110" customWidth="1"/>
    <col min="2" max="2" width="7.28515625" style="110" customWidth="1"/>
    <col min="3" max="3" width="57" style="158" customWidth="1"/>
    <col min="4" max="5" width="15.28515625" style="103" customWidth="1"/>
    <col min="6" max="6" width="17" style="159" bestFit="1" customWidth="1"/>
    <col min="7" max="8" width="9.28515625" style="101" customWidth="1"/>
    <col min="9" max="23" width="9.28515625" style="160" customWidth="1"/>
    <col min="24" max="24" width="37.85546875" style="160" customWidth="1"/>
    <col min="25" max="25" width="22.140625" style="162" customWidth="1"/>
    <col min="26" max="26" width="12.140625" style="102" customWidth="1"/>
    <col min="27" max="16384" width="9.140625" style="103"/>
  </cols>
  <sheetData>
    <row r="1" spans="1:230">
      <c r="A1" s="1500" t="s">
        <v>220</v>
      </c>
      <c r="B1" s="1500"/>
      <c r="C1" s="1500"/>
      <c r="D1" s="1500"/>
      <c r="E1" s="1500"/>
      <c r="F1" s="1500"/>
      <c r="G1" s="1500"/>
      <c r="H1" s="1500"/>
      <c r="I1" s="1500"/>
      <c r="J1" s="1500"/>
      <c r="K1" s="1500"/>
      <c r="L1" s="1500"/>
      <c r="M1" s="1500"/>
      <c r="N1" s="1500"/>
      <c r="O1" s="1500"/>
      <c r="P1" s="1500"/>
      <c r="Q1" s="1500"/>
      <c r="R1" s="1500"/>
      <c r="S1" s="1500"/>
      <c r="T1" s="1500"/>
      <c r="U1" s="1500"/>
      <c r="V1" s="1500"/>
      <c r="W1" s="1500"/>
      <c r="X1" s="100"/>
      <c r="Y1" s="101"/>
    </row>
    <row r="2" spans="1:230" ht="42.75" customHeight="1">
      <c r="A2" s="1300" t="s">
        <v>145</v>
      </c>
      <c r="B2" s="104"/>
      <c r="C2" s="1300" t="s">
        <v>221</v>
      </c>
      <c r="D2" s="1302" t="s">
        <v>222</v>
      </c>
      <c r="E2" s="208"/>
      <c r="F2" s="1324" t="s">
        <v>223</v>
      </c>
      <c r="G2" s="1305" t="s">
        <v>224</v>
      </c>
      <c r="H2" s="1305"/>
      <c r="I2" s="1305"/>
      <c r="J2" s="1305"/>
      <c r="K2" s="1305"/>
      <c r="L2" s="1305"/>
      <c r="M2" s="1305"/>
      <c r="N2" s="1305"/>
      <c r="O2" s="1305"/>
      <c r="P2" s="1305"/>
      <c r="Q2" s="1305"/>
      <c r="R2" s="1305"/>
      <c r="S2" s="1305"/>
      <c r="T2" s="1305"/>
      <c r="U2" s="1305"/>
      <c r="V2" s="1305"/>
      <c r="W2" s="1306"/>
      <c r="X2" s="1303" t="s">
        <v>225</v>
      </c>
      <c r="Y2" s="1499" t="s">
        <v>226</v>
      </c>
    </row>
    <row r="3" spans="1:230" s="110" customFormat="1" ht="38.25" customHeight="1">
      <c r="A3" s="1301"/>
      <c r="B3" s="105"/>
      <c r="C3" s="1301"/>
      <c r="D3" s="1501"/>
      <c r="E3" s="205"/>
      <c r="F3" s="1326"/>
      <c r="G3" s="106" t="s">
        <v>122</v>
      </c>
      <c r="H3" s="107" t="s">
        <v>119</v>
      </c>
      <c r="I3" s="107" t="s">
        <v>107</v>
      </c>
      <c r="J3" s="107" t="s">
        <v>116</v>
      </c>
      <c r="K3" s="107" t="s">
        <v>29</v>
      </c>
      <c r="L3" s="107" t="s">
        <v>17</v>
      </c>
      <c r="M3" s="107" t="s">
        <v>65</v>
      </c>
      <c r="N3" s="107" t="s">
        <v>57</v>
      </c>
      <c r="O3" s="107" t="s">
        <v>69</v>
      </c>
      <c r="P3" s="108" t="s">
        <v>45</v>
      </c>
      <c r="Q3" s="108" t="s">
        <v>26</v>
      </c>
      <c r="R3" s="107" t="s">
        <v>86</v>
      </c>
      <c r="S3" s="107" t="s">
        <v>78</v>
      </c>
      <c r="T3" s="107" t="s">
        <v>76</v>
      </c>
      <c r="U3" s="107" t="s">
        <v>32</v>
      </c>
      <c r="V3" s="107" t="s">
        <v>14</v>
      </c>
      <c r="W3" s="109" t="s">
        <v>6</v>
      </c>
      <c r="X3" s="1498"/>
      <c r="Y3" s="1498"/>
      <c r="Z3" s="102"/>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row>
    <row r="4" spans="1:230" s="346" customFormat="1" ht="24.75" customHeight="1">
      <c r="A4" s="339">
        <v>1</v>
      </c>
      <c r="B4" s="339"/>
      <c r="C4" s="340" t="s">
        <v>227</v>
      </c>
      <c r="D4" s="341" t="s">
        <v>135</v>
      </c>
      <c r="E4" s="341"/>
      <c r="F4" s="342">
        <f t="shared" ref="F4:F44" si="0">SUM(G4:W4)</f>
        <v>13</v>
      </c>
      <c r="G4" s="343">
        <v>13</v>
      </c>
      <c r="H4" s="343"/>
      <c r="I4" s="343"/>
      <c r="J4" s="343"/>
      <c r="K4" s="343"/>
      <c r="L4" s="343"/>
      <c r="M4" s="343"/>
      <c r="N4" s="343"/>
      <c r="O4" s="343"/>
      <c r="P4" s="343"/>
      <c r="Q4" s="343"/>
      <c r="R4" s="343"/>
      <c r="S4" s="343"/>
      <c r="T4" s="343"/>
      <c r="U4" s="343"/>
      <c r="V4" s="343"/>
      <c r="W4" s="343"/>
      <c r="X4" s="341" t="s">
        <v>228</v>
      </c>
      <c r="Y4" s="344" t="s">
        <v>229</v>
      </c>
      <c r="Z4" s="345"/>
    </row>
    <row r="5" spans="1:230" ht="31.5">
      <c r="A5" s="111">
        <v>2</v>
      </c>
      <c r="B5" s="111"/>
      <c r="C5" s="118" t="s">
        <v>230</v>
      </c>
      <c r="D5" s="113" t="s">
        <v>131</v>
      </c>
      <c r="E5" s="113"/>
      <c r="F5" s="114">
        <f t="shared" si="0"/>
        <v>0.31</v>
      </c>
      <c r="G5" s="115">
        <v>0</v>
      </c>
      <c r="H5" s="115"/>
      <c r="I5" s="115"/>
      <c r="J5" s="115">
        <v>0</v>
      </c>
      <c r="K5" s="115"/>
      <c r="L5" s="115"/>
      <c r="M5" s="115"/>
      <c r="N5" s="115"/>
      <c r="O5" s="115"/>
      <c r="P5" s="115"/>
      <c r="Q5" s="115"/>
      <c r="R5" s="115"/>
      <c r="S5" s="115"/>
      <c r="T5" s="115">
        <v>0</v>
      </c>
      <c r="U5" s="115"/>
      <c r="V5" s="115"/>
      <c r="W5" s="115">
        <v>0.31</v>
      </c>
      <c r="X5" s="119" t="s">
        <v>231</v>
      </c>
      <c r="Y5" s="117" t="s">
        <v>229</v>
      </c>
    </row>
    <row r="6" spans="1:230" ht="37.5" customHeight="1">
      <c r="A6" s="111">
        <v>3</v>
      </c>
      <c r="B6" s="111" t="s">
        <v>508</v>
      </c>
      <c r="C6" s="118" t="s">
        <v>234</v>
      </c>
      <c r="D6" s="120" t="s">
        <v>131</v>
      </c>
      <c r="E6" s="120"/>
      <c r="F6" s="114">
        <f t="shared" si="0"/>
        <v>0</v>
      </c>
      <c r="G6" s="121"/>
      <c r="H6" s="121"/>
      <c r="I6" s="121"/>
      <c r="J6" s="121"/>
      <c r="K6" s="121"/>
      <c r="L6" s="115"/>
      <c r="M6" s="115"/>
      <c r="N6" s="115"/>
      <c r="O6" s="115"/>
      <c r="P6" s="121">
        <v>0</v>
      </c>
      <c r="Q6" s="115"/>
      <c r="R6" s="115"/>
      <c r="S6" s="115"/>
      <c r="T6" s="115"/>
      <c r="U6" s="115"/>
      <c r="V6" s="115"/>
      <c r="W6" s="121"/>
      <c r="X6" s="122" t="s">
        <v>235</v>
      </c>
      <c r="Y6" s="123" t="s">
        <v>233</v>
      </c>
    </row>
    <row r="7" spans="1:230" ht="20.25" customHeight="1">
      <c r="A7" s="111">
        <v>4</v>
      </c>
      <c r="B7" s="111"/>
      <c r="C7" s="112" t="s">
        <v>243</v>
      </c>
      <c r="D7" s="113" t="s">
        <v>133</v>
      </c>
      <c r="E7" s="113"/>
      <c r="F7" s="114">
        <f t="shared" si="0"/>
        <v>0</v>
      </c>
      <c r="G7" s="115">
        <v>0</v>
      </c>
      <c r="H7" s="115"/>
      <c r="I7" s="115"/>
      <c r="J7" s="115"/>
      <c r="K7" s="115"/>
      <c r="L7" s="115"/>
      <c r="M7" s="115"/>
      <c r="N7" s="115"/>
      <c r="O7" s="115"/>
      <c r="P7" s="115"/>
      <c r="Q7" s="115"/>
      <c r="R7" s="115"/>
      <c r="S7" s="115"/>
      <c r="T7" s="115"/>
      <c r="U7" s="115"/>
      <c r="V7" s="115"/>
      <c r="W7" s="115"/>
      <c r="X7" s="118" t="s">
        <v>244</v>
      </c>
      <c r="Y7" s="117" t="s">
        <v>229</v>
      </c>
    </row>
    <row r="8" spans="1:230" s="132" customFormat="1" ht="31.5">
      <c r="A8" s="129">
        <v>5</v>
      </c>
      <c r="B8" s="129" t="s">
        <v>508</v>
      </c>
      <c r="C8" s="127" t="s">
        <v>245</v>
      </c>
      <c r="D8" s="128" t="s">
        <v>130</v>
      </c>
      <c r="E8" s="128"/>
      <c r="F8" s="130">
        <f t="shared" si="0"/>
        <v>0.4</v>
      </c>
      <c r="G8" s="130"/>
      <c r="H8" s="130"/>
      <c r="I8" s="130">
        <v>0.4</v>
      </c>
      <c r="J8" s="130"/>
      <c r="K8" s="130"/>
      <c r="L8" s="130"/>
      <c r="M8" s="130"/>
      <c r="N8" s="130"/>
      <c r="O8" s="130"/>
      <c r="P8" s="130"/>
      <c r="Q8" s="130"/>
      <c r="R8" s="130"/>
      <c r="S8" s="130"/>
      <c r="T8" s="130"/>
      <c r="U8" s="130"/>
      <c r="V8" s="130"/>
      <c r="W8" s="130"/>
      <c r="X8" s="131" t="s">
        <v>246</v>
      </c>
      <c r="Y8" s="198" t="s">
        <v>229</v>
      </c>
      <c r="Z8" s="133"/>
    </row>
    <row r="9" spans="1:230" s="331" customFormat="1" ht="63">
      <c r="A9" s="291">
        <v>6</v>
      </c>
      <c r="B9" s="291" t="s">
        <v>508</v>
      </c>
      <c r="C9" s="292" t="s">
        <v>247</v>
      </c>
      <c r="D9" s="300" t="s">
        <v>134</v>
      </c>
      <c r="E9" s="300"/>
      <c r="F9" s="301">
        <f t="shared" si="0"/>
        <v>1.67</v>
      </c>
      <c r="G9" s="301">
        <v>1.67</v>
      </c>
      <c r="H9" s="301"/>
      <c r="I9" s="301"/>
      <c r="J9" s="301"/>
      <c r="K9" s="301"/>
      <c r="L9" s="301"/>
      <c r="M9" s="301"/>
      <c r="N9" s="301"/>
      <c r="O9" s="301"/>
      <c r="P9" s="301"/>
      <c r="Q9" s="301"/>
      <c r="R9" s="301"/>
      <c r="S9" s="301"/>
      <c r="T9" s="301"/>
      <c r="U9" s="301"/>
      <c r="V9" s="301"/>
      <c r="W9" s="301"/>
      <c r="X9" s="328"/>
      <c r="Y9" s="329" t="s">
        <v>509</v>
      </c>
      <c r="Z9" s="330"/>
    </row>
    <row r="10" spans="1:230">
      <c r="A10" s="111">
        <v>7</v>
      </c>
      <c r="B10" s="111"/>
      <c r="C10" s="118" t="s">
        <v>248</v>
      </c>
      <c r="D10" s="135" t="s">
        <v>130</v>
      </c>
      <c r="E10" s="135"/>
      <c r="F10" s="114">
        <f t="shared" si="0"/>
        <v>0</v>
      </c>
      <c r="G10" s="115"/>
      <c r="H10" s="115">
        <v>0</v>
      </c>
      <c r="I10" s="115"/>
      <c r="J10" s="115"/>
      <c r="K10" s="115"/>
      <c r="L10" s="115"/>
      <c r="M10" s="115"/>
      <c r="N10" s="115"/>
      <c r="O10" s="115"/>
      <c r="P10" s="115"/>
      <c r="Q10" s="115"/>
      <c r="R10" s="115"/>
      <c r="S10" s="115"/>
      <c r="T10" s="115"/>
      <c r="U10" s="115"/>
      <c r="V10" s="115"/>
      <c r="W10" s="115"/>
      <c r="X10" s="134" t="s">
        <v>249</v>
      </c>
      <c r="Y10" s="117" t="s">
        <v>242</v>
      </c>
    </row>
    <row r="11" spans="1:230">
      <c r="A11" s="111">
        <v>8</v>
      </c>
      <c r="B11" s="111"/>
      <c r="C11" s="118" t="s">
        <v>511</v>
      </c>
      <c r="D11" s="113" t="s">
        <v>135</v>
      </c>
      <c r="E11" s="113"/>
      <c r="F11" s="114">
        <f t="shared" si="0"/>
        <v>0</v>
      </c>
      <c r="G11" s="115">
        <v>0</v>
      </c>
      <c r="H11" s="115"/>
      <c r="I11" s="115"/>
      <c r="J11" s="115"/>
      <c r="K11" s="115"/>
      <c r="L11" s="115"/>
      <c r="M11" s="115"/>
      <c r="N11" s="115"/>
      <c r="O11" s="115"/>
      <c r="P11" s="115"/>
      <c r="Q11" s="115"/>
      <c r="R11" s="115"/>
      <c r="S11" s="115"/>
      <c r="T11" s="115"/>
      <c r="U11" s="115"/>
      <c r="V11" s="115"/>
      <c r="W11" s="115"/>
      <c r="X11" s="113" t="s">
        <v>250</v>
      </c>
      <c r="Y11" s="112" t="s">
        <v>242</v>
      </c>
    </row>
    <row r="12" spans="1:230">
      <c r="A12" s="111">
        <v>9</v>
      </c>
      <c r="B12" s="111"/>
      <c r="C12" s="112" t="s">
        <v>251</v>
      </c>
      <c r="D12" s="113" t="s">
        <v>138</v>
      </c>
      <c r="E12" s="113"/>
      <c r="F12" s="114">
        <f t="shared" si="0"/>
        <v>0</v>
      </c>
      <c r="G12" s="115">
        <v>0</v>
      </c>
      <c r="H12" s="115">
        <v>0</v>
      </c>
      <c r="I12" s="115">
        <v>0</v>
      </c>
      <c r="J12" s="115">
        <v>0</v>
      </c>
      <c r="K12" s="115"/>
      <c r="L12" s="115"/>
      <c r="M12" s="115"/>
      <c r="N12" s="115"/>
      <c r="O12" s="115"/>
      <c r="P12" s="115"/>
      <c r="Q12" s="115"/>
      <c r="R12" s="115"/>
      <c r="S12" s="115">
        <v>0</v>
      </c>
      <c r="T12" s="115">
        <v>0</v>
      </c>
      <c r="U12" s="115"/>
      <c r="V12" s="115"/>
      <c r="W12" s="115"/>
      <c r="X12" s="113" t="s">
        <v>252</v>
      </c>
      <c r="Y12" s="112" t="s">
        <v>242</v>
      </c>
    </row>
    <row r="13" spans="1:230">
      <c r="A13" s="111">
        <v>10</v>
      </c>
      <c r="B13" s="111"/>
      <c r="C13" s="112" t="s">
        <v>253</v>
      </c>
      <c r="D13" s="113" t="s">
        <v>139</v>
      </c>
      <c r="E13" s="113"/>
      <c r="F13" s="114">
        <f t="shared" si="0"/>
        <v>0</v>
      </c>
      <c r="G13" s="115"/>
      <c r="H13" s="115"/>
      <c r="I13" s="115">
        <v>0</v>
      </c>
      <c r="J13" s="115"/>
      <c r="K13" s="115"/>
      <c r="L13" s="115"/>
      <c r="M13" s="115"/>
      <c r="N13" s="115"/>
      <c r="O13" s="115"/>
      <c r="P13" s="115">
        <v>0</v>
      </c>
      <c r="Q13" s="115"/>
      <c r="R13" s="115"/>
      <c r="S13" s="115"/>
      <c r="T13" s="115"/>
      <c r="U13" s="115"/>
      <c r="V13" s="115"/>
      <c r="W13" s="115"/>
      <c r="X13" s="124" t="s">
        <v>254</v>
      </c>
      <c r="Y13" s="117" t="s">
        <v>229</v>
      </c>
    </row>
    <row r="14" spans="1:230">
      <c r="A14" s="111">
        <v>11</v>
      </c>
      <c r="B14" s="111"/>
      <c r="C14" s="112" t="s">
        <v>255</v>
      </c>
      <c r="D14" s="113" t="s">
        <v>256</v>
      </c>
      <c r="E14" s="113"/>
      <c r="F14" s="114">
        <f t="shared" si="0"/>
        <v>0</v>
      </c>
      <c r="G14" s="115">
        <v>0</v>
      </c>
      <c r="H14" s="115"/>
      <c r="I14" s="115"/>
      <c r="J14" s="115"/>
      <c r="K14" s="115"/>
      <c r="L14" s="115"/>
      <c r="M14" s="115"/>
      <c r="N14" s="115"/>
      <c r="O14" s="115"/>
      <c r="P14" s="115"/>
      <c r="Q14" s="115"/>
      <c r="R14" s="115"/>
      <c r="S14" s="115"/>
      <c r="T14" s="115"/>
      <c r="U14" s="115"/>
      <c r="V14" s="115"/>
      <c r="W14" s="115"/>
      <c r="X14" s="126" t="s">
        <v>257</v>
      </c>
      <c r="Y14" s="117" t="s">
        <v>229</v>
      </c>
    </row>
    <row r="15" spans="1:230" ht="48.75" customHeight="1">
      <c r="A15" s="111">
        <v>12</v>
      </c>
      <c r="B15" s="111"/>
      <c r="C15" s="118" t="s">
        <v>512</v>
      </c>
      <c r="D15" s="113" t="s">
        <v>258</v>
      </c>
      <c r="E15" s="113"/>
      <c r="F15" s="114">
        <f t="shared" si="0"/>
        <v>0</v>
      </c>
      <c r="G15" s="115">
        <v>0</v>
      </c>
      <c r="H15" s="115"/>
      <c r="I15" s="115"/>
      <c r="J15" s="115"/>
      <c r="K15" s="115"/>
      <c r="L15" s="115"/>
      <c r="M15" s="115"/>
      <c r="N15" s="115"/>
      <c r="O15" s="115"/>
      <c r="P15" s="115"/>
      <c r="Q15" s="115"/>
      <c r="R15" s="115"/>
      <c r="S15" s="115"/>
      <c r="T15" s="115"/>
      <c r="U15" s="115"/>
      <c r="V15" s="115"/>
      <c r="W15" s="115"/>
      <c r="X15" s="136" t="s">
        <v>259</v>
      </c>
      <c r="Y15" s="117" t="s">
        <v>229</v>
      </c>
    </row>
    <row r="16" spans="1:230" ht="31.5">
      <c r="A16" s="111">
        <v>13</v>
      </c>
      <c r="B16" s="111"/>
      <c r="C16" s="118" t="s">
        <v>260</v>
      </c>
      <c r="D16" s="113" t="s">
        <v>135</v>
      </c>
      <c r="E16" s="113"/>
      <c r="F16" s="114">
        <f t="shared" si="0"/>
        <v>0</v>
      </c>
      <c r="G16" s="115">
        <v>0</v>
      </c>
      <c r="H16" s="115"/>
      <c r="I16" s="115"/>
      <c r="J16" s="115"/>
      <c r="K16" s="115"/>
      <c r="L16" s="115"/>
      <c r="M16" s="115"/>
      <c r="N16" s="115"/>
      <c r="O16" s="115"/>
      <c r="P16" s="115"/>
      <c r="Q16" s="115"/>
      <c r="R16" s="115"/>
      <c r="S16" s="115"/>
      <c r="T16" s="115"/>
      <c r="U16" s="115"/>
      <c r="V16" s="115"/>
      <c r="W16" s="115"/>
      <c r="X16" s="113" t="s">
        <v>261</v>
      </c>
      <c r="Y16" s="117" t="s">
        <v>229</v>
      </c>
    </row>
    <row r="17" spans="1:26" ht="31.5">
      <c r="A17" s="111">
        <v>14</v>
      </c>
      <c r="B17" s="111"/>
      <c r="C17" s="118" t="s">
        <v>262</v>
      </c>
      <c r="D17" s="113" t="s">
        <v>130</v>
      </c>
      <c r="E17" s="113"/>
      <c r="F17" s="114">
        <f t="shared" si="0"/>
        <v>0</v>
      </c>
      <c r="G17" s="115"/>
      <c r="H17" s="115"/>
      <c r="I17" s="115"/>
      <c r="J17" s="115"/>
      <c r="K17" s="115"/>
      <c r="L17" s="115"/>
      <c r="M17" s="115"/>
      <c r="N17" s="115"/>
      <c r="O17" s="115"/>
      <c r="P17" s="115"/>
      <c r="Q17" s="115"/>
      <c r="R17" s="115"/>
      <c r="S17" s="115">
        <v>0</v>
      </c>
      <c r="T17" s="115"/>
      <c r="U17" s="115"/>
      <c r="V17" s="115"/>
      <c r="W17" s="115"/>
      <c r="X17" s="113" t="s">
        <v>263</v>
      </c>
      <c r="Y17" s="117" t="s">
        <v>229</v>
      </c>
    </row>
    <row r="18" spans="1:26">
      <c r="A18" s="111">
        <v>15</v>
      </c>
      <c r="B18" s="111"/>
      <c r="C18" s="112" t="s">
        <v>265</v>
      </c>
      <c r="D18" s="113" t="s">
        <v>135</v>
      </c>
      <c r="E18" s="113"/>
      <c r="F18" s="114">
        <f t="shared" si="0"/>
        <v>0</v>
      </c>
      <c r="G18" s="115">
        <v>0</v>
      </c>
      <c r="H18" s="115"/>
      <c r="I18" s="115"/>
      <c r="J18" s="115"/>
      <c r="K18" s="115"/>
      <c r="L18" s="115"/>
      <c r="M18" s="115"/>
      <c r="N18" s="115"/>
      <c r="O18" s="115"/>
      <c r="P18" s="115"/>
      <c r="Q18" s="115"/>
      <c r="R18" s="115"/>
      <c r="S18" s="115"/>
      <c r="T18" s="115"/>
      <c r="U18" s="115"/>
      <c r="V18" s="115"/>
      <c r="W18" s="115"/>
      <c r="X18" s="113" t="s">
        <v>266</v>
      </c>
      <c r="Y18" s="117" t="s">
        <v>229</v>
      </c>
    </row>
    <row r="19" spans="1:26" ht="31.5">
      <c r="A19" s="111">
        <v>16</v>
      </c>
      <c r="B19" s="111"/>
      <c r="C19" s="118" t="s">
        <v>513</v>
      </c>
      <c r="D19" s="113" t="s">
        <v>134</v>
      </c>
      <c r="E19" s="113"/>
      <c r="F19" s="114">
        <f t="shared" si="0"/>
        <v>0</v>
      </c>
      <c r="G19" s="115">
        <v>0</v>
      </c>
      <c r="H19" s="115"/>
      <c r="I19" s="115"/>
      <c r="J19" s="115"/>
      <c r="K19" s="115"/>
      <c r="L19" s="115"/>
      <c r="M19" s="115"/>
      <c r="N19" s="115"/>
      <c r="O19" s="115"/>
      <c r="P19" s="115"/>
      <c r="Q19" s="115"/>
      <c r="R19" s="115"/>
      <c r="S19" s="115"/>
      <c r="T19" s="115"/>
      <c r="U19" s="115"/>
      <c r="V19" s="115"/>
      <c r="W19" s="115"/>
      <c r="X19" s="118" t="s">
        <v>267</v>
      </c>
      <c r="Y19" s="137" t="s">
        <v>268</v>
      </c>
    </row>
    <row r="20" spans="1:26">
      <c r="A20" s="111">
        <v>17</v>
      </c>
      <c r="B20" s="111"/>
      <c r="C20" s="118" t="s">
        <v>269</v>
      </c>
      <c r="D20" s="113" t="s">
        <v>135</v>
      </c>
      <c r="E20" s="113"/>
      <c r="F20" s="114">
        <f t="shared" si="0"/>
        <v>0</v>
      </c>
      <c r="G20" s="115">
        <v>0</v>
      </c>
      <c r="H20" s="115"/>
      <c r="I20" s="115"/>
      <c r="J20" s="115"/>
      <c r="K20" s="115"/>
      <c r="L20" s="115"/>
      <c r="M20" s="115"/>
      <c r="N20" s="115"/>
      <c r="O20" s="115"/>
      <c r="P20" s="115"/>
      <c r="Q20" s="115"/>
      <c r="R20" s="115"/>
      <c r="S20" s="115"/>
      <c r="T20" s="115"/>
      <c r="U20" s="115"/>
      <c r="V20" s="115"/>
      <c r="W20" s="115"/>
      <c r="X20" s="118" t="s">
        <v>270</v>
      </c>
      <c r="Y20" s="117" t="s">
        <v>242</v>
      </c>
    </row>
    <row r="21" spans="1:26" s="305" customFormat="1" ht="31.5">
      <c r="A21" s="291">
        <v>18</v>
      </c>
      <c r="B21" s="291"/>
      <c r="C21" s="292" t="s">
        <v>273</v>
      </c>
      <c r="D21" s="300" t="s">
        <v>134</v>
      </c>
      <c r="E21" s="300"/>
      <c r="F21" s="301">
        <f t="shared" si="0"/>
        <v>2</v>
      </c>
      <c r="G21" s="294">
        <v>2</v>
      </c>
      <c r="H21" s="294"/>
      <c r="I21" s="294"/>
      <c r="J21" s="294"/>
      <c r="K21" s="294"/>
      <c r="L21" s="294"/>
      <c r="M21" s="294"/>
      <c r="N21" s="294"/>
      <c r="O21" s="294"/>
      <c r="P21" s="294"/>
      <c r="Q21" s="294"/>
      <c r="R21" s="294"/>
      <c r="S21" s="294"/>
      <c r="T21" s="294"/>
      <c r="U21" s="294"/>
      <c r="V21" s="294"/>
      <c r="W21" s="294"/>
      <c r="X21" s="302" t="s">
        <v>274</v>
      </c>
      <c r="Y21" s="303" t="s">
        <v>229</v>
      </c>
      <c r="Z21" s="304"/>
    </row>
    <row r="22" spans="1:26" ht="31.5">
      <c r="A22" s="111">
        <v>19</v>
      </c>
      <c r="B22" s="111"/>
      <c r="C22" s="118" t="s">
        <v>275</v>
      </c>
      <c r="D22" s="113" t="s">
        <v>276</v>
      </c>
      <c r="E22" s="113"/>
      <c r="F22" s="114">
        <f t="shared" si="0"/>
        <v>0</v>
      </c>
      <c r="G22" s="115">
        <v>0</v>
      </c>
      <c r="H22" s="115"/>
      <c r="I22" s="115"/>
      <c r="J22" s="115"/>
      <c r="K22" s="115"/>
      <c r="L22" s="115"/>
      <c r="M22" s="115"/>
      <c r="N22" s="115"/>
      <c r="O22" s="115"/>
      <c r="P22" s="115"/>
      <c r="Q22" s="115"/>
      <c r="R22" s="115"/>
      <c r="S22" s="115"/>
      <c r="T22" s="115"/>
      <c r="U22" s="115"/>
      <c r="V22" s="115"/>
      <c r="W22" s="115"/>
      <c r="X22" s="139" t="s">
        <v>277</v>
      </c>
      <c r="Y22" s="117" t="s">
        <v>229</v>
      </c>
    </row>
    <row r="23" spans="1:26">
      <c r="A23" s="111">
        <v>20</v>
      </c>
      <c r="B23" s="111"/>
      <c r="C23" s="118" t="s">
        <v>278</v>
      </c>
      <c r="D23" s="113" t="s">
        <v>138</v>
      </c>
      <c r="E23" s="113"/>
      <c r="F23" s="140">
        <f t="shared" si="0"/>
        <v>0</v>
      </c>
      <c r="G23" s="115">
        <v>0</v>
      </c>
      <c r="H23" s="141">
        <v>0</v>
      </c>
      <c r="I23" s="115"/>
      <c r="J23" s="115"/>
      <c r="K23" s="115">
        <v>0</v>
      </c>
      <c r="L23" s="115"/>
      <c r="M23" s="115"/>
      <c r="N23" s="115"/>
      <c r="O23" s="115"/>
      <c r="P23" s="115"/>
      <c r="Q23" s="115"/>
      <c r="R23" s="115"/>
      <c r="S23" s="115">
        <v>0</v>
      </c>
      <c r="T23" s="115">
        <v>0</v>
      </c>
      <c r="U23" s="115"/>
      <c r="V23" s="115"/>
      <c r="W23" s="115"/>
      <c r="X23" s="142" t="s">
        <v>279</v>
      </c>
      <c r="Y23" s="112" t="s">
        <v>242</v>
      </c>
    </row>
    <row r="24" spans="1:26" s="189" customFormat="1">
      <c r="A24" s="111">
        <v>21</v>
      </c>
      <c r="B24" s="111" t="s">
        <v>508</v>
      </c>
      <c r="C24" s="310" t="s">
        <v>280</v>
      </c>
      <c r="D24" s="186" t="s">
        <v>276</v>
      </c>
      <c r="E24" s="186"/>
      <c r="F24" s="115">
        <f t="shared" si="0"/>
        <v>0</v>
      </c>
      <c r="G24" s="311">
        <v>0</v>
      </c>
      <c r="H24" s="134"/>
      <c r="I24" s="134"/>
      <c r="J24" s="134"/>
      <c r="K24" s="134"/>
      <c r="L24" s="134"/>
      <c r="M24" s="134"/>
      <c r="N24" s="134"/>
      <c r="O24" s="134"/>
      <c r="P24" s="134"/>
      <c r="Q24" s="134"/>
      <c r="R24" s="134"/>
      <c r="S24" s="134">
        <v>0</v>
      </c>
      <c r="T24" s="134">
        <v>0</v>
      </c>
      <c r="U24" s="134"/>
      <c r="V24" s="134"/>
      <c r="W24" s="134"/>
      <c r="X24" s="275" t="s">
        <v>281</v>
      </c>
      <c r="Y24" s="117" t="s">
        <v>229</v>
      </c>
      <c r="Z24" s="188"/>
    </row>
    <row r="25" spans="1:26">
      <c r="A25" s="111">
        <v>22</v>
      </c>
      <c r="B25" s="111"/>
      <c r="C25" s="118" t="s">
        <v>282</v>
      </c>
      <c r="D25" s="113" t="s">
        <v>133</v>
      </c>
      <c r="E25" s="113"/>
      <c r="F25" s="140">
        <f t="shared" si="0"/>
        <v>0</v>
      </c>
      <c r="G25" s="115">
        <v>0</v>
      </c>
      <c r="H25" s="115"/>
      <c r="I25" s="115"/>
      <c r="J25" s="115"/>
      <c r="K25" s="115"/>
      <c r="L25" s="115"/>
      <c r="M25" s="115"/>
      <c r="N25" s="115"/>
      <c r="O25" s="115"/>
      <c r="P25" s="115"/>
      <c r="Q25" s="115"/>
      <c r="R25" s="115"/>
      <c r="S25" s="115">
        <v>0</v>
      </c>
      <c r="T25" s="115">
        <v>0</v>
      </c>
      <c r="U25" s="115"/>
      <c r="V25" s="115"/>
      <c r="W25" s="115">
        <v>0</v>
      </c>
      <c r="X25" s="143" t="s">
        <v>283</v>
      </c>
      <c r="Y25" s="117" t="s">
        <v>229</v>
      </c>
    </row>
    <row r="26" spans="1:26">
      <c r="A26" s="111">
        <v>23</v>
      </c>
      <c r="B26" s="111"/>
      <c r="C26" s="118" t="s">
        <v>284</v>
      </c>
      <c r="D26" s="113" t="s">
        <v>138</v>
      </c>
      <c r="E26" s="113"/>
      <c r="F26" s="140">
        <f t="shared" si="0"/>
        <v>0</v>
      </c>
      <c r="G26" s="115">
        <v>0</v>
      </c>
      <c r="H26" s="115"/>
      <c r="I26" s="115"/>
      <c r="J26" s="115"/>
      <c r="K26" s="115"/>
      <c r="L26" s="115"/>
      <c r="M26" s="115"/>
      <c r="N26" s="115"/>
      <c r="O26" s="115"/>
      <c r="P26" s="115"/>
      <c r="Q26" s="115"/>
      <c r="R26" s="115"/>
      <c r="S26" s="115">
        <v>0</v>
      </c>
      <c r="T26" s="115">
        <v>0</v>
      </c>
      <c r="U26" s="115"/>
      <c r="V26" s="115"/>
      <c r="W26" s="115"/>
      <c r="X26" s="113" t="s">
        <v>285</v>
      </c>
      <c r="Y26" s="117" t="s">
        <v>229</v>
      </c>
    </row>
    <row r="27" spans="1:26" s="299" customFormat="1" ht="31.5">
      <c r="A27" s="291">
        <v>24</v>
      </c>
      <c r="B27" s="291" t="s">
        <v>508</v>
      </c>
      <c r="C27" s="306" t="s">
        <v>288</v>
      </c>
      <c r="D27" s="307" t="s">
        <v>258</v>
      </c>
      <c r="E27" s="307"/>
      <c r="F27" s="294">
        <f t="shared" si="0"/>
        <v>1.9500000000000002</v>
      </c>
      <c r="G27" s="308">
        <v>1.85</v>
      </c>
      <c r="H27" s="308"/>
      <c r="I27" s="308"/>
      <c r="J27" s="308"/>
      <c r="K27" s="308"/>
      <c r="L27" s="308"/>
      <c r="M27" s="308"/>
      <c r="N27" s="308"/>
      <c r="O27" s="308"/>
      <c r="P27" s="308"/>
      <c r="Q27" s="308"/>
      <c r="R27" s="308"/>
      <c r="S27" s="308">
        <v>0.05</v>
      </c>
      <c r="T27" s="308">
        <v>0.05</v>
      </c>
      <c r="U27" s="308"/>
      <c r="V27" s="308"/>
      <c r="W27" s="308"/>
      <c r="X27" s="306" t="s">
        <v>261</v>
      </c>
      <c r="Y27" s="303" t="s">
        <v>229</v>
      </c>
      <c r="Z27" s="309"/>
    </row>
    <row r="28" spans="1:26" s="146" customFormat="1" ht="31.5">
      <c r="A28" s="111">
        <v>25</v>
      </c>
      <c r="B28" s="111" t="s">
        <v>508</v>
      </c>
      <c r="C28" s="147" t="s">
        <v>291</v>
      </c>
      <c r="D28" s="125" t="s">
        <v>138</v>
      </c>
      <c r="E28" s="125"/>
      <c r="F28" s="140">
        <f t="shared" si="0"/>
        <v>0</v>
      </c>
      <c r="G28" s="144"/>
      <c r="H28" s="144"/>
      <c r="I28" s="121"/>
      <c r="J28" s="121"/>
      <c r="K28" s="144"/>
      <c r="L28" s="144"/>
      <c r="M28" s="144"/>
      <c r="N28" s="140"/>
      <c r="O28" s="144"/>
      <c r="P28" s="144"/>
      <c r="Q28" s="144"/>
      <c r="R28" s="144"/>
      <c r="S28" s="121">
        <v>0</v>
      </c>
      <c r="T28" s="121">
        <v>0</v>
      </c>
      <c r="U28" s="144"/>
      <c r="V28" s="144"/>
      <c r="W28" s="121">
        <v>0</v>
      </c>
      <c r="X28" s="142" t="s">
        <v>292</v>
      </c>
      <c r="Y28" s="123" t="s">
        <v>233</v>
      </c>
      <c r="Z28" s="145"/>
    </row>
    <row r="29" spans="1:26" s="146" customFormat="1" ht="31.5">
      <c r="A29" s="111">
        <v>26</v>
      </c>
      <c r="B29" s="111" t="s">
        <v>508</v>
      </c>
      <c r="C29" s="124" t="s">
        <v>293</v>
      </c>
      <c r="D29" s="125" t="s">
        <v>134</v>
      </c>
      <c r="E29" s="125"/>
      <c r="F29" s="140">
        <f t="shared" si="0"/>
        <v>0</v>
      </c>
      <c r="G29" s="144"/>
      <c r="H29" s="144"/>
      <c r="I29" s="121"/>
      <c r="J29" s="121"/>
      <c r="K29" s="144"/>
      <c r="L29" s="144"/>
      <c r="M29" s="144"/>
      <c r="N29" s="140"/>
      <c r="O29" s="144"/>
      <c r="P29" s="144"/>
      <c r="Q29" s="144"/>
      <c r="R29" s="144"/>
      <c r="S29" s="121">
        <v>0</v>
      </c>
      <c r="T29" s="121">
        <v>0</v>
      </c>
      <c r="U29" s="144"/>
      <c r="V29" s="144"/>
      <c r="W29" s="121">
        <v>0</v>
      </c>
      <c r="X29" s="112" t="s">
        <v>272</v>
      </c>
      <c r="Y29" s="123" t="s">
        <v>233</v>
      </c>
      <c r="Z29" s="145"/>
    </row>
    <row r="30" spans="1:26" s="146" customFormat="1" ht="31.5">
      <c r="A30" s="111">
        <v>27</v>
      </c>
      <c r="B30" s="111" t="s">
        <v>508</v>
      </c>
      <c r="C30" s="124" t="s">
        <v>294</v>
      </c>
      <c r="D30" s="125" t="s">
        <v>134</v>
      </c>
      <c r="E30" s="125"/>
      <c r="F30" s="140">
        <f t="shared" si="0"/>
        <v>0</v>
      </c>
      <c r="G30" s="144"/>
      <c r="H30" s="144"/>
      <c r="I30" s="121"/>
      <c r="J30" s="121"/>
      <c r="K30" s="144"/>
      <c r="L30" s="144"/>
      <c r="M30" s="144"/>
      <c r="N30" s="140"/>
      <c r="O30" s="144"/>
      <c r="P30" s="144"/>
      <c r="Q30" s="144"/>
      <c r="R30" s="144"/>
      <c r="S30" s="121">
        <v>0</v>
      </c>
      <c r="T30" s="121">
        <v>0</v>
      </c>
      <c r="U30" s="144"/>
      <c r="V30" s="144"/>
      <c r="W30" s="121"/>
      <c r="X30" s="138" t="s">
        <v>274</v>
      </c>
      <c r="Y30" s="123" t="s">
        <v>233</v>
      </c>
      <c r="Z30" s="145"/>
    </row>
    <row r="31" spans="1:26" s="299" customFormat="1" ht="31.5">
      <c r="A31" s="291">
        <v>28</v>
      </c>
      <c r="B31" s="291" t="s">
        <v>508</v>
      </c>
      <c r="C31" s="292" t="s">
        <v>295</v>
      </c>
      <c r="D31" s="293" t="s">
        <v>139</v>
      </c>
      <c r="E31" s="293"/>
      <c r="F31" s="294">
        <f t="shared" si="0"/>
        <v>0.24</v>
      </c>
      <c r="G31" s="295"/>
      <c r="H31" s="295"/>
      <c r="I31" s="296"/>
      <c r="J31" s="296"/>
      <c r="K31" s="295"/>
      <c r="L31" s="295"/>
      <c r="M31" s="295"/>
      <c r="N31" s="294"/>
      <c r="O31" s="295"/>
      <c r="P31" s="295"/>
      <c r="Q31" s="295"/>
      <c r="R31" s="295"/>
      <c r="S31" s="296">
        <v>0.08</v>
      </c>
      <c r="T31" s="296"/>
      <c r="U31" s="295"/>
      <c r="V31" s="295"/>
      <c r="W31" s="296">
        <v>0.16</v>
      </c>
      <c r="X31" s="292" t="s">
        <v>261</v>
      </c>
      <c r="Y31" s="297" t="s">
        <v>233</v>
      </c>
      <c r="Z31" s="298"/>
    </row>
    <row r="32" spans="1:26" s="146" customFormat="1" ht="31.5">
      <c r="A32" s="111">
        <v>29</v>
      </c>
      <c r="B32" s="111" t="s">
        <v>508</v>
      </c>
      <c r="C32" s="124" t="s">
        <v>296</v>
      </c>
      <c r="D32" s="125" t="s">
        <v>133</v>
      </c>
      <c r="E32" s="125"/>
      <c r="F32" s="140">
        <f t="shared" si="0"/>
        <v>0</v>
      </c>
      <c r="G32" s="144"/>
      <c r="H32" s="144"/>
      <c r="I32" s="121"/>
      <c r="J32" s="121"/>
      <c r="K32" s="144"/>
      <c r="L32" s="144"/>
      <c r="M32" s="144"/>
      <c r="N32" s="140"/>
      <c r="O32" s="144"/>
      <c r="P32" s="144"/>
      <c r="Q32" s="144"/>
      <c r="R32" s="144"/>
      <c r="S32" s="121">
        <v>0</v>
      </c>
      <c r="T32" s="121">
        <v>0</v>
      </c>
      <c r="U32" s="144"/>
      <c r="V32" s="144"/>
      <c r="W32" s="121">
        <v>0</v>
      </c>
      <c r="X32" s="139" t="s">
        <v>277</v>
      </c>
      <c r="Y32" s="123" t="s">
        <v>233</v>
      </c>
      <c r="Z32" s="145"/>
    </row>
    <row r="33" spans="1:26">
      <c r="A33" s="111">
        <v>30</v>
      </c>
      <c r="B33" s="111"/>
      <c r="C33" s="112" t="s">
        <v>301</v>
      </c>
      <c r="D33" s="113" t="s">
        <v>134</v>
      </c>
      <c r="E33" s="113"/>
      <c r="F33" s="140">
        <f t="shared" si="0"/>
        <v>0</v>
      </c>
      <c r="G33" s="115">
        <v>0</v>
      </c>
      <c r="H33" s="115"/>
      <c r="I33" s="115"/>
      <c r="J33" s="115"/>
      <c r="K33" s="115"/>
      <c r="L33" s="115"/>
      <c r="M33" s="115"/>
      <c r="N33" s="115"/>
      <c r="O33" s="115"/>
      <c r="P33" s="115"/>
      <c r="Q33" s="115"/>
      <c r="R33" s="115"/>
      <c r="S33" s="115"/>
      <c r="T33" s="115"/>
      <c r="U33" s="115"/>
      <c r="V33" s="115"/>
      <c r="W33" s="115"/>
      <c r="X33" s="112" t="s">
        <v>272</v>
      </c>
      <c r="Y33" s="117" t="s">
        <v>229</v>
      </c>
    </row>
    <row r="34" spans="1:26" s="150" customFormat="1" ht="31.5">
      <c r="A34" s="111">
        <v>31</v>
      </c>
      <c r="B34" s="111"/>
      <c r="C34" s="124" t="s">
        <v>304</v>
      </c>
      <c r="D34" s="126" t="s">
        <v>134</v>
      </c>
      <c r="E34" s="126"/>
      <c r="F34" s="140">
        <f t="shared" si="0"/>
        <v>0</v>
      </c>
      <c r="G34" s="140"/>
      <c r="H34" s="140"/>
      <c r="I34" s="140"/>
      <c r="J34" s="140"/>
      <c r="K34" s="140"/>
      <c r="L34" s="140"/>
      <c r="M34" s="140"/>
      <c r="N34" s="140"/>
      <c r="O34" s="140"/>
      <c r="P34" s="140"/>
      <c r="Q34" s="140"/>
      <c r="R34" s="140"/>
      <c r="S34" s="140">
        <v>0</v>
      </c>
      <c r="T34" s="140"/>
      <c r="U34" s="140"/>
      <c r="V34" s="140"/>
      <c r="W34" s="140"/>
      <c r="X34" s="124" t="s">
        <v>305</v>
      </c>
      <c r="Y34" s="148" t="s">
        <v>229</v>
      </c>
      <c r="Z34" s="149"/>
    </row>
    <row r="35" spans="1:26" s="150" customFormat="1">
      <c r="A35" s="111">
        <v>32</v>
      </c>
      <c r="B35" s="111"/>
      <c r="C35" s="151" t="s">
        <v>306</v>
      </c>
      <c r="D35" s="126" t="s">
        <v>139</v>
      </c>
      <c r="E35" s="126"/>
      <c r="F35" s="140">
        <f t="shared" si="0"/>
        <v>0</v>
      </c>
      <c r="G35" s="140">
        <v>0</v>
      </c>
      <c r="H35" s="140"/>
      <c r="I35" s="140"/>
      <c r="J35" s="140"/>
      <c r="K35" s="140"/>
      <c r="L35" s="140"/>
      <c r="M35" s="140"/>
      <c r="N35" s="140"/>
      <c r="O35" s="140"/>
      <c r="P35" s="140"/>
      <c r="Q35" s="140"/>
      <c r="R35" s="140"/>
      <c r="S35" s="140">
        <v>0</v>
      </c>
      <c r="T35" s="140">
        <v>0</v>
      </c>
      <c r="U35" s="140"/>
      <c r="V35" s="140"/>
      <c r="W35" s="140">
        <v>0</v>
      </c>
      <c r="X35" s="124" t="s">
        <v>307</v>
      </c>
      <c r="Y35" s="148" t="s">
        <v>229</v>
      </c>
      <c r="Z35" s="149"/>
    </row>
    <row r="36" spans="1:26" s="150" customFormat="1" ht="31.5">
      <c r="A36" s="111">
        <v>33</v>
      </c>
      <c r="B36" s="111"/>
      <c r="C36" s="124" t="s">
        <v>308</v>
      </c>
      <c r="D36" s="126" t="s">
        <v>309</v>
      </c>
      <c r="E36" s="126"/>
      <c r="F36" s="140">
        <f t="shared" si="0"/>
        <v>0</v>
      </c>
      <c r="G36" s="140">
        <v>0</v>
      </c>
      <c r="H36" s="140"/>
      <c r="I36" s="140"/>
      <c r="J36" s="140"/>
      <c r="K36" s="140"/>
      <c r="L36" s="140"/>
      <c r="M36" s="140"/>
      <c r="N36" s="140"/>
      <c r="O36" s="140"/>
      <c r="P36" s="140"/>
      <c r="Q36" s="140"/>
      <c r="R36" s="140"/>
      <c r="S36" s="140">
        <v>0</v>
      </c>
      <c r="T36" s="140">
        <v>0</v>
      </c>
      <c r="U36" s="140"/>
      <c r="V36" s="140"/>
      <c r="W36" s="140"/>
      <c r="X36" s="126" t="s">
        <v>310</v>
      </c>
      <c r="Y36" s="151" t="s">
        <v>311</v>
      </c>
      <c r="Z36" s="149"/>
    </row>
    <row r="37" spans="1:26" s="153" customFormat="1" ht="31.5">
      <c r="A37" s="111">
        <v>34</v>
      </c>
      <c r="B37" s="111" t="s">
        <v>508</v>
      </c>
      <c r="C37" s="124" t="s">
        <v>312</v>
      </c>
      <c r="D37" s="126" t="s">
        <v>309</v>
      </c>
      <c r="E37" s="126"/>
      <c r="F37" s="140">
        <f t="shared" si="0"/>
        <v>0</v>
      </c>
      <c r="G37" s="114">
        <v>0</v>
      </c>
      <c r="H37" s="114"/>
      <c r="I37" s="114"/>
      <c r="J37" s="114"/>
      <c r="K37" s="114"/>
      <c r="L37" s="114"/>
      <c r="M37" s="114"/>
      <c r="N37" s="114"/>
      <c r="O37" s="114"/>
      <c r="P37" s="114"/>
      <c r="Q37" s="114"/>
      <c r="R37" s="114"/>
      <c r="S37" s="114"/>
      <c r="T37" s="114"/>
      <c r="U37" s="114"/>
      <c r="V37" s="114"/>
      <c r="W37" s="114"/>
      <c r="X37" s="152" t="s">
        <v>313</v>
      </c>
      <c r="Y37" s="148" t="s">
        <v>229</v>
      </c>
      <c r="Z37" s="154"/>
    </row>
    <row r="38" spans="1:26" s="150" customFormat="1" ht="31.5">
      <c r="A38" s="111">
        <v>35</v>
      </c>
      <c r="B38" s="111"/>
      <c r="C38" s="124" t="s">
        <v>316</v>
      </c>
      <c r="D38" s="126" t="s">
        <v>134</v>
      </c>
      <c r="E38" s="126"/>
      <c r="F38" s="140">
        <f t="shared" si="0"/>
        <v>0</v>
      </c>
      <c r="G38" s="140">
        <v>0</v>
      </c>
      <c r="H38" s="140"/>
      <c r="I38" s="140"/>
      <c r="J38" s="140"/>
      <c r="K38" s="140"/>
      <c r="L38" s="140"/>
      <c r="M38" s="140"/>
      <c r="N38" s="140"/>
      <c r="O38" s="140"/>
      <c r="P38" s="140"/>
      <c r="Q38" s="140"/>
      <c r="R38" s="140"/>
      <c r="S38" s="140">
        <v>0</v>
      </c>
      <c r="T38" s="140">
        <v>0</v>
      </c>
      <c r="U38" s="140"/>
      <c r="V38" s="140"/>
      <c r="W38" s="140" t="s">
        <v>73</v>
      </c>
      <c r="X38" s="126" t="s">
        <v>317</v>
      </c>
      <c r="Y38" s="151" t="s">
        <v>311</v>
      </c>
      <c r="Z38" s="149"/>
    </row>
    <row r="39" spans="1:26" s="320" customFormat="1">
      <c r="A39" s="312">
        <v>36</v>
      </c>
      <c r="B39" s="312" t="s">
        <v>508</v>
      </c>
      <c r="C39" s="313" t="s">
        <v>318</v>
      </c>
      <c r="D39" s="314" t="s">
        <v>135</v>
      </c>
      <c r="E39" s="314"/>
      <c r="F39" s="315">
        <f t="shared" si="0"/>
        <v>0</v>
      </c>
      <c r="G39" s="316">
        <v>0</v>
      </c>
      <c r="H39" s="316"/>
      <c r="I39" s="316"/>
      <c r="J39" s="316"/>
      <c r="K39" s="316"/>
      <c r="L39" s="316"/>
      <c r="M39" s="316"/>
      <c r="N39" s="316"/>
      <c r="O39" s="316"/>
      <c r="P39" s="316"/>
      <c r="Q39" s="316"/>
      <c r="R39" s="316"/>
      <c r="S39" s="316"/>
      <c r="T39" s="316"/>
      <c r="U39" s="316"/>
      <c r="V39" s="316"/>
      <c r="W39" s="316"/>
      <c r="X39" s="317" t="s">
        <v>319</v>
      </c>
      <c r="Y39" s="318" t="s">
        <v>229</v>
      </c>
      <c r="Z39" s="319"/>
    </row>
    <row r="40" spans="1:26" s="320" customFormat="1">
      <c r="A40" s="312">
        <v>37</v>
      </c>
      <c r="B40" s="312" t="s">
        <v>508</v>
      </c>
      <c r="C40" s="321" t="s">
        <v>318</v>
      </c>
      <c r="D40" s="322" t="s">
        <v>320</v>
      </c>
      <c r="E40" s="322"/>
      <c r="F40" s="315">
        <f t="shared" si="0"/>
        <v>0.03</v>
      </c>
      <c r="G40" s="316">
        <v>0</v>
      </c>
      <c r="H40" s="316"/>
      <c r="I40" s="316"/>
      <c r="J40" s="316"/>
      <c r="K40" s="316"/>
      <c r="L40" s="316"/>
      <c r="M40" s="316"/>
      <c r="N40" s="316"/>
      <c r="O40" s="316"/>
      <c r="P40" s="316"/>
      <c r="Q40" s="316"/>
      <c r="R40" s="316"/>
      <c r="S40" s="316">
        <v>0.03</v>
      </c>
      <c r="T40" s="316">
        <v>0</v>
      </c>
      <c r="U40" s="316"/>
      <c r="V40" s="316"/>
      <c r="W40" s="316"/>
      <c r="X40" s="323" t="s">
        <v>228</v>
      </c>
      <c r="Y40" s="318" t="s">
        <v>229</v>
      </c>
      <c r="Z40" s="319"/>
    </row>
    <row r="41" spans="1:26" s="320" customFormat="1" ht="31.5">
      <c r="A41" s="312">
        <v>38</v>
      </c>
      <c r="B41" s="312" t="s">
        <v>508</v>
      </c>
      <c r="C41" s="323" t="s">
        <v>321</v>
      </c>
      <c r="D41" s="314" t="s">
        <v>135</v>
      </c>
      <c r="E41" s="314"/>
      <c r="F41" s="315">
        <f t="shared" si="0"/>
        <v>0.93</v>
      </c>
      <c r="G41" s="316">
        <v>0.93</v>
      </c>
      <c r="H41" s="316"/>
      <c r="I41" s="316"/>
      <c r="J41" s="316"/>
      <c r="K41" s="316"/>
      <c r="L41" s="316"/>
      <c r="M41" s="316"/>
      <c r="N41" s="316"/>
      <c r="O41" s="316"/>
      <c r="P41" s="316"/>
      <c r="Q41" s="316"/>
      <c r="R41" s="316"/>
      <c r="S41" s="316"/>
      <c r="T41" s="316"/>
      <c r="U41" s="316"/>
      <c r="V41" s="316"/>
      <c r="W41" s="316"/>
      <c r="X41" s="323" t="s">
        <v>228</v>
      </c>
      <c r="Y41" s="318" t="s">
        <v>229</v>
      </c>
      <c r="Z41" s="319"/>
    </row>
    <row r="42" spans="1:26">
      <c r="A42" s="111">
        <v>39</v>
      </c>
      <c r="B42" s="111"/>
      <c r="C42" s="118" t="s">
        <v>325</v>
      </c>
      <c r="D42" s="113" t="s">
        <v>322</v>
      </c>
      <c r="E42" s="113"/>
      <c r="F42" s="115">
        <f t="shared" si="0"/>
        <v>0</v>
      </c>
      <c r="G42" s="115"/>
      <c r="H42" s="115"/>
      <c r="I42" s="115"/>
      <c r="J42" s="115"/>
      <c r="K42" s="115"/>
      <c r="L42" s="115"/>
      <c r="M42" s="115"/>
      <c r="N42" s="115"/>
      <c r="O42" s="115"/>
      <c r="P42" s="115"/>
      <c r="Q42" s="115"/>
      <c r="R42" s="115"/>
      <c r="S42" s="115">
        <v>0</v>
      </c>
      <c r="T42" s="115">
        <v>0</v>
      </c>
      <c r="U42" s="115"/>
      <c r="V42" s="115"/>
      <c r="W42" s="115"/>
      <c r="X42" s="113" t="s">
        <v>323</v>
      </c>
      <c r="Y42" s="112"/>
    </row>
    <row r="43" spans="1:26" s="327" customFormat="1" ht="47.25">
      <c r="A43" s="312">
        <v>40</v>
      </c>
      <c r="B43" s="312" t="s">
        <v>508</v>
      </c>
      <c r="C43" s="313" t="s">
        <v>318</v>
      </c>
      <c r="D43" s="314" t="s">
        <v>135</v>
      </c>
      <c r="E43" s="314"/>
      <c r="F43" s="315">
        <f t="shared" si="0"/>
        <v>0.8</v>
      </c>
      <c r="G43" s="324"/>
      <c r="H43" s="324">
        <v>0</v>
      </c>
      <c r="I43" s="324"/>
      <c r="J43" s="324"/>
      <c r="K43" s="324"/>
      <c r="L43" s="324"/>
      <c r="M43" s="324"/>
      <c r="N43" s="324"/>
      <c r="O43" s="324"/>
      <c r="P43" s="324"/>
      <c r="Q43" s="324"/>
      <c r="R43" s="324"/>
      <c r="S43" s="324">
        <v>0.4</v>
      </c>
      <c r="T43" s="324">
        <v>0.4</v>
      </c>
      <c r="U43" s="324"/>
      <c r="V43" s="324"/>
      <c r="W43" s="324">
        <v>0</v>
      </c>
      <c r="X43" s="317" t="s">
        <v>319</v>
      </c>
      <c r="Y43" s="325" t="s">
        <v>324</v>
      </c>
      <c r="Z43" s="326"/>
    </row>
    <row r="44" spans="1:26" s="157" customFormat="1" ht="30">
      <c r="A44" s="286">
        <v>41</v>
      </c>
      <c r="B44" s="286" t="s">
        <v>528</v>
      </c>
      <c r="C44" s="287" t="s">
        <v>520</v>
      </c>
      <c r="D44" s="288" t="s">
        <v>521</v>
      </c>
      <c r="E44" s="288"/>
      <c r="F44" s="155">
        <f t="shared" si="0"/>
        <v>4.46</v>
      </c>
      <c r="G44" s="207">
        <v>4.3</v>
      </c>
      <c r="H44" s="155"/>
      <c r="I44" s="155"/>
      <c r="J44" s="155"/>
      <c r="K44" s="155"/>
      <c r="L44" s="155"/>
      <c r="M44" s="155"/>
      <c r="N44" s="155"/>
      <c r="O44" s="155"/>
      <c r="P44" s="155"/>
      <c r="Q44" s="155"/>
      <c r="R44" s="155"/>
      <c r="S44" s="155"/>
      <c r="T44" s="155">
        <v>0.16</v>
      </c>
      <c r="U44" s="155"/>
      <c r="V44" s="155"/>
      <c r="W44" s="155"/>
      <c r="X44" s="289" t="s">
        <v>522</v>
      </c>
      <c r="Y44" s="290"/>
      <c r="Z44" s="156"/>
    </row>
    <row r="45" spans="1:26">
      <c r="G45" s="101">
        <f>SUM(G4:G44)</f>
        <v>23.750000000000004</v>
      </c>
      <c r="H45" s="101">
        <f t="shared" ref="H45:W45" si="1">SUM(H4:H44)</f>
        <v>0</v>
      </c>
      <c r="I45" s="101">
        <f t="shared" si="1"/>
        <v>0.4</v>
      </c>
      <c r="J45" s="101">
        <f t="shared" si="1"/>
        <v>0</v>
      </c>
      <c r="K45" s="101">
        <f t="shared" si="1"/>
        <v>0</v>
      </c>
      <c r="L45" s="101">
        <f t="shared" si="1"/>
        <v>0</v>
      </c>
      <c r="M45" s="101">
        <f t="shared" si="1"/>
        <v>0</v>
      </c>
      <c r="N45" s="101">
        <f t="shared" si="1"/>
        <v>0</v>
      </c>
      <c r="O45" s="101">
        <f t="shared" si="1"/>
        <v>0</v>
      </c>
      <c r="P45" s="101">
        <f t="shared" si="1"/>
        <v>0</v>
      </c>
      <c r="Q45" s="101">
        <f t="shared" si="1"/>
        <v>0</v>
      </c>
      <c r="R45" s="101">
        <f t="shared" si="1"/>
        <v>0</v>
      </c>
      <c r="S45" s="101">
        <f t="shared" si="1"/>
        <v>0.56000000000000005</v>
      </c>
      <c r="T45" s="101">
        <f t="shared" si="1"/>
        <v>0.61</v>
      </c>
      <c r="U45" s="101">
        <f t="shared" si="1"/>
        <v>0</v>
      </c>
      <c r="V45" s="101">
        <f t="shared" si="1"/>
        <v>0</v>
      </c>
      <c r="W45" s="101">
        <f t="shared" si="1"/>
        <v>0.47</v>
      </c>
    </row>
    <row r="48" spans="1:26">
      <c r="S48" s="160">
        <f>S24+S27+S28+S29+S30+S31+S32+S40+S43</f>
        <v>0.56000000000000005</v>
      </c>
      <c r="T48" s="160">
        <f>T24+T27+T28+T29+T30+T32+T40+T43+T44</f>
        <v>0.61</v>
      </c>
      <c r="W48" s="160">
        <f>W28+W29+W31+W32+W43</f>
        <v>0.16</v>
      </c>
    </row>
    <row r="49" spans="1:230">
      <c r="E49" s="103" t="s">
        <v>628</v>
      </c>
    </row>
    <row r="52" spans="1:230" s="161" customFormat="1">
      <c r="A52" s="110"/>
      <c r="B52" s="110"/>
      <c r="C52" s="158"/>
      <c r="D52" s="103"/>
      <c r="E52" s="103"/>
      <c r="F52" s="159"/>
      <c r="G52" s="101"/>
      <c r="H52" s="101"/>
      <c r="I52" s="160"/>
      <c r="J52" s="160"/>
      <c r="K52" s="160"/>
      <c r="L52" s="160"/>
      <c r="M52" s="160"/>
      <c r="N52" s="160"/>
      <c r="O52" s="160"/>
      <c r="P52" s="160"/>
      <c r="Q52" s="160"/>
      <c r="R52" s="160"/>
      <c r="S52" s="160"/>
      <c r="T52" s="160"/>
      <c r="U52" s="160"/>
      <c r="V52" s="160"/>
      <c r="W52" s="160"/>
      <c r="X52" s="160"/>
      <c r="Y52" s="162"/>
      <c r="Z52" s="102"/>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103"/>
      <c r="AY52" s="103"/>
      <c r="AZ52" s="103"/>
      <c r="BA52" s="103"/>
      <c r="BB52" s="103"/>
      <c r="BC52" s="103"/>
      <c r="BD52" s="103"/>
      <c r="BE52" s="103"/>
      <c r="BF52" s="103"/>
      <c r="BG52" s="103"/>
      <c r="BH52" s="103"/>
      <c r="BI52" s="103"/>
      <c r="BJ52" s="103"/>
      <c r="BK52" s="103"/>
      <c r="BL52" s="103"/>
      <c r="BM52" s="103"/>
      <c r="BN52" s="103"/>
      <c r="BO52" s="103"/>
      <c r="BP52" s="103"/>
      <c r="BQ52" s="103"/>
      <c r="BR52" s="103"/>
      <c r="BS52" s="103"/>
      <c r="BT52" s="103"/>
      <c r="BU52" s="103"/>
      <c r="BV52" s="103"/>
      <c r="BW52" s="103"/>
      <c r="BX52" s="103"/>
      <c r="BY52" s="103"/>
      <c r="BZ52" s="103"/>
      <c r="CA52" s="103"/>
      <c r="CB52" s="103"/>
      <c r="CC52" s="103"/>
      <c r="CD52" s="103"/>
      <c r="CE52" s="103"/>
      <c r="CF52" s="103"/>
      <c r="CG52" s="103"/>
      <c r="CH52" s="103"/>
      <c r="CI52" s="103"/>
      <c r="CJ52" s="103"/>
      <c r="CK52" s="103"/>
      <c r="CL52" s="103"/>
      <c r="CM52" s="103"/>
      <c r="CN52" s="103"/>
      <c r="CO52" s="103"/>
      <c r="CP52" s="103"/>
      <c r="CQ52" s="103"/>
      <c r="CR52" s="103"/>
      <c r="CS52" s="103"/>
      <c r="CT52" s="103"/>
      <c r="CU52" s="103"/>
      <c r="CV52" s="103"/>
      <c r="CW52" s="103"/>
      <c r="CX52" s="103"/>
      <c r="CY52" s="103"/>
      <c r="CZ52" s="103"/>
      <c r="DA52" s="103"/>
      <c r="DB52" s="103"/>
      <c r="DC52" s="103"/>
      <c r="DD52" s="103"/>
      <c r="DE52" s="103"/>
      <c r="DF52" s="103"/>
      <c r="DG52" s="103"/>
      <c r="DH52" s="103"/>
      <c r="DI52" s="103"/>
      <c r="DJ52" s="103"/>
      <c r="DK52" s="103"/>
      <c r="DL52" s="103"/>
      <c r="DM52" s="103"/>
      <c r="DN52" s="103"/>
      <c r="DO52" s="103"/>
      <c r="DP52" s="103"/>
      <c r="DQ52" s="103"/>
      <c r="DR52" s="103"/>
      <c r="DS52" s="103"/>
      <c r="DT52" s="103"/>
      <c r="DU52" s="103"/>
      <c r="DV52" s="103"/>
      <c r="DW52" s="103"/>
      <c r="DX52" s="103"/>
      <c r="DY52" s="103"/>
      <c r="DZ52" s="103"/>
      <c r="EA52" s="103"/>
      <c r="EB52" s="103"/>
      <c r="EC52" s="103"/>
      <c r="ED52" s="103"/>
      <c r="EE52" s="103"/>
      <c r="EF52" s="103"/>
      <c r="EG52" s="103"/>
      <c r="EH52" s="103"/>
      <c r="EI52" s="103"/>
      <c r="EJ52" s="103"/>
      <c r="EK52" s="103"/>
      <c r="EL52" s="103"/>
      <c r="EM52" s="103"/>
      <c r="EN52" s="103"/>
      <c r="EO52" s="103"/>
      <c r="EP52" s="103"/>
      <c r="EQ52" s="103"/>
      <c r="ER52" s="103"/>
      <c r="ES52" s="103"/>
      <c r="ET52" s="103"/>
      <c r="EU52" s="103"/>
      <c r="EV52" s="103"/>
      <c r="EW52" s="103"/>
      <c r="EX52" s="103"/>
      <c r="EY52" s="103"/>
      <c r="EZ52" s="103"/>
      <c r="FA52" s="103"/>
      <c r="FB52" s="103"/>
      <c r="FC52" s="103"/>
      <c r="FD52" s="103"/>
      <c r="FE52" s="103"/>
      <c r="FF52" s="103"/>
      <c r="FG52" s="103"/>
      <c r="FH52" s="103"/>
      <c r="FI52" s="103"/>
      <c r="FJ52" s="103"/>
      <c r="FK52" s="103"/>
      <c r="FL52" s="103"/>
      <c r="FM52" s="103"/>
      <c r="FN52" s="103"/>
      <c r="FO52" s="103"/>
      <c r="FP52" s="103"/>
      <c r="FQ52" s="103"/>
      <c r="FR52" s="103"/>
      <c r="FS52" s="103"/>
      <c r="FT52" s="103"/>
      <c r="FU52" s="103"/>
      <c r="FV52" s="103"/>
      <c r="FW52" s="103"/>
      <c r="FX52" s="103"/>
      <c r="FY52" s="103"/>
      <c r="FZ52" s="103"/>
      <c r="GA52" s="103"/>
      <c r="GB52" s="103"/>
      <c r="GC52" s="103"/>
      <c r="GD52" s="103"/>
      <c r="GE52" s="103"/>
      <c r="GF52" s="103"/>
      <c r="GG52" s="103"/>
      <c r="GH52" s="103"/>
      <c r="GI52" s="103"/>
      <c r="GJ52" s="103"/>
      <c r="GK52" s="103"/>
      <c r="GL52" s="103"/>
      <c r="GM52" s="103"/>
      <c r="GN52" s="103"/>
      <c r="GO52" s="103"/>
      <c r="GP52" s="103"/>
      <c r="GQ52" s="103"/>
      <c r="GR52" s="103"/>
      <c r="GS52" s="103"/>
      <c r="GT52" s="103"/>
      <c r="GU52" s="103"/>
      <c r="GV52" s="103"/>
      <c r="GW52" s="103"/>
      <c r="GX52" s="103"/>
      <c r="GY52" s="103"/>
      <c r="GZ52" s="103"/>
      <c r="HA52" s="103"/>
      <c r="HB52" s="103"/>
      <c r="HC52" s="103"/>
      <c r="HD52" s="103"/>
      <c r="HE52" s="103"/>
      <c r="HF52" s="103"/>
      <c r="HG52" s="103"/>
      <c r="HH52" s="103"/>
      <c r="HI52" s="103"/>
      <c r="HJ52" s="103"/>
      <c r="HK52" s="103"/>
      <c r="HL52" s="103"/>
      <c r="HM52" s="103"/>
      <c r="HN52" s="103"/>
      <c r="HO52" s="103"/>
      <c r="HP52" s="103"/>
      <c r="HQ52" s="103"/>
      <c r="HR52" s="103"/>
      <c r="HS52" s="103"/>
      <c r="HT52" s="103"/>
      <c r="HU52" s="103"/>
      <c r="HV52" s="103"/>
    </row>
    <row r="64" spans="1:230">
      <c r="C64" s="158" t="s">
        <v>627</v>
      </c>
    </row>
  </sheetData>
  <autoFilter ref="A3:IE46"/>
  <mergeCells count="8">
    <mergeCell ref="X2:X3"/>
    <mergeCell ref="Y2:Y3"/>
    <mergeCell ref="A1:W1"/>
    <mergeCell ref="A2:A3"/>
    <mergeCell ref="C2:C3"/>
    <mergeCell ref="D2:D3"/>
    <mergeCell ref="F2:F3"/>
    <mergeCell ref="G2:W2"/>
  </mergeCells>
  <hyperlinks>
    <hyperlink ref="A2" location="Link!A1" display="TT"/>
  </hyperlinks>
  <pageMargins left="0.7" right="0.7" top="0.75" bottom="0.75" header="0.3" footer="0.3"/>
  <pageSetup orientation="portrait" horizontalDpi="300" verticalDpi="3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V161"/>
  <sheetViews>
    <sheetView zoomScale="70" zoomScaleNormal="70" workbookViewId="0">
      <pane xSplit="4" ySplit="3" topLeftCell="E10" activePane="bottomRight" state="frozen"/>
      <selection pane="topRight" activeCell="E1" sqref="E1"/>
      <selection pane="bottomLeft" activeCell="A4" sqref="A4"/>
      <selection pane="bottomRight" activeCell="B20" sqref="B20"/>
    </sheetView>
  </sheetViews>
  <sheetFormatPr defaultColWidth="9.140625" defaultRowHeight="15.75"/>
  <cols>
    <col min="1" max="1" width="4.7109375" style="110" customWidth="1"/>
    <col min="2" max="2" width="43.7109375" style="158" customWidth="1"/>
    <col min="3" max="4" width="15.28515625" style="110" customWidth="1"/>
    <col min="5" max="5" width="13.7109375" style="194" customWidth="1"/>
    <col min="6" max="6" width="10" style="101" customWidth="1"/>
    <col min="7" max="7" width="8.7109375" style="101" customWidth="1"/>
    <col min="8" max="8" width="8.140625" style="101" customWidth="1"/>
    <col min="9" max="9" width="8" style="160" customWidth="1"/>
    <col min="10" max="10" width="9.140625" style="160" customWidth="1"/>
    <col min="11" max="11" width="7.140625" style="160" customWidth="1"/>
    <col min="12" max="12" width="9.140625" style="160" customWidth="1"/>
    <col min="13" max="13" width="7.85546875" style="160" customWidth="1"/>
    <col min="14" max="14" width="7" style="160" customWidth="1"/>
    <col min="15" max="16" width="6.85546875" style="160" customWidth="1"/>
    <col min="17" max="17" width="8.85546875" style="160" customWidth="1"/>
    <col min="18" max="18" width="9" style="160" customWidth="1"/>
    <col min="19" max="19" width="8.140625" style="160" customWidth="1"/>
    <col min="20" max="20" width="7.42578125" style="160" customWidth="1"/>
    <col min="21" max="21" width="6.7109375" style="160" customWidth="1"/>
    <col min="22" max="22" width="9" style="160" customWidth="1"/>
    <col min="23" max="23" width="26.140625" style="160" customWidth="1"/>
    <col min="24" max="24" width="26.140625" style="162" customWidth="1"/>
    <col min="25" max="25" width="26.140625" style="162" hidden="1" customWidth="1"/>
    <col min="26" max="26" width="12.140625" style="103" customWidth="1"/>
    <col min="27" max="16384" width="9.140625" style="103"/>
  </cols>
  <sheetData>
    <row r="1" spans="1:230">
      <c r="A1" s="1504" t="s">
        <v>326</v>
      </c>
      <c r="B1" s="1504"/>
      <c r="C1" s="1504"/>
      <c r="D1" s="1504"/>
      <c r="E1" s="1504"/>
      <c r="F1" s="1504"/>
      <c r="G1" s="1504"/>
      <c r="H1" s="1504"/>
      <c r="I1" s="1504"/>
      <c r="J1" s="1504"/>
      <c r="K1" s="1504"/>
      <c r="L1" s="1504"/>
      <c r="M1" s="1504"/>
      <c r="N1" s="1504"/>
      <c r="O1" s="1504"/>
      <c r="P1" s="1504"/>
      <c r="Q1" s="1504"/>
      <c r="R1" s="1504"/>
      <c r="S1" s="1504"/>
      <c r="T1" s="1504"/>
      <c r="U1" s="1504"/>
      <c r="V1" s="1504"/>
      <c r="W1" s="1504"/>
      <c r="X1" s="1504"/>
      <c r="Y1" s="1504"/>
    </row>
    <row r="2" spans="1:230">
      <c r="A2" s="1300" t="s">
        <v>145</v>
      </c>
      <c r="B2" s="1300" t="s">
        <v>221</v>
      </c>
      <c r="C2" s="1302" t="s">
        <v>222</v>
      </c>
      <c r="D2" s="208"/>
      <c r="E2" s="1303" t="s">
        <v>223</v>
      </c>
      <c r="F2" s="1305" t="s">
        <v>224</v>
      </c>
      <c r="G2" s="1305"/>
      <c r="H2" s="1305"/>
      <c r="I2" s="1305"/>
      <c r="J2" s="1305"/>
      <c r="K2" s="1305"/>
      <c r="L2" s="1305"/>
      <c r="M2" s="1305"/>
      <c r="N2" s="1305"/>
      <c r="O2" s="1305"/>
      <c r="P2" s="1305"/>
      <c r="Q2" s="1305"/>
      <c r="R2" s="1305"/>
      <c r="S2" s="1305"/>
      <c r="T2" s="1305"/>
      <c r="U2" s="1305"/>
      <c r="V2" s="1306"/>
      <c r="W2" s="1303" t="s">
        <v>225</v>
      </c>
      <c r="X2" s="1499" t="s">
        <v>226</v>
      </c>
      <c r="Y2" s="1499" t="s">
        <v>226</v>
      </c>
    </row>
    <row r="3" spans="1:230" s="110" customFormat="1">
      <c r="A3" s="1301"/>
      <c r="B3" s="1301"/>
      <c r="C3" s="1501"/>
      <c r="D3" s="244"/>
      <c r="E3" s="1304"/>
      <c r="F3" s="106" t="s">
        <v>122</v>
      </c>
      <c r="G3" s="107" t="s">
        <v>206</v>
      </c>
      <c r="H3" s="107" t="s">
        <v>119</v>
      </c>
      <c r="I3" s="107" t="s">
        <v>107</v>
      </c>
      <c r="J3" s="107" t="s">
        <v>116</v>
      </c>
      <c r="K3" s="107" t="s">
        <v>29</v>
      </c>
      <c r="L3" s="107" t="s">
        <v>17</v>
      </c>
      <c r="M3" s="107" t="s">
        <v>65</v>
      </c>
      <c r="N3" s="107" t="s">
        <v>69</v>
      </c>
      <c r="O3" s="108" t="s">
        <v>45</v>
      </c>
      <c r="P3" s="108" t="s">
        <v>42</v>
      </c>
      <c r="Q3" s="108" t="s">
        <v>26</v>
      </c>
      <c r="R3" s="107" t="s">
        <v>78</v>
      </c>
      <c r="S3" s="107" t="s">
        <v>76</v>
      </c>
      <c r="T3" s="107" t="s">
        <v>32</v>
      </c>
      <c r="U3" s="107" t="s">
        <v>14</v>
      </c>
      <c r="V3" s="109" t="s">
        <v>6</v>
      </c>
      <c r="W3" s="1498"/>
      <c r="X3" s="1498"/>
      <c r="Y3" s="1498"/>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c r="HJ3" s="103"/>
      <c r="HK3" s="103"/>
      <c r="HL3" s="103"/>
      <c r="HM3" s="103"/>
      <c r="HN3" s="103"/>
      <c r="HO3" s="103"/>
      <c r="HP3" s="103"/>
      <c r="HQ3" s="103"/>
      <c r="HR3" s="103"/>
      <c r="HS3" s="103"/>
      <c r="HT3" s="103"/>
      <c r="HU3" s="103"/>
      <c r="HV3" s="103"/>
    </row>
    <row r="4" spans="1:230" s="110" customFormat="1">
      <c r="A4" s="163" t="s">
        <v>327</v>
      </c>
      <c r="B4" s="164" t="s">
        <v>328</v>
      </c>
      <c r="C4" s="163"/>
      <c r="D4" s="163"/>
      <c r="E4" s="165">
        <f>E5+E7+E9+E23</f>
        <v>74.209999999999994</v>
      </c>
      <c r="F4" s="165">
        <f>F5+F7+F9+F23</f>
        <v>40.630000000000003</v>
      </c>
      <c r="G4" s="165"/>
      <c r="H4" s="165"/>
      <c r="I4" s="165">
        <f>I5+I7+I9+I23</f>
        <v>3.92</v>
      </c>
      <c r="J4" s="165">
        <f>J5+J7+J9+J23</f>
        <v>13.669999999999998</v>
      </c>
      <c r="K4" s="165"/>
      <c r="L4" s="165"/>
      <c r="M4" s="165"/>
      <c r="N4" s="165"/>
      <c r="O4" s="165">
        <f>O5+O7+O9+O23</f>
        <v>2.2600000000000002</v>
      </c>
      <c r="P4" s="165"/>
      <c r="Q4" s="165"/>
      <c r="R4" s="165"/>
      <c r="S4" s="165">
        <f>S5+S7+S9+S23</f>
        <v>4.2299999999999995</v>
      </c>
      <c r="T4" s="165"/>
      <c r="U4" s="165">
        <f>U5+U7+U9+U23</f>
        <v>6.49</v>
      </c>
      <c r="V4" s="165">
        <f>V5+V7+V9+V23</f>
        <v>3.01</v>
      </c>
      <c r="W4" s="166"/>
      <c r="X4" s="167"/>
      <c r="Y4" s="167"/>
      <c r="Z4" s="168"/>
      <c r="AA4" s="168"/>
      <c r="AB4" s="168"/>
      <c r="AC4" s="168"/>
      <c r="AD4" s="168"/>
      <c r="AE4" s="168"/>
      <c r="AF4" s="168"/>
      <c r="AG4" s="168"/>
      <c r="AH4" s="168"/>
      <c r="AI4" s="168"/>
      <c r="AJ4" s="168"/>
      <c r="AK4" s="168"/>
      <c r="AL4" s="168"/>
      <c r="AM4" s="168"/>
      <c r="AN4" s="168"/>
      <c r="AO4" s="168"/>
      <c r="AP4" s="168"/>
      <c r="AQ4" s="168"/>
      <c r="AR4" s="168"/>
      <c r="AS4" s="168"/>
      <c r="AT4" s="168"/>
      <c r="AU4" s="168"/>
      <c r="AV4" s="168"/>
      <c r="AW4" s="168"/>
      <c r="AX4" s="168"/>
      <c r="AY4" s="168"/>
      <c r="AZ4" s="168"/>
      <c r="BA4" s="168"/>
      <c r="BB4" s="168"/>
      <c r="BC4" s="168"/>
      <c r="BD4" s="168"/>
      <c r="BE4" s="168"/>
      <c r="BF4" s="168"/>
      <c r="BG4" s="168"/>
      <c r="BH4" s="168"/>
      <c r="BI4" s="168"/>
      <c r="BJ4" s="168"/>
      <c r="BK4" s="168"/>
      <c r="BL4" s="168"/>
      <c r="BM4" s="168"/>
      <c r="BN4" s="168"/>
      <c r="BO4" s="168"/>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168"/>
      <c r="DP4" s="168"/>
      <c r="DQ4" s="168"/>
      <c r="DR4" s="168"/>
      <c r="DS4" s="168"/>
      <c r="DT4" s="168"/>
      <c r="DU4" s="168"/>
      <c r="DV4" s="168"/>
      <c r="DW4" s="168"/>
      <c r="DX4" s="168"/>
      <c r="DY4" s="168"/>
      <c r="DZ4" s="168"/>
      <c r="EA4" s="168"/>
      <c r="EB4" s="168"/>
      <c r="EC4" s="168"/>
      <c r="ED4" s="168"/>
      <c r="EE4" s="168"/>
      <c r="EF4" s="168"/>
      <c r="EG4" s="168"/>
      <c r="EH4" s="168"/>
      <c r="EI4" s="168"/>
      <c r="EJ4" s="168"/>
      <c r="EK4" s="168"/>
      <c r="EL4" s="168"/>
      <c r="EM4" s="168"/>
      <c r="EN4" s="168"/>
      <c r="EO4" s="168"/>
      <c r="EP4" s="168"/>
      <c r="EQ4" s="168"/>
      <c r="ER4" s="168"/>
      <c r="ES4" s="168"/>
      <c r="ET4" s="168"/>
      <c r="EU4" s="168"/>
      <c r="EV4" s="168"/>
      <c r="EW4" s="168"/>
      <c r="EX4" s="168"/>
      <c r="EY4" s="168"/>
      <c r="EZ4" s="168"/>
      <c r="FA4" s="168"/>
      <c r="FB4" s="168"/>
      <c r="FC4" s="168"/>
      <c r="FD4" s="168"/>
      <c r="FE4" s="168"/>
      <c r="FF4" s="168"/>
      <c r="FG4" s="168"/>
      <c r="FH4" s="168"/>
      <c r="FI4" s="168"/>
      <c r="FJ4" s="168"/>
      <c r="FK4" s="168"/>
      <c r="FL4" s="168"/>
      <c r="FM4" s="168"/>
      <c r="FN4" s="168"/>
      <c r="FO4" s="168"/>
      <c r="FP4" s="168"/>
      <c r="FQ4" s="168"/>
      <c r="FR4" s="168"/>
      <c r="FS4" s="168"/>
      <c r="FT4" s="168"/>
      <c r="FU4" s="168"/>
      <c r="FV4" s="168"/>
      <c r="FW4" s="168"/>
      <c r="FX4" s="168"/>
      <c r="FY4" s="168"/>
      <c r="FZ4" s="168"/>
      <c r="GA4" s="168"/>
      <c r="GB4" s="168"/>
      <c r="GC4" s="168"/>
      <c r="GD4" s="168"/>
      <c r="GE4" s="168"/>
      <c r="GF4" s="168"/>
      <c r="GG4" s="168"/>
      <c r="GH4" s="168"/>
      <c r="GI4" s="168"/>
      <c r="GJ4" s="168"/>
      <c r="GK4" s="168"/>
      <c r="GL4" s="168"/>
      <c r="GM4" s="168"/>
      <c r="GN4" s="168"/>
      <c r="GO4" s="168"/>
      <c r="GP4" s="168"/>
      <c r="GQ4" s="168"/>
      <c r="GR4" s="168"/>
      <c r="GS4" s="168"/>
      <c r="GT4" s="168"/>
      <c r="GU4" s="168"/>
      <c r="GV4" s="168"/>
      <c r="GW4" s="168"/>
      <c r="GX4" s="168"/>
      <c r="GY4" s="168"/>
      <c r="GZ4" s="168"/>
      <c r="HA4" s="168"/>
      <c r="HB4" s="168"/>
      <c r="HC4" s="168"/>
      <c r="HD4" s="168"/>
      <c r="HE4" s="168"/>
      <c r="HF4" s="168"/>
      <c r="HG4" s="168"/>
      <c r="HH4" s="168"/>
      <c r="HI4" s="168"/>
      <c r="HJ4" s="168"/>
      <c r="HK4" s="168"/>
      <c r="HL4" s="168"/>
      <c r="HM4" s="168"/>
      <c r="HN4" s="168"/>
      <c r="HO4" s="168"/>
      <c r="HP4" s="168"/>
      <c r="HQ4" s="168"/>
      <c r="HR4" s="168"/>
      <c r="HS4" s="168"/>
      <c r="HT4" s="168"/>
      <c r="HU4" s="168"/>
      <c r="HV4" s="168"/>
    </row>
    <row r="5" spans="1:230" s="110" customFormat="1">
      <c r="A5" s="163">
        <v>1</v>
      </c>
      <c r="B5" s="164" t="s">
        <v>100</v>
      </c>
      <c r="C5" s="163">
        <v>1</v>
      </c>
      <c r="D5" s="163"/>
      <c r="E5" s="166">
        <f t="shared" ref="E5:E26" si="0">SUM(F5:V5)</f>
        <v>0.4</v>
      </c>
      <c r="F5" s="165"/>
      <c r="G5" s="165"/>
      <c r="H5" s="165"/>
      <c r="I5" s="165"/>
      <c r="J5" s="165">
        <f>J6</f>
        <v>0.4</v>
      </c>
      <c r="K5" s="165"/>
      <c r="L5" s="165"/>
      <c r="M5" s="165"/>
      <c r="N5" s="165"/>
      <c r="O5" s="165"/>
      <c r="P5" s="165"/>
      <c r="Q5" s="165"/>
      <c r="R5" s="165"/>
      <c r="S5" s="165"/>
      <c r="T5" s="165"/>
      <c r="U5" s="165"/>
      <c r="V5" s="165"/>
      <c r="W5" s="166"/>
      <c r="X5" s="167"/>
      <c r="Y5" s="167"/>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c r="HI5" s="168"/>
      <c r="HJ5" s="168"/>
      <c r="HK5" s="168"/>
      <c r="HL5" s="168"/>
      <c r="HM5" s="168"/>
      <c r="HN5" s="168"/>
      <c r="HO5" s="168"/>
      <c r="HP5" s="168"/>
      <c r="HQ5" s="168"/>
      <c r="HR5" s="168"/>
      <c r="HS5" s="168"/>
      <c r="HT5" s="168"/>
      <c r="HU5" s="168"/>
      <c r="HV5" s="168"/>
    </row>
    <row r="6" spans="1:230">
      <c r="A6" s="111"/>
      <c r="B6" s="118" t="s">
        <v>329</v>
      </c>
      <c r="C6" s="248" t="s">
        <v>140</v>
      </c>
      <c r="D6" s="248">
        <v>1</v>
      </c>
      <c r="E6" s="134">
        <f t="shared" si="0"/>
        <v>0.4</v>
      </c>
      <c r="F6" s="141"/>
      <c r="G6" s="141"/>
      <c r="H6" s="141"/>
      <c r="I6" s="115"/>
      <c r="J6" s="170">
        <v>0.4</v>
      </c>
      <c r="K6" s="115"/>
      <c r="L6" s="115"/>
      <c r="M6" s="115"/>
      <c r="N6" s="115"/>
      <c r="O6" s="115"/>
      <c r="P6" s="115"/>
      <c r="Q6" s="115"/>
      <c r="R6" s="115"/>
      <c r="S6" s="115"/>
      <c r="T6" s="115"/>
      <c r="U6" s="115"/>
      <c r="V6" s="115"/>
      <c r="W6" s="118" t="s">
        <v>330</v>
      </c>
      <c r="X6" s="117" t="s">
        <v>229</v>
      </c>
      <c r="Y6" s="117" t="s">
        <v>229</v>
      </c>
      <c r="Z6" s="168"/>
    </row>
    <row r="7" spans="1:230" s="168" customFormat="1">
      <c r="A7" s="163">
        <v>2</v>
      </c>
      <c r="B7" s="171" t="s">
        <v>97</v>
      </c>
      <c r="C7" s="184">
        <v>1</v>
      </c>
      <c r="D7" s="184"/>
      <c r="E7" s="166">
        <f t="shared" si="0"/>
        <v>0.2</v>
      </c>
      <c r="F7" s="165">
        <f>SUM(F8)</f>
        <v>0.2</v>
      </c>
      <c r="G7" s="172"/>
      <c r="H7" s="172"/>
      <c r="I7" s="165"/>
      <c r="J7" s="165"/>
      <c r="K7" s="165"/>
      <c r="L7" s="165"/>
      <c r="M7" s="165"/>
      <c r="N7" s="165"/>
      <c r="O7" s="165"/>
      <c r="P7" s="165"/>
      <c r="Q7" s="165"/>
      <c r="R7" s="165"/>
      <c r="S7" s="165"/>
      <c r="T7" s="165"/>
      <c r="U7" s="165"/>
      <c r="V7" s="165"/>
      <c r="W7" s="166"/>
      <c r="X7" s="167"/>
      <c r="Y7" s="167"/>
    </row>
    <row r="8" spans="1:230">
      <c r="A8" s="111"/>
      <c r="B8" s="112" t="s">
        <v>331</v>
      </c>
      <c r="C8" s="111" t="s">
        <v>332</v>
      </c>
      <c r="D8" s="111">
        <v>2</v>
      </c>
      <c r="E8" s="134">
        <f t="shared" si="0"/>
        <v>0.2</v>
      </c>
      <c r="F8" s="115">
        <v>0.2</v>
      </c>
      <c r="G8" s="115"/>
      <c r="H8" s="115"/>
      <c r="I8" s="115"/>
      <c r="J8" s="115"/>
      <c r="K8" s="115"/>
      <c r="L8" s="115"/>
      <c r="M8" s="115"/>
      <c r="N8" s="115"/>
      <c r="O8" s="115"/>
      <c r="P8" s="115"/>
      <c r="Q8" s="115"/>
      <c r="R8" s="115"/>
      <c r="S8" s="115"/>
      <c r="T8" s="115"/>
      <c r="U8" s="115"/>
      <c r="V8" s="115"/>
      <c r="W8" s="113" t="s">
        <v>333</v>
      </c>
      <c r="X8" s="112" t="s">
        <v>242</v>
      </c>
      <c r="Y8" s="112" t="s">
        <v>242</v>
      </c>
      <c r="Z8" s="168"/>
    </row>
    <row r="9" spans="1:230" s="168" customFormat="1">
      <c r="A9" s="163">
        <v>3</v>
      </c>
      <c r="B9" s="173" t="s">
        <v>334</v>
      </c>
      <c r="C9" s="184">
        <v>9</v>
      </c>
      <c r="D9" s="184"/>
      <c r="E9" s="166">
        <f>SUM(F9:V9)</f>
        <v>73.28</v>
      </c>
      <c r="F9" s="165">
        <f>SUM(F11:F22)</f>
        <v>40.1</v>
      </c>
      <c r="G9" s="165"/>
      <c r="H9" s="165"/>
      <c r="I9" s="165">
        <f>SUM(I11:I22)</f>
        <v>3.92</v>
      </c>
      <c r="J9" s="165">
        <f>SUM(J11:J22)</f>
        <v>13.269999999999998</v>
      </c>
      <c r="K9" s="165"/>
      <c r="L9" s="165"/>
      <c r="M9" s="165"/>
      <c r="N9" s="165"/>
      <c r="O9" s="165">
        <f>SUM(O11:O22)</f>
        <v>2.2600000000000002</v>
      </c>
      <c r="P9" s="165"/>
      <c r="Q9" s="165"/>
      <c r="R9" s="165"/>
      <c r="S9" s="165">
        <f>SUM(S11:S22)</f>
        <v>4.2299999999999995</v>
      </c>
      <c r="T9" s="165"/>
      <c r="U9" s="165">
        <f>SUM(U11:U22)</f>
        <v>6.49</v>
      </c>
      <c r="V9" s="165">
        <f>SUM(V11:V22)</f>
        <v>3.01</v>
      </c>
      <c r="W9" s="166"/>
      <c r="X9" s="167"/>
      <c r="Y9" s="167"/>
    </row>
    <row r="10" spans="1:230" s="192" customFormat="1" ht="31.5">
      <c r="A10" s="190">
        <v>1</v>
      </c>
      <c r="B10" s="249" t="s">
        <v>335</v>
      </c>
      <c r="C10" s="250" t="s">
        <v>432</v>
      </c>
      <c r="D10" s="250">
        <v>3</v>
      </c>
      <c r="E10" s="169">
        <f t="shared" si="0"/>
        <v>15.16</v>
      </c>
      <c r="F10" s="251">
        <v>15.16</v>
      </c>
      <c r="G10" s="169"/>
      <c r="H10" s="169"/>
      <c r="I10" s="169"/>
      <c r="J10" s="169"/>
      <c r="K10" s="169"/>
      <c r="L10" s="169"/>
      <c r="M10" s="169"/>
      <c r="N10" s="169"/>
      <c r="O10" s="169"/>
      <c r="P10" s="169"/>
      <c r="Q10" s="169"/>
      <c r="R10" s="169"/>
      <c r="S10" s="169"/>
      <c r="T10" s="169"/>
      <c r="U10" s="169"/>
      <c r="V10" s="169"/>
      <c r="W10" s="252"/>
      <c r="X10" s="177" t="s">
        <v>229</v>
      </c>
      <c r="Y10" s="253" t="s">
        <v>569</v>
      </c>
      <c r="Z10" s="191"/>
    </row>
    <row r="11" spans="1:230">
      <c r="A11" s="1292">
        <v>2</v>
      </c>
      <c r="B11" s="1290" t="s">
        <v>336</v>
      </c>
      <c r="C11" s="111" t="s">
        <v>131</v>
      </c>
      <c r="D11" s="111">
        <v>4</v>
      </c>
      <c r="E11" s="134">
        <f t="shared" si="0"/>
        <v>0.42000000000000004</v>
      </c>
      <c r="F11" s="115"/>
      <c r="G11" s="115"/>
      <c r="H11" s="115"/>
      <c r="I11" s="115"/>
      <c r="J11" s="115">
        <v>0.14000000000000001</v>
      </c>
      <c r="K11" s="115"/>
      <c r="L11" s="115"/>
      <c r="M11" s="115"/>
      <c r="N11" s="115"/>
      <c r="O11" s="115">
        <v>0.02</v>
      </c>
      <c r="P11" s="115"/>
      <c r="Q11" s="115"/>
      <c r="R11" s="115"/>
      <c r="S11" s="115">
        <v>0.25</v>
      </c>
      <c r="T11" s="115"/>
      <c r="U11" s="115"/>
      <c r="V11" s="115">
        <v>0.01</v>
      </c>
      <c r="W11" s="136" t="s">
        <v>337</v>
      </c>
      <c r="X11" s="117" t="s">
        <v>229</v>
      </c>
      <c r="Y11" s="117" t="s">
        <v>229</v>
      </c>
      <c r="Z11" s="168"/>
    </row>
    <row r="12" spans="1:230">
      <c r="A12" s="1293"/>
      <c r="B12" s="1502"/>
      <c r="C12" s="111" t="s">
        <v>134</v>
      </c>
      <c r="D12" s="111"/>
      <c r="E12" s="134">
        <f t="shared" si="0"/>
        <v>3.5</v>
      </c>
      <c r="F12" s="115">
        <v>2.5</v>
      </c>
      <c r="G12" s="115"/>
      <c r="H12" s="115"/>
      <c r="I12" s="115"/>
      <c r="J12" s="115"/>
      <c r="K12" s="115"/>
      <c r="L12" s="115"/>
      <c r="M12" s="115"/>
      <c r="N12" s="115"/>
      <c r="O12" s="115"/>
      <c r="P12" s="115"/>
      <c r="Q12" s="115"/>
      <c r="R12" s="115"/>
      <c r="S12" s="115">
        <v>0.5</v>
      </c>
      <c r="T12" s="115"/>
      <c r="U12" s="115"/>
      <c r="V12" s="115">
        <v>0.5</v>
      </c>
      <c r="W12" s="136" t="s">
        <v>337</v>
      </c>
      <c r="X12" s="117" t="s">
        <v>229</v>
      </c>
      <c r="Y12" s="117" t="s">
        <v>229</v>
      </c>
      <c r="Z12" s="168"/>
    </row>
    <row r="13" spans="1:230">
      <c r="A13" s="1292">
        <v>3</v>
      </c>
      <c r="B13" s="1290" t="s">
        <v>499</v>
      </c>
      <c r="C13" s="111" t="s">
        <v>134</v>
      </c>
      <c r="D13" s="111">
        <v>121</v>
      </c>
      <c r="E13" s="134">
        <f t="shared" si="0"/>
        <v>9.9700000000000006</v>
      </c>
      <c r="F13" s="115">
        <v>4.6900000000000004</v>
      </c>
      <c r="G13" s="115"/>
      <c r="H13" s="115"/>
      <c r="I13" s="115">
        <v>0.35</v>
      </c>
      <c r="J13" s="115">
        <v>1.78</v>
      </c>
      <c r="K13" s="115"/>
      <c r="L13" s="115"/>
      <c r="M13" s="115"/>
      <c r="N13" s="115"/>
      <c r="O13" s="115"/>
      <c r="P13" s="115"/>
      <c r="Q13" s="115"/>
      <c r="R13" s="115"/>
      <c r="S13" s="115">
        <v>0.84</v>
      </c>
      <c r="T13" s="115"/>
      <c r="U13" s="115">
        <v>2.31</v>
      </c>
      <c r="V13" s="115"/>
      <c r="W13" s="138" t="s">
        <v>338</v>
      </c>
      <c r="X13" s="117" t="s">
        <v>229</v>
      </c>
      <c r="Y13" s="117" t="s">
        <v>229</v>
      </c>
      <c r="Z13" s="168"/>
    </row>
    <row r="14" spans="1:230">
      <c r="A14" s="1294"/>
      <c r="B14" s="1503"/>
      <c r="C14" s="111" t="s">
        <v>130</v>
      </c>
      <c r="D14" s="111"/>
      <c r="E14" s="134">
        <f t="shared" si="0"/>
        <v>7.1</v>
      </c>
      <c r="F14" s="115">
        <v>3.37</v>
      </c>
      <c r="G14" s="115"/>
      <c r="H14" s="115"/>
      <c r="I14" s="115"/>
      <c r="J14" s="115">
        <v>3.3099999999999996</v>
      </c>
      <c r="K14" s="115"/>
      <c r="L14" s="115"/>
      <c r="M14" s="115"/>
      <c r="N14" s="115"/>
      <c r="O14" s="115"/>
      <c r="P14" s="115"/>
      <c r="Q14" s="115"/>
      <c r="R14" s="115"/>
      <c r="S14" s="115">
        <v>0.42</v>
      </c>
      <c r="T14" s="115"/>
      <c r="U14" s="115"/>
      <c r="V14" s="115"/>
      <c r="W14" s="136"/>
      <c r="X14" s="117" t="s">
        <v>229</v>
      </c>
      <c r="Y14" s="117" t="s">
        <v>229</v>
      </c>
      <c r="Z14" s="168"/>
    </row>
    <row r="15" spans="1:230">
      <c r="A15" s="1294"/>
      <c r="B15" s="1503"/>
      <c r="C15" s="111" t="s">
        <v>140</v>
      </c>
      <c r="D15" s="111"/>
      <c r="E15" s="134">
        <f t="shared" si="0"/>
        <v>17.73</v>
      </c>
      <c r="F15" s="115">
        <v>5.2</v>
      </c>
      <c r="G15" s="115"/>
      <c r="H15" s="115"/>
      <c r="I15" s="115">
        <v>0.2</v>
      </c>
      <c r="J15" s="115">
        <v>4.72</v>
      </c>
      <c r="K15" s="115"/>
      <c r="L15" s="115"/>
      <c r="M15" s="115"/>
      <c r="N15" s="115"/>
      <c r="O15" s="115"/>
      <c r="P15" s="115"/>
      <c r="Q15" s="115"/>
      <c r="R15" s="115"/>
      <c r="S15" s="115">
        <v>1.43</v>
      </c>
      <c r="T15" s="115"/>
      <c r="U15" s="115">
        <v>4.18</v>
      </c>
      <c r="V15" s="115">
        <v>2</v>
      </c>
      <c r="W15" s="113"/>
      <c r="X15" s="117" t="s">
        <v>229</v>
      </c>
      <c r="Y15" s="117" t="s">
        <v>229</v>
      </c>
      <c r="Z15" s="168"/>
    </row>
    <row r="16" spans="1:230">
      <c r="A16" s="1293"/>
      <c r="B16" s="1291"/>
      <c r="C16" s="111" t="s">
        <v>131</v>
      </c>
      <c r="D16" s="111"/>
      <c r="E16" s="134">
        <f t="shared" si="0"/>
        <v>6</v>
      </c>
      <c r="F16" s="115">
        <v>6</v>
      </c>
      <c r="G16" s="115"/>
      <c r="H16" s="115"/>
      <c r="I16" s="115"/>
      <c r="J16" s="115"/>
      <c r="K16" s="115"/>
      <c r="L16" s="115"/>
      <c r="M16" s="115"/>
      <c r="N16" s="115"/>
      <c r="O16" s="115"/>
      <c r="P16" s="115"/>
      <c r="Q16" s="115"/>
      <c r="R16" s="115"/>
      <c r="S16" s="115"/>
      <c r="T16" s="115"/>
      <c r="U16" s="115"/>
      <c r="V16" s="115"/>
      <c r="W16" s="113"/>
      <c r="X16" s="117" t="s">
        <v>229</v>
      </c>
      <c r="Y16" s="117" t="s">
        <v>229</v>
      </c>
      <c r="Z16" s="168"/>
    </row>
    <row r="17" spans="1:26" ht="31.5">
      <c r="A17" s="246">
        <v>4</v>
      </c>
      <c r="B17" s="195" t="s">
        <v>232</v>
      </c>
      <c r="C17" s="111" t="s">
        <v>140</v>
      </c>
      <c r="D17" s="111">
        <v>5</v>
      </c>
      <c r="E17" s="134">
        <f t="shared" si="0"/>
        <v>0.9</v>
      </c>
      <c r="F17" s="115"/>
      <c r="G17" s="115"/>
      <c r="H17" s="115">
        <v>0.1</v>
      </c>
      <c r="I17" s="115">
        <v>0.2</v>
      </c>
      <c r="J17" s="115">
        <v>0.2</v>
      </c>
      <c r="K17" s="115"/>
      <c r="L17" s="115"/>
      <c r="M17" s="115"/>
      <c r="N17" s="115"/>
      <c r="O17" s="115">
        <v>0.4</v>
      </c>
      <c r="P17" s="115"/>
      <c r="Q17" s="115"/>
      <c r="R17" s="115"/>
      <c r="S17" s="115"/>
      <c r="T17" s="115"/>
      <c r="U17" s="115"/>
      <c r="V17" s="115"/>
      <c r="W17" s="113" t="s">
        <v>510</v>
      </c>
      <c r="X17" s="253" t="s">
        <v>233</v>
      </c>
      <c r="Y17" s="253" t="s">
        <v>233</v>
      </c>
      <c r="Z17" s="168"/>
    </row>
    <row r="18" spans="1:26" ht="31.5">
      <c r="A18" s="246">
        <v>5</v>
      </c>
      <c r="B18" s="118" t="s">
        <v>236</v>
      </c>
      <c r="C18" s="183" t="s">
        <v>135</v>
      </c>
      <c r="D18" s="183">
        <v>6</v>
      </c>
      <c r="E18" s="134">
        <f t="shared" si="0"/>
        <v>6</v>
      </c>
      <c r="F18" s="115">
        <v>3.8</v>
      </c>
      <c r="G18" s="115"/>
      <c r="H18" s="115"/>
      <c r="I18" s="115">
        <v>0.2</v>
      </c>
      <c r="J18" s="115">
        <v>0.3</v>
      </c>
      <c r="K18" s="115">
        <v>0.5</v>
      </c>
      <c r="L18" s="115"/>
      <c r="M18" s="115"/>
      <c r="N18" s="115"/>
      <c r="O18" s="115">
        <v>0.7</v>
      </c>
      <c r="P18" s="115"/>
      <c r="Q18" s="115"/>
      <c r="R18" s="115"/>
      <c r="S18" s="115"/>
      <c r="T18" s="115"/>
      <c r="U18" s="115"/>
      <c r="V18" s="115">
        <v>0.5</v>
      </c>
      <c r="W18" s="113" t="s">
        <v>237</v>
      </c>
      <c r="X18" s="253" t="s">
        <v>238</v>
      </c>
      <c r="Y18" s="253" t="s">
        <v>238</v>
      </c>
      <c r="Z18" s="168"/>
    </row>
    <row r="19" spans="1:26" ht="47.25">
      <c r="A19" s="246">
        <v>6</v>
      </c>
      <c r="B19" s="118" t="s">
        <v>239</v>
      </c>
      <c r="C19" s="111" t="s">
        <v>138</v>
      </c>
      <c r="D19" s="111">
        <v>7</v>
      </c>
      <c r="E19" s="134">
        <f t="shared" si="0"/>
        <v>4.8500000000000005</v>
      </c>
      <c r="F19" s="115">
        <v>4.2</v>
      </c>
      <c r="G19" s="115"/>
      <c r="H19" s="115"/>
      <c r="I19" s="115">
        <v>0.15</v>
      </c>
      <c r="J19" s="115">
        <v>0.2</v>
      </c>
      <c r="K19" s="115"/>
      <c r="L19" s="115"/>
      <c r="M19" s="115"/>
      <c r="N19" s="115"/>
      <c r="O19" s="115">
        <v>0.3</v>
      </c>
      <c r="P19" s="115"/>
      <c r="Q19" s="115"/>
      <c r="R19" s="115"/>
      <c r="S19" s="115"/>
      <c r="T19" s="115"/>
      <c r="U19" s="115"/>
      <c r="V19" s="115"/>
      <c r="W19" s="118" t="s">
        <v>240</v>
      </c>
      <c r="X19" s="253" t="s">
        <v>238</v>
      </c>
      <c r="Y19" s="253" t="s">
        <v>238</v>
      </c>
      <c r="Z19" s="168"/>
    </row>
    <row r="20" spans="1:26">
      <c r="A20" s="246">
        <v>7</v>
      </c>
      <c r="B20" s="112" t="s">
        <v>241</v>
      </c>
      <c r="C20" s="111" t="s">
        <v>135</v>
      </c>
      <c r="D20" s="111">
        <v>8</v>
      </c>
      <c r="E20" s="134">
        <f t="shared" si="0"/>
        <v>10.099999999999998</v>
      </c>
      <c r="F20" s="115">
        <v>3.26</v>
      </c>
      <c r="G20" s="115"/>
      <c r="H20" s="115">
        <v>1.39</v>
      </c>
      <c r="I20" s="115">
        <v>2.82</v>
      </c>
      <c r="J20" s="115">
        <v>1.79</v>
      </c>
      <c r="K20" s="115"/>
      <c r="L20" s="115"/>
      <c r="M20" s="115"/>
      <c r="N20" s="115"/>
      <c r="O20" s="115">
        <v>0.84</v>
      </c>
      <c r="P20" s="115"/>
      <c r="Q20" s="115"/>
      <c r="R20" s="115"/>
      <c r="S20" s="115"/>
      <c r="T20" s="115"/>
      <c r="U20" s="115"/>
      <c r="V20" s="115"/>
      <c r="W20" s="113" t="s">
        <v>237</v>
      </c>
      <c r="X20" s="112" t="s">
        <v>242</v>
      </c>
      <c r="Y20" s="112" t="s">
        <v>242</v>
      </c>
      <c r="Z20" s="168"/>
    </row>
    <row r="21" spans="1:26" s="157" customFormat="1" ht="47.25">
      <c r="A21" s="254">
        <v>8</v>
      </c>
      <c r="B21" s="127" t="s">
        <v>523</v>
      </c>
      <c r="C21" s="129" t="s">
        <v>138</v>
      </c>
      <c r="D21" s="129">
        <v>9</v>
      </c>
      <c r="E21" s="130">
        <f t="shared" si="0"/>
        <v>5.8900000000000006</v>
      </c>
      <c r="F21" s="155">
        <v>4.08</v>
      </c>
      <c r="G21" s="155"/>
      <c r="H21" s="155">
        <v>0.19</v>
      </c>
      <c r="I21" s="155"/>
      <c r="J21" s="155">
        <v>0.83000000000000007</v>
      </c>
      <c r="K21" s="155"/>
      <c r="L21" s="155"/>
      <c r="M21" s="155"/>
      <c r="N21" s="155"/>
      <c r="O21" s="155"/>
      <c r="P21" s="155"/>
      <c r="Q21" s="155"/>
      <c r="R21" s="155"/>
      <c r="S21" s="155">
        <v>0.79</v>
      </c>
      <c r="T21" s="155"/>
      <c r="U21" s="155"/>
      <c r="V21" s="155"/>
      <c r="W21" s="128"/>
      <c r="X21" s="198" t="s">
        <v>229</v>
      </c>
      <c r="Y21" s="198" t="s">
        <v>229</v>
      </c>
      <c r="Z21" s="200"/>
    </row>
    <row r="22" spans="1:26">
      <c r="A22" s="111">
        <v>9</v>
      </c>
      <c r="B22" s="112" t="s">
        <v>339</v>
      </c>
      <c r="C22" s="111" t="s">
        <v>134</v>
      </c>
      <c r="D22" s="111">
        <v>10</v>
      </c>
      <c r="E22" s="134">
        <f t="shared" si="0"/>
        <v>3</v>
      </c>
      <c r="F22" s="115">
        <v>3</v>
      </c>
      <c r="G22" s="115"/>
      <c r="H22" s="115"/>
      <c r="I22" s="115"/>
      <c r="J22" s="115"/>
      <c r="K22" s="115"/>
      <c r="L22" s="115"/>
      <c r="M22" s="115"/>
      <c r="N22" s="115"/>
      <c r="O22" s="115"/>
      <c r="P22" s="115"/>
      <c r="Q22" s="115"/>
      <c r="R22" s="115"/>
      <c r="S22" s="115"/>
      <c r="T22" s="115"/>
      <c r="U22" s="115"/>
      <c r="V22" s="115"/>
      <c r="W22" s="138" t="s">
        <v>340</v>
      </c>
      <c r="X22" s="117" t="s">
        <v>229</v>
      </c>
      <c r="Y22" s="117" t="s">
        <v>229</v>
      </c>
      <c r="Z22" s="168"/>
    </row>
    <row r="23" spans="1:26" s="168" customFormat="1">
      <c r="A23" s="163">
        <v>4</v>
      </c>
      <c r="B23" s="173" t="s">
        <v>341</v>
      </c>
      <c r="C23" s="184">
        <v>3</v>
      </c>
      <c r="D23" s="184"/>
      <c r="E23" s="166">
        <f t="shared" si="0"/>
        <v>0.33</v>
      </c>
      <c r="F23" s="165">
        <f>SUM(F24:F25)</f>
        <v>0.33</v>
      </c>
      <c r="G23" s="165"/>
      <c r="H23" s="165"/>
      <c r="I23" s="165"/>
      <c r="J23" s="165"/>
      <c r="K23" s="165"/>
      <c r="L23" s="165"/>
      <c r="M23" s="165"/>
      <c r="N23" s="165"/>
      <c r="O23" s="165"/>
      <c r="P23" s="165"/>
      <c r="Q23" s="165"/>
      <c r="R23" s="165"/>
      <c r="S23" s="165"/>
      <c r="T23" s="165"/>
      <c r="U23" s="165"/>
      <c r="V23" s="165"/>
      <c r="W23" s="166"/>
      <c r="X23" s="167"/>
      <c r="Y23" s="167"/>
    </row>
    <row r="24" spans="1:26" ht="31.5">
      <c r="A24" s="111"/>
      <c r="B24" s="118" t="s">
        <v>500</v>
      </c>
      <c r="C24" s="111" t="s">
        <v>342</v>
      </c>
      <c r="D24" s="111">
        <v>11</v>
      </c>
      <c r="E24" s="134">
        <f t="shared" si="0"/>
        <v>0.05</v>
      </c>
      <c r="F24" s="115">
        <v>0.05</v>
      </c>
      <c r="G24" s="115"/>
      <c r="H24" s="115"/>
      <c r="I24" s="115"/>
      <c r="J24" s="115"/>
      <c r="K24" s="115"/>
      <c r="L24" s="115"/>
      <c r="M24" s="115"/>
      <c r="N24" s="115"/>
      <c r="O24" s="115"/>
      <c r="P24" s="115"/>
      <c r="Q24" s="115"/>
      <c r="R24" s="115"/>
      <c r="S24" s="115"/>
      <c r="T24" s="115"/>
      <c r="U24" s="115"/>
      <c r="V24" s="115"/>
      <c r="W24" s="118" t="s">
        <v>343</v>
      </c>
      <c r="X24" s="117" t="s">
        <v>229</v>
      </c>
      <c r="Y24" s="117" t="s">
        <v>229</v>
      </c>
      <c r="Z24" s="168"/>
    </row>
    <row r="25" spans="1:26" ht="31.5">
      <c r="A25" s="111"/>
      <c r="B25" s="118" t="s">
        <v>344</v>
      </c>
      <c r="C25" s="183" t="s">
        <v>570</v>
      </c>
      <c r="D25" s="183">
        <v>12</v>
      </c>
      <c r="E25" s="134">
        <f t="shared" si="0"/>
        <v>0.28000000000000003</v>
      </c>
      <c r="F25" s="115">
        <v>0.28000000000000003</v>
      </c>
      <c r="G25" s="115"/>
      <c r="H25" s="115"/>
      <c r="I25" s="115"/>
      <c r="J25" s="115"/>
      <c r="K25" s="115"/>
      <c r="L25" s="115"/>
      <c r="M25" s="115"/>
      <c r="N25" s="115"/>
      <c r="O25" s="115"/>
      <c r="P25" s="115"/>
      <c r="Q25" s="115"/>
      <c r="R25" s="115"/>
      <c r="S25" s="115"/>
      <c r="T25" s="115"/>
      <c r="U25" s="115"/>
      <c r="V25" s="115"/>
      <c r="W25" s="135" t="s">
        <v>345</v>
      </c>
      <c r="X25" s="117" t="s">
        <v>229</v>
      </c>
      <c r="Y25" s="137" t="s">
        <v>571</v>
      </c>
      <c r="Z25" s="168"/>
    </row>
    <row r="26" spans="1:26" ht="31.5">
      <c r="A26" s="111"/>
      <c r="B26" s="118" t="s">
        <v>572</v>
      </c>
      <c r="C26" s="183" t="s">
        <v>138</v>
      </c>
      <c r="D26" s="183">
        <v>13</v>
      </c>
      <c r="E26" s="134">
        <f t="shared" si="0"/>
        <v>0.02</v>
      </c>
      <c r="F26" s="115">
        <v>0.02</v>
      </c>
      <c r="G26" s="115"/>
      <c r="H26" s="115"/>
      <c r="I26" s="115"/>
      <c r="J26" s="115"/>
      <c r="K26" s="115"/>
      <c r="L26" s="115"/>
      <c r="M26" s="115"/>
      <c r="N26" s="115"/>
      <c r="O26" s="115"/>
      <c r="P26" s="115"/>
      <c r="Q26" s="115"/>
      <c r="R26" s="115"/>
      <c r="S26" s="115"/>
      <c r="T26" s="115"/>
      <c r="U26" s="115"/>
      <c r="V26" s="115"/>
      <c r="W26" s="135"/>
      <c r="X26" s="117"/>
      <c r="Y26" s="137" t="s">
        <v>573</v>
      </c>
      <c r="Z26" s="168"/>
    </row>
    <row r="27" spans="1:26" s="168" customFormat="1">
      <c r="A27" s="163" t="s">
        <v>346</v>
      </c>
      <c r="B27" s="171" t="s">
        <v>347</v>
      </c>
      <c r="C27" s="163"/>
      <c r="D27" s="163"/>
      <c r="E27" s="165">
        <f t="shared" ref="E27:V27" si="1">E28+E45+E53+E61+E63+E66+E68+E109+E112+E118+E122+E144+E147+E149</f>
        <v>751.57999999999993</v>
      </c>
      <c r="F27" s="165">
        <f t="shared" si="1"/>
        <v>492.96000000000004</v>
      </c>
      <c r="G27" s="165">
        <f t="shared" si="1"/>
        <v>10.77</v>
      </c>
      <c r="H27" s="165">
        <f t="shared" si="1"/>
        <v>20.32</v>
      </c>
      <c r="I27" s="165">
        <f t="shared" si="1"/>
        <v>14.87</v>
      </c>
      <c r="J27" s="165">
        <f t="shared" si="1"/>
        <v>30.770000000000007</v>
      </c>
      <c r="K27" s="165">
        <f t="shared" si="1"/>
        <v>2.8600000000000003</v>
      </c>
      <c r="L27" s="165">
        <f t="shared" si="1"/>
        <v>0.14000000000000001</v>
      </c>
      <c r="M27" s="165">
        <f t="shared" si="1"/>
        <v>0.16</v>
      </c>
      <c r="N27" s="165">
        <f t="shared" si="1"/>
        <v>0.03</v>
      </c>
      <c r="O27" s="165">
        <f t="shared" si="1"/>
        <v>5.0500000000000007</v>
      </c>
      <c r="P27" s="165">
        <f t="shared" si="1"/>
        <v>7.0000000000000007E-2</v>
      </c>
      <c r="Q27" s="165">
        <f t="shared" si="1"/>
        <v>71.8</v>
      </c>
      <c r="R27" s="165">
        <f t="shared" si="1"/>
        <v>33.889999999999993</v>
      </c>
      <c r="S27" s="165">
        <f t="shared" si="1"/>
        <v>24.57</v>
      </c>
      <c r="T27" s="165">
        <f t="shared" si="1"/>
        <v>0.7</v>
      </c>
      <c r="U27" s="165">
        <f t="shared" si="1"/>
        <v>16.3</v>
      </c>
      <c r="V27" s="165">
        <f t="shared" si="1"/>
        <v>44.449999999999996</v>
      </c>
      <c r="W27" s="166"/>
      <c r="X27" s="164"/>
      <c r="Y27" s="164"/>
      <c r="Z27" s="103"/>
    </row>
    <row r="28" spans="1:26" s="168" customFormat="1">
      <c r="A28" s="163">
        <v>1</v>
      </c>
      <c r="B28" s="164" t="s">
        <v>348</v>
      </c>
      <c r="C28" s="163">
        <v>15</v>
      </c>
      <c r="D28" s="163"/>
      <c r="E28" s="166">
        <v>40.070000000000007</v>
      </c>
      <c r="F28" s="165">
        <f>SUM(F29:F44)</f>
        <v>23.66</v>
      </c>
      <c r="G28" s="165">
        <f t="shared" ref="G28:V28" si="2">SUM(G29:G44)</f>
        <v>3.57</v>
      </c>
      <c r="H28" s="165">
        <f t="shared" si="2"/>
        <v>4.63</v>
      </c>
      <c r="I28" s="165">
        <f t="shared" si="2"/>
        <v>1.6700000000000002</v>
      </c>
      <c r="J28" s="165"/>
      <c r="K28" s="165">
        <f t="shared" si="2"/>
        <v>0.01</v>
      </c>
      <c r="L28" s="165">
        <f t="shared" si="2"/>
        <v>0.14000000000000001</v>
      </c>
      <c r="M28" s="165">
        <f t="shared" si="2"/>
        <v>0.08</v>
      </c>
      <c r="N28" s="165">
        <f t="shared" si="2"/>
        <v>0.03</v>
      </c>
      <c r="O28" s="165">
        <f t="shared" si="2"/>
        <v>2.4</v>
      </c>
      <c r="P28" s="165">
        <f t="shared" si="2"/>
        <v>0</v>
      </c>
      <c r="Q28" s="165"/>
      <c r="R28" s="165">
        <f t="shared" si="2"/>
        <v>1.83</v>
      </c>
      <c r="S28" s="165">
        <f t="shared" si="2"/>
        <v>1.88</v>
      </c>
      <c r="T28" s="165">
        <f t="shared" si="2"/>
        <v>0.7</v>
      </c>
      <c r="U28" s="165"/>
      <c r="V28" s="165">
        <f t="shared" si="2"/>
        <v>0.89999999999999991</v>
      </c>
      <c r="W28" s="166"/>
      <c r="X28" s="164"/>
      <c r="Y28" s="164"/>
      <c r="Z28" s="103"/>
    </row>
    <row r="29" spans="1:26" ht="47.25">
      <c r="A29" s="111">
        <v>1</v>
      </c>
      <c r="B29" s="118" t="s">
        <v>349</v>
      </c>
      <c r="C29" s="111" t="s">
        <v>350</v>
      </c>
      <c r="D29" s="111">
        <v>14</v>
      </c>
      <c r="E29" s="134">
        <f t="shared" ref="E29:E44" si="3">SUM(F29:V29)</f>
        <v>0.73</v>
      </c>
      <c r="F29" s="115">
        <v>0.73</v>
      </c>
      <c r="G29" s="115"/>
      <c r="H29" s="115"/>
      <c r="I29" s="115"/>
      <c r="J29" s="115"/>
      <c r="K29" s="115"/>
      <c r="L29" s="115"/>
      <c r="M29" s="115"/>
      <c r="N29" s="115"/>
      <c r="O29" s="115"/>
      <c r="P29" s="115"/>
      <c r="Q29" s="115"/>
      <c r="R29" s="115"/>
      <c r="S29" s="115"/>
      <c r="T29" s="115"/>
      <c r="U29" s="115"/>
      <c r="V29" s="115"/>
      <c r="W29" s="113" t="s">
        <v>351</v>
      </c>
      <c r="X29" s="117" t="s">
        <v>229</v>
      </c>
      <c r="Y29" s="137" t="s">
        <v>571</v>
      </c>
      <c r="Z29" s="103">
        <v>2019</v>
      </c>
    </row>
    <row r="30" spans="1:26" ht="31.5">
      <c r="A30" s="111">
        <v>2</v>
      </c>
      <c r="B30" s="118" t="s">
        <v>501</v>
      </c>
      <c r="C30" s="111" t="s">
        <v>130</v>
      </c>
      <c r="D30" s="111">
        <v>15</v>
      </c>
      <c r="E30" s="134">
        <f t="shared" si="3"/>
        <v>0.5</v>
      </c>
      <c r="F30" s="115">
        <v>0.5</v>
      </c>
      <c r="G30" s="115"/>
      <c r="H30" s="115"/>
      <c r="I30" s="115"/>
      <c r="J30" s="115"/>
      <c r="K30" s="115"/>
      <c r="L30" s="115"/>
      <c r="M30" s="115"/>
      <c r="N30" s="115"/>
      <c r="O30" s="115"/>
      <c r="P30" s="115"/>
      <c r="Q30" s="115"/>
      <c r="R30" s="115"/>
      <c r="S30" s="115"/>
      <c r="T30" s="115"/>
      <c r="U30" s="115"/>
      <c r="V30" s="115"/>
      <c r="W30" s="174" t="s">
        <v>352</v>
      </c>
      <c r="X30" s="117" t="s">
        <v>229</v>
      </c>
      <c r="Y30" s="137" t="s">
        <v>573</v>
      </c>
      <c r="Z30" s="103">
        <v>2019</v>
      </c>
    </row>
    <row r="31" spans="1:26" ht="31.5">
      <c r="A31" s="111">
        <v>3</v>
      </c>
      <c r="B31" s="118" t="s">
        <v>353</v>
      </c>
      <c r="C31" s="111" t="s">
        <v>134</v>
      </c>
      <c r="D31" s="111">
        <v>16</v>
      </c>
      <c r="E31" s="134">
        <f t="shared" si="3"/>
        <v>2</v>
      </c>
      <c r="F31" s="115"/>
      <c r="G31" s="115"/>
      <c r="H31" s="115">
        <v>2</v>
      </c>
      <c r="I31" s="115"/>
      <c r="J31" s="115"/>
      <c r="K31" s="115"/>
      <c r="L31" s="115"/>
      <c r="M31" s="115"/>
      <c r="N31" s="115"/>
      <c r="O31" s="115"/>
      <c r="P31" s="115"/>
      <c r="Q31" s="115"/>
      <c r="R31" s="115"/>
      <c r="S31" s="115"/>
      <c r="T31" s="115"/>
      <c r="U31" s="115"/>
      <c r="V31" s="115"/>
      <c r="W31" s="118" t="s">
        <v>354</v>
      </c>
      <c r="X31" s="117" t="s">
        <v>229</v>
      </c>
      <c r="Y31" s="117" t="s">
        <v>229</v>
      </c>
      <c r="Z31" s="103">
        <v>2019</v>
      </c>
    </row>
    <row r="32" spans="1:26" ht="31.5">
      <c r="A32" s="111">
        <v>4</v>
      </c>
      <c r="B32" s="118" t="s">
        <v>502</v>
      </c>
      <c r="C32" s="111" t="s">
        <v>356</v>
      </c>
      <c r="D32" s="111">
        <v>17</v>
      </c>
      <c r="E32" s="134">
        <f t="shared" si="3"/>
        <v>7</v>
      </c>
      <c r="F32" s="115">
        <v>6</v>
      </c>
      <c r="G32" s="115"/>
      <c r="H32" s="115">
        <v>1</v>
      </c>
      <c r="I32" s="115"/>
      <c r="J32" s="115"/>
      <c r="K32" s="115"/>
      <c r="L32" s="115"/>
      <c r="M32" s="115"/>
      <c r="N32" s="115"/>
      <c r="O32" s="115"/>
      <c r="P32" s="115"/>
      <c r="Q32" s="115"/>
      <c r="R32" s="115"/>
      <c r="S32" s="115"/>
      <c r="T32" s="115"/>
      <c r="U32" s="115"/>
      <c r="V32" s="115"/>
      <c r="W32" s="118" t="s">
        <v>357</v>
      </c>
      <c r="X32" s="117" t="s">
        <v>229</v>
      </c>
      <c r="Y32" s="117" t="s">
        <v>229</v>
      </c>
      <c r="Z32" s="103">
        <v>2019</v>
      </c>
    </row>
    <row r="33" spans="1:26" ht="31.5">
      <c r="A33" s="111">
        <v>5</v>
      </c>
      <c r="B33" s="118" t="s">
        <v>355</v>
      </c>
      <c r="C33" s="111" t="s">
        <v>256</v>
      </c>
      <c r="D33" s="111">
        <v>18</v>
      </c>
      <c r="E33" s="134">
        <f t="shared" si="3"/>
        <v>2.5299999999999998</v>
      </c>
      <c r="F33" s="115"/>
      <c r="G33" s="115"/>
      <c r="H33" s="115"/>
      <c r="I33" s="115">
        <v>0.05</v>
      </c>
      <c r="J33" s="115"/>
      <c r="K33" s="115"/>
      <c r="L33" s="115"/>
      <c r="M33" s="115">
        <v>0.08</v>
      </c>
      <c r="N33" s="115"/>
      <c r="O33" s="115">
        <v>2.4</v>
      </c>
      <c r="P33" s="115"/>
      <c r="Q33" s="115"/>
      <c r="R33" s="115"/>
      <c r="S33" s="115"/>
      <c r="T33" s="115"/>
      <c r="U33" s="115"/>
      <c r="V33" s="115"/>
      <c r="W33" s="118" t="s">
        <v>358</v>
      </c>
      <c r="X33" s="117" t="s">
        <v>229</v>
      </c>
      <c r="Y33" s="117" t="s">
        <v>229</v>
      </c>
      <c r="Z33" s="255">
        <v>2019</v>
      </c>
    </row>
    <row r="34" spans="1:26" ht="31.5">
      <c r="A34" s="111">
        <v>6</v>
      </c>
      <c r="B34" s="118" t="s">
        <v>359</v>
      </c>
      <c r="C34" s="111" t="s">
        <v>360</v>
      </c>
      <c r="D34" s="111">
        <v>19</v>
      </c>
      <c r="E34" s="134">
        <f t="shared" si="3"/>
        <v>1.29</v>
      </c>
      <c r="F34" s="115">
        <v>1.29</v>
      </c>
      <c r="G34" s="115"/>
      <c r="H34" s="115"/>
      <c r="I34" s="115"/>
      <c r="J34" s="115"/>
      <c r="K34" s="115"/>
      <c r="L34" s="115"/>
      <c r="M34" s="115"/>
      <c r="N34" s="115"/>
      <c r="O34" s="115"/>
      <c r="P34" s="115"/>
      <c r="Q34" s="115"/>
      <c r="R34" s="115"/>
      <c r="S34" s="115"/>
      <c r="T34" s="115"/>
      <c r="U34" s="115"/>
      <c r="V34" s="115"/>
      <c r="W34" s="118" t="s">
        <v>361</v>
      </c>
      <c r="X34" s="117" t="s">
        <v>229</v>
      </c>
      <c r="Y34" s="117" t="s">
        <v>229</v>
      </c>
      <c r="Z34" s="103">
        <v>2019</v>
      </c>
    </row>
    <row r="35" spans="1:26" ht="31.5">
      <c r="A35" s="111">
        <v>7</v>
      </c>
      <c r="B35" s="112" t="s">
        <v>362</v>
      </c>
      <c r="C35" s="111" t="s">
        <v>276</v>
      </c>
      <c r="D35" s="111">
        <v>20</v>
      </c>
      <c r="E35" s="134">
        <f t="shared" si="3"/>
        <v>0.48</v>
      </c>
      <c r="F35" s="115">
        <v>0.37</v>
      </c>
      <c r="G35" s="115">
        <v>0.04</v>
      </c>
      <c r="H35" s="115"/>
      <c r="I35" s="115">
        <v>0.06</v>
      </c>
      <c r="J35" s="115"/>
      <c r="K35" s="115"/>
      <c r="L35" s="115"/>
      <c r="M35" s="115"/>
      <c r="N35" s="115"/>
      <c r="O35" s="115"/>
      <c r="P35" s="115"/>
      <c r="Q35" s="115"/>
      <c r="R35" s="115"/>
      <c r="S35" s="115">
        <v>0.01</v>
      </c>
      <c r="T35" s="115"/>
      <c r="U35" s="115"/>
      <c r="V35" s="115"/>
      <c r="W35" s="174" t="s">
        <v>363</v>
      </c>
      <c r="X35" s="117" t="s">
        <v>229</v>
      </c>
      <c r="Y35" s="137" t="s">
        <v>573</v>
      </c>
      <c r="Z35" s="103">
        <v>2019</v>
      </c>
    </row>
    <row r="36" spans="1:26" ht="31.5">
      <c r="A36" s="111">
        <v>8</v>
      </c>
      <c r="B36" s="112" t="s">
        <v>364</v>
      </c>
      <c r="C36" s="111" t="s">
        <v>256</v>
      </c>
      <c r="D36" s="111">
        <v>21</v>
      </c>
      <c r="E36" s="134">
        <f t="shared" si="3"/>
        <v>10.399999999999999</v>
      </c>
      <c r="F36" s="115">
        <v>7</v>
      </c>
      <c r="G36" s="115"/>
      <c r="H36" s="115"/>
      <c r="I36" s="115"/>
      <c r="J36" s="115"/>
      <c r="K36" s="115"/>
      <c r="L36" s="115"/>
      <c r="M36" s="115"/>
      <c r="N36" s="115"/>
      <c r="O36" s="115"/>
      <c r="P36" s="115"/>
      <c r="Q36" s="115"/>
      <c r="R36" s="115">
        <v>1.7</v>
      </c>
      <c r="S36" s="115">
        <v>1.7</v>
      </c>
      <c r="T36" s="115"/>
      <c r="U36" s="115"/>
      <c r="V36" s="115"/>
      <c r="W36" s="118" t="s">
        <v>365</v>
      </c>
      <c r="X36" s="137" t="s">
        <v>574</v>
      </c>
      <c r="Y36" s="137" t="s">
        <v>575</v>
      </c>
      <c r="Z36" s="255">
        <v>2019</v>
      </c>
    </row>
    <row r="37" spans="1:26" ht="31.5">
      <c r="A37" s="111">
        <v>9</v>
      </c>
      <c r="B37" s="112" t="s">
        <v>364</v>
      </c>
      <c r="C37" s="111" t="s">
        <v>256</v>
      </c>
      <c r="D37" s="111">
        <v>22</v>
      </c>
      <c r="E37" s="134">
        <f t="shared" si="3"/>
        <v>0.84</v>
      </c>
      <c r="F37" s="115"/>
      <c r="G37" s="115"/>
      <c r="H37" s="115"/>
      <c r="I37" s="115"/>
      <c r="J37" s="115"/>
      <c r="K37" s="115"/>
      <c r="L37" s="115">
        <v>0.14000000000000001</v>
      </c>
      <c r="M37" s="115"/>
      <c r="N37" s="115"/>
      <c r="O37" s="115"/>
      <c r="P37" s="115"/>
      <c r="Q37" s="115"/>
      <c r="R37" s="115"/>
      <c r="S37" s="115"/>
      <c r="T37" s="115">
        <v>0.7</v>
      </c>
      <c r="U37" s="115"/>
      <c r="V37" s="115"/>
      <c r="W37" s="175" t="s">
        <v>367</v>
      </c>
      <c r="X37" s="112" t="s">
        <v>576</v>
      </c>
      <c r="Y37" s="137" t="s">
        <v>577</v>
      </c>
      <c r="Z37" s="256">
        <v>2019</v>
      </c>
    </row>
    <row r="38" spans="1:26" ht="31.5">
      <c r="A38" s="111">
        <v>10</v>
      </c>
      <c r="B38" s="118" t="s">
        <v>578</v>
      </c>
      <c r="C38" s="111" t="s">
        <v>136</v>
      </c>
      <c r="D38" s="111">
        <v>23</v>
      </c>
      <c r="E38" s="134">
        <f t="shared" si="3"/>
        <v>2.5</v>
      </c>
      <c r="F38" s="115">
        <v>2.5</v>
      </c>
      <c r="G38" s="115"/>
      <c r="H38" s="115"/>
      <c r="I38" s="115"/>
      <c r="J38" s="115"/>
      <c r="K38" s="115"/>
      <c r="L38" s="115"/>
      <c r="M38" s="115"/>
      <c r="N38" s="115"/>
      <c r="O38" s="115"/>
      <c r="P38" s="115"/>
      <c r="Q38" s="115"/>
      <c r="R38" s="115"/>
      <c r="S38" s="115"/>
      <c r="T38" s="115"/>
      <c r="U38" s="115"/>
      <c r="V38" s="115"/>
      <c r="W38" s="118" t="s">
        <v>368</v>
      </c>
      <c r="X38" s="117" t="s">
        <v>229</v>
      </c>
      <c r="Y38" s="137" t="s">
        <v>579</v>
      </c>
      <c r="Z38" s="255">
        <v>2019</v>
      </c>
    </row>
    <row r="39" spans="1:26" ht="31.5">
      <c r="A39" s="111">
        <v>11</v>
      </c>
      <c r="B39" s="112" t="s">
        <v>369</v>
      </c>
      <c r="C39" s="111" t="s">
        <v>136</v>
      </c>
      <c r="D39" s="111">
        <v>24</v>
      </c>
      <c r="E39" s="134">
        <f t="shared" si="3"/>
        <v>3.8</v>
      </c>
      <c r="F39" s="115">
        <v>3.07</v>
      </c>
      <c r="G39" s="115"/>
      <c r="H39" s="115">
        <v>0.68</v>
      </c>
      <c r="I39" s="115"/>
      <c r="J39" s="115"/>
      <c r="K39" s="115"/>
      <c r="L39" s="115"/>
      <c r="M39" s="115"/>
      <c r="N39" s="115"/>
      <c r="O39" s="115"/>
      <c r="P39" s="115"/>
      <c r="Q39" s="115"/>
      <c r="R39" s="115"/>
      <c r="S39" s="115">
        <v>0.05</v>
      </c>
      <c r="T39" s="115"/>
      <c r="U39" s="115"/>
      <c r="V39" s="115"/>
      <c r="W39" s="113"/>
      <c r="X39" s="117" t="s">
        <v>229</v>
      </c>
      <c r="Y39" s="137" t="s">
        <v>579</v>
      </c>
      <c r="Z39" s="255">
        <v>2019</v>
      </c>
    </row>
    <row r="40" spans="1:26" ht="31.5">
      <c r="A40" s="1292">
        <v>12</v>
      </c>
      <c r="B40" s="1290" t="s">
        <v>370</v>
      </c>
      <c r="C40" s="111" t="s">
        <v>136</v>
      </c>
      <c r="D40" s="111">
        <v>25</v>
      </c>
      <c r="E40" s="134">
        <f t="shared" si="3"/>
        <v>2.2000000000000002</v>
      </c>
      <c r="F40" s="115"/>
      <c r="G40" s="115"/>
      <c r="H40" s="115"/>
      <c r="I40" s="115">
        <v>1.56</v>
      </c>
      <c r="J40" s="115"/>
      <c r="K40" s="115">
        <v>0.01</v>
      </c>
      <c r="L40" s="115"/>
      <c r="M40" s="115"/>
      <c r="N40" s="115">
        <v>0.03</v>
      </c>
      <c r="O40" s="115"/>
      <c r="P40" s="115"/>
      <c r="Q40" s="115"/>
      <c r="R40" s="115"/>
      <c r="S40" s="115"/>
      <c r="T40" s="115"/>
      <c r="U40" s="115"/>
      <c r="V40" s="115">
        <v>0.6</v>
      </c>
      <c r="W40" s="174" t="s">
        <v>310</v>
      </c>
      <c r="X40" s="117" t="s">
        <v>229</v>
      </c>
      <c r="Y40" s="137" t="s">
        <v>573</v>
      </c>
      <c r="Z40" s="255">
        <v>2019</v>
      </c>
    </row>
    <row r="41" spans="1:26" ht="31.5">
      <c r="A41" s="1293"/>
      <c r="B41" s="1291"/>
      <c r="C41" s="111" t="s">
        <v>134</v>
      </c>
      <c r="D41" s="111">
        <v>26</v>
      </c>
      <c r="E41" s="134">
        <f t="shared" si="3"/>
        <v>1.2</v>
      </c>
      <c r="F41" s="115"/>
      <c r="G41" s="115"/>
      <c r="H41" s="115">
        <v>0.65</v>
      </c>
      <c r="I41" s="115"/>
      <c r="J41" s="115"/>
      <c r="K41" s="115"/>
      <c r="L41" s="115"/>
      <c r="M41" s="115"/>
      <c r="N41" s="115"/>
      <c r="O41" s="115"/>
      <c r="P41" s="115"/>
      <c r="Q41" s="115"/>
      <c r="R41" s="115">
        <v>0.13</v>
      </c>
      <c r="S41" s="115">
        <v>0.12</v>
      </c>
      <c r="T41" s="115"/>
      <c r="U41" s="115"/>
      <c r="V41" s="115">
        <v>0.3</v>
      </c>
      <c r="W41" s="174" t="s">
        <v>371</v>
      </c>
      <c r="X41" s="117" t="s">
        <v>229</v>
      </c>
      <c r="Y41" s="137" t="s">
        <v>573</v>
      </c>
      <c r="Z41" s="103">
        <v>2019</v>
      </c>
    </row>
    <row r="42" spans="1:26" s="189" customFormat="1" ht="31.5">
      <c r="A42" s="185">
        <v>13</v>
      </c>
      <c r="B42" s="118" t="s">
        <v>372</v>
      </c>
      <c r="C42" s="111" t="s">
        <v>342</v>
      </c>
      <c r="D42" s="111">
        <v>27</v>
      </c>
      <c r="E42" s="134">
        <f t="shared" si="3"/>
        <v>1.2</v>
      </c>
      <c r="F42" s="134">
        <v>1.2</v>
      </c>
      <c r="G42" s="134"/>
      <c r="H42" s="134"/>
      <c r="I42" s="134"/>
      <c r="J42" s="134"/>
      <c r="K42" s="134"/>
      <c r="L42" s="134"/>
      <c r="M42" s="134"/>
      <c r="N42" s="134"/>
      <c r="O42" s="134"/>
      <c r="P42" s="134"/>
      <c r="Q42" s="134"/>
      <c r="R42" s="134"/>
      <c r="S42" s="134"/>
      <c r="T42" s="134"/>
      <c r="U42" s="134"/>
      <c r="V42" s="134"/>
      <c r="W42" s="112" t="s">
        <v>250</v>
      </c>
      <c r="X42" s="117" t="s">
        <v>229</v>
      </c>
      <c r="Y42" s="137" t="s">
        <v>580</v>
      </c>
      <c r="Z42" s="189">
        <v>2019</v>
      </c>
    </row>
    <row r="43" spans="1:26" ht="31.5">
      <c r="A43" s="111">
        <v>14</v>
      </c>
      <c r="B43" s="118" t="s">
        <v>373</v>
      </c>
      <c r="C43" s="111" t="s">
        <v>137</v>
      </c>
      <c r="D43" s="111">
        <v>28</v>
      </c>
      <c r="E43" s="134">
        <f t="shared" si="3"/>
        <v>3.53</v>
      </c>
      <c r="F43" s="115"/>
      <c r="G43" s="115">
        <v>3.53</v>
      </c>
      <c r="H43" s="115"/>
      <c r="I43" s="115"/>
      <c r="J43" s="115"/>
      <c r="K43" s="115"/>
      <c r="L43" s="115"/>
      <c r="M43" s="115"/>
      <c r="N43" s="115"/>
      <c r="O43" s="115"/>
      <c r="P43" s="115"/>
      <c r="Q43" s="115"/>
      <c r="R43" s="115"/>
      <c r="S43" s="115"/>
      <c r="T43" s="115"/>
      <c r="U43" s="115"/>
      <c r="V43" s="115"/>
      <c r="W43" s="134" t="s">
        <v>374</v>
      </c>
      <c r="X43" s="137" t="s">
        <v>366</v>
      </c>
      <c r="Y43" s="137" t="s">
        <v>580</v>
      </c>
      <c r="Z43" s="103">
        <v>2019</v>
      </c>
    </row>
    <row r="44" spans="1:26" s="157" customFormat="1" ht="31.5">
      <c r="A44" s="129">
        <v>15</v>
      </c>
      <c r="B44" s="127" t="s">
        <v>581</v>
      </c>
      <c r="C44" s="129" t="s">
        <v>136</v>
      </c>
      <c r="D44" s="129">
        <v>29</v>
      </c>
      <c r="E44" s="130">
        <f t="shared" si="3"/>
        <v>1.3</v>
      </c>
      <c r="F44" s="155">
        <v>1</v>
      </c>
      <c r="G44" s="155"/>
      <c r="H44" s="155">
        <v>0.3</v>
      </c>
      <c r="I44" s="155"/>
      <c r="J44" s="155"/>
      <c r="K44" s="155"/>
      <c r="L44" s="155"/>
      <c r="M44" s="155"/>
      <c r="N44" s="155"/>
      <c r="O44" s="155"/>
      <c r="P44" s="155"/>
      <c r="Q44" s="155"/>
      <c r="R44" s="155"/>
      <c r="S44" s="155"/>
      <c r="T44" s="155"/>
      <c r="U44" s="155"/>
      <c r="V44" s="155"/>
      <c r="W44" s="257" t="s">
        <v>582</v>
      </c>
      <c r="X44" s="198"/>
      <c r="Y44" s="198"/>
      <c r="Z44" s="258"/>
    </row>
    <row r="45" spans="1:26" s="179" customFormat="1">
      <c r="A45" s="163">
        <v>2</v>
      </c>
      <c r="B45" s="164" t="s">
        <v>375</v>
      </c>
      <c r="C45" s="163">
        <v>7</v>
      </c>
      <c r="D45" s="163"/>
      <c r="E45" s="166">
        <f>'[1]b10(s)'!$D$49</f>
        <v>44.57</v>
      </c>
      <c r="F45" s="165">
        <f>SUM(F46:F52)</f>
        <v>39.909999999999997</v>
      </c>
      <c r="G45" s="165">
        <f>SUM(G46:G52)</f>
        <v>0.3</v>
      </c>
      <c r="H45" s="165">
        <f>SUM(H46:H52)</f>
        <v>1.49</v>
      </c>
      <c r="I45" s="165">
        <f>SUM(I46:I52)</f>
        <v>0.65</v>
      </c>
      <c r="J45" s="165">
        <f>SUM(J46:J52)</f>
        <v>5.2</v>
      </c>
      <c r="K45" s="165"/>
      <c r="L45" s="165"/>
      <c r="M45" s="165"/>
      <c r="N45" s="165"/>
      <c r="O45" s="165">
        <f>SUM(O46:O52)</f>
        <v>0.2</v>
      </c>
      <c r="P45" s="165"/>
      <c r="Q45" s="165"/>
      <c r="R45" s="165"/>
      <c r="S45" s="165"/>
      <c r="T45" s="165"/>
      <c r="U45" s="165"/>
      <c r="V45" s="165">
        <f>SUM(V46:V52)</f>
        <v>15.25</v>
      </c>
      <c r="W45" s="178"/>
      <c r="X45" s="164"/>
      <c r="Y45" s="164"/>
    </row>
    <row r="46" spans="1:26">
      <c r="A46" s="111"/>
      <c r="B46" s="112" t="s">
        <v>376</v>
      </c>
      <c r="C46" s="111" t="s">
        <v>130</v>
      </c>
      <c r="D46" s="111">
        <v>30</v>
      </c>
      <c r="E46" s="134">
        <f t="shared" ref="E46:E67" si="4">SUM(F46:V46)</f>
        <v>1</v>
      </c>
      <c r="F46" s="115">
        <v>1</v>
      </c>
      <c r="G46" s="115"/>
      <c r="H46" s="115"/>
      <c r="I46" s="115"/>
      <c r="J46" s="115"/>
      <c r="K46" s="115"/>
      <c r="L46" s="115"/>
      <c r="M46" s="115"/>
      <c r="N46" s="115"/>
      <c r="O46" s="115"/>
      <c r="P46" s="115"/>
      <c r="Q46" s="115"/>
      <c r="R46" s="115"/>
      <c r="S46" s="115"/>
      <c r="T46" s="115"/>
      <c r="U46" s="115"/>
      <c r="V46" s="115"/>
      <c r="W46" s="118" t="s">
        <v>377</v>
      </c>
      <c r="X46" s="117" t="s">
        <v>229</v>
      </c>
      <c r="Y46" s="117" t="s">
        <v>229</v>
      </c>
      <c r="Z46" s="103">
        <v>2019</v>
      </c>
    </row>
    <row r="47" spans="1:26">
      <c r="A47" s="111"/>
      <c r="B47" s="112" t="s">
        <v>378</v>
      </c>
      <c r="C47" s="111" t="s">
        <v>256</v>
      </c>
      <c r="D47" s="111">
        <v>31</v>
      </c>
      <c r="E47" s="134">
        <f t="shared" si="4"/>
        <v>1</v>
      </c>
      <c r="F47" s="115">
        <v>1</v>
      </c>
      <c r="G47" s="115"/>
      <c r="H47" s="115"/>
      <c r="I47" s="115"/>
      <c r="J47" s="115"/>
      <c r="K47" s="115"/>
      <c r="L47" s="115"/>
      <c r="M47" s="115"/>
      <c r="N47" s="115"/>
      <c r="O47" s="115"/>
      <c r="P47" s="115"/>
      <c r="Q47" s="115"/>
      <c r="R47" s="115"/>
      <c r="S47" s="115"/>
      <c r="T47" s="115"/>
      <c r="U47" s="115"/>
      <c r="V47" s="115"/>
      <c r="W47" s="113"/>
      <c r="X47" s="117" t="s">
        <v>229</v>
      </c>
      <c r="Y47" s="117" t="s">
        <v>229</v>
      </c>
      <c r="Z47" s="255">
        <v>2019</v>
      </c>
    </row>
    <row r="48" spans="1:26">
      <c r="A48" s="111"/>
      <c r="B48" s="112" t="s">
        <v>379</v>
      </c>
      <c r="C48" s="111" t="s">
        <v>137</v>
      </c>
      <c r="D48" s="111">
        <v>32</v>
      </c>
      <c r="E48" s="134">
        <f t="shared" si="4"/>
        <v>39.340000000000003</v>
      </c>
      <c r="F48" s="115">
        <v>18.64</v>
      </c>
      <c r="G48" s="115"/>
      <c r="H48" s="115"/>
      <c r="I48" s="115">
        <v>0.45</v>
      </c>
      <c r="J48" s="115">
        <v>5</v>
      </c>
      <c r="K48" s="115"/>
      <c r="L48" s="115"/>
      <c r="M48" s="115"/>
      <c r="N48" s="115"/>
      <c r="O48" s="115"/>
      <c r="P48" s="115"/>
      <c r="Q48" s="115"/>
      <c r="R48" s="115"/>
      <c r="S48" s="115"/>
      <c r="T48" s="115"/>
      <c r="U48" s="115"/>
      <c r="V48" s="115">
        <v>15.25</v>
      </c>
      <c r="W48" s="113"/>
      <c r="X48" s="117" t="s">
        <v>229</v>
      </c>
      <c r="Y48" s="117" t="s">
        <v>229</v>
      </c>
      <c r="Z48" s="103">
        <v>2019</v>
      </c>
    </row>
    <row r="49" spans="1:26" ht="31.5">
      <c r="A49" s="111"/>
      <c r="B49" s="118" t="s">
        <v>380</v>
      </c>
      <c r="C49" s="111" t="s">
        <v>137</v>
      </c>
      <c r="D49" s="111">
        <v>33</v>
      </c>
      <c r="E49" s="134">
        <f t="shared" si="4"/>
        <v>0.65</v>
      </c>
      <c r="F49" s="115">
        <v>0.65</v>
      </c>
      <c r="G49" s="115"/>
      <c r="H49" s="115"/>
      <c r="I49" s="115"/>
      <c r="J49" s="115"/>
      <c r="K49" s="115"/>
      <c r="L49" s="115"/>
      <c r="M49" s="115"/>
      <c r="N49" s="115"/>
      <c r="O49" s="115"/>
      <c r="P49" s="115"/>
      <c r="Q49" s="115"/>
      <c r="R49" s="115"/>
      <c r="S49" s="115"/>
      <c r="T49" s="115"/>
      <c r="U49" s="115"/>
      <c r="V49" s="115"/>
      <c r="W49" s="118" t="s">
        <v>310</v>
      </c>
      <c r="X49" s="117" t="s">
        <v>229</v>
      </c>
      <c r="Y49" s="117" t="s">
        <v>229</v>
      </c>
      <c r="Z49" s="103">
        <v>2019</v>
      </c>
    </row>
    <row r="50" spans="1:26" s="189" customFormat="1" ht="63">
      <c r="A50" s="259"/>
      <c r="B50" s="247" t="s">
        <v>381</v>
      </c>
      <c r="C50" s="187" t="s">
        <v>583</v>
      </c>
      <c r="D50" s="111">
        <v>34</v>
      </c>
      <c r="E50" s="134">
        <f t="shared" si="4"/>
        <v>18.95</v>
      </c>
      <c r="F50" s="134">
        <v>17.46</v>
      </c>
      <c r="G50" s="134"/>
      <c r="H50" s="134">
        <v>1.49</v>
      </c>
      <c r="I50" s="187"/>
      <c r="J50" s="134"/>
      <c r="K50" s="134"/>
      <c r="L50" s="134"/>
      <c r="M50" s="134"/>
      <c r="N50" s="134"/>
      <c r="O50" s="134"/>
      <c r="P50" s="134"/>
      <c r="Q50" s="134"/>
      <c r="R50" s="134"/>
      <c r="S50" s="134"/>
      <c r="T50" s="134"/>
      <c r="U50" s="134"/>
      <c r="V50" s="134"/>
      <c r="W50" s="118" t="s">
        <v>584</v>
      </c>
      <c r="X50" s="253" t="s">
        <v>233</v>
      </c>
      <c r="Y50" s="253" t="s">
        <v>233</v>
      </c>
      <c r="Z50" s="189">
        <v>2019</v>
      </c>
    </row>
    <row r="51" spans="1:26" s="132" customFormat="1">
      <c r="A51" s="260"/>
      <c r="B51" s="261" t="s">
        <v>506</v>
      </c>
      <c r="C51" s="262" t="s">
        <v>432</v>
      </c>
      <c r="D51" s="111">
        <v>35</v>
      </c>
      <c r="E51" s="130">
        <f>F51</f>
        <v>1.1599999999999999</v>
      </c>
      <c r="F51" s="130">
        <v>1.1599999999999999</v>
      </c>
      <c r="G51" s="130"/>
      <c r="H51" s="130"/>
      <c r="I51" s="262"/>
      <c r="J51" s="130"/>
      <c r="K51" s="130"/>
      <c r="L51" s="130"/>
      <c r="M51" s="130"/>
      <c r="N51" s="130"/>
      <c r="O51" s="130"/>
      <c r="P51" s="130"/>
      <c r="Q51" s="130"/>
      <c r="R51" s="130"/>
      <c r="S51" s="130"/>
      <c r="T51" s="130"/>
      <c r="U51" s="130"/>
      <c r="V51" s="130"/>
      <c r="W51" s="127"/>
      <c r="X51" s="263"/>
      <c r="Y51" s="263"/>
      <c r="Z51" s="264">
        <f>E51+E52</f>
        <v>2.0599999999999996</v>
      </c>
    </row>
    <row r="52" spans="1:26" s="132" customFormat="1" ht="31.5">
      <c r="A52" s="196"/>
      <c r="B52" s="127" t="s">
        <v>382</v>
      </c>
      <c r="C52" s="197" t="s">
        <v>132</v>
      </c>
      <c r="D52" s="111">
        <v>36</v>
      </c>
      <c r="E52" s="130">
        <f t="shared" si="4"/>
        <v>0.89999999999999991</v>
      </c>
      <c r="F52" s="130"/>
      <c r="G52" s="155">
        <v>0.3</v>
      </c>
      <c r="H52" s="155"/>
      <c r="I52" s="155">
        <v>0.2</v>
      </c>
      <c r="J52" s="155">
        <v>0.2</v>
      </c>
      <c r="K52" s="155"/>
      <c r="L52" s="130"/>
      <c r="M52" s="130"/>
      <c r="N52" s="130"/>
      <c r="O52" s="130">
        <v>0.2</v>
      </c>
      <c r="P52" s="130"/>
      <c r="Q52" s="130"/>
      <c r="R52" s="130"/>
      <c r="S52" s="130"/>
      <c r="T52" s="130"/>
      <c r="U52" s="130"/>
      <c r="V52" s="130"/>
      <c r="W52" s="128" t="s">
        <v>383</v>
      </c>
      <c r="X52" s="263"/>
      <c r="Y52" s="263"/>
      <c r="Z52" s="199"/>
    </row>
    <row r="53" spans="1:26" s="179" customFormat="1">
      <c r="A53" s="163">
        <v>3</v>
      </c>
      <c r="B53" s="164" t="s">
        <v>384</v>
      </c>
      <c r="C53" s="163">
        <v>3</v>
      </c>
      <c r="D53" s="163"/>
      <c r="E53" s="166">
        <f t="shared" si="4"/>
        <v>77.460000000000008</v>
      </c>
      <c r="F53" s="165">
        <f>SUM(F54:F56)</f>
        <v>42.89</v>
      </c>
      <c r="G53" s="165"/>
      <c r="H53" s="165"/>
      <c r="I53" s="165"/>
      <c r="J53" s="165">
        <f>SUM(J54:J56)</f>
        <v>7.0200000000000005</v>
      </c>
      <c r="K53" s="165">
        <f>SUM(K54:K56)</f>
        <v>0.56000000000000005</v>
      </c>
      <c r="L53" s="165"/>
      <c r="M53" s="165"/>
      <c r="N53" s="165"/>
      <c r="O53" s="165"/>
      <c r="P53" s="165"/>
      <c r="Q53" s="165"/>
      <c r="R53" s="165"/>
      <c r="S53" s="165">
        <f>SUM(S54:S56)</f>
        <v>6.69</v>
      </c>
      <c r="T53" s="165"/>
      <c r="U53" s="165">
        <f>SUM(U54:U56)</f>
        <v>16.3</v>
      </c>
      <c r="V53" s="165">
        <f>SUM(V54:V56)</f>
        <v>4</v>
      </c>
      <c r="W53" s="178"/>
      <c r="X53" s="164"/>
      <c r="Y53" s="164"/>
    </row>
    <row r="54" spans="1:26">
      <c r="A54" s="111"/>
      <c r="B54" s="112" t="s">
        <v>385</v>
      </c>
      <c r="C54" s="111" t="s">
        <v>132</v>
      </c>
      <c r="D54" s="111">
        <v>37</v>
      </c>
      <c r="E54" s="134">
        <f t="shared" si="4"/>
        <v>0.19</v>
      </c>
      <c r="F54" s="115">
        <v>0.19</v>
      </c>
      <c r="G54" s="115"/>
      <c r="H54" s="115"/>
      <c r="I54" s="115"/>
      <c r="J54" s="115"/>
      <c r="K54" s="115"/>
      <c r="L54" s="115"/>
      <c r="M54" s="115"/>
      <c r="N54" s="115"/>
      <c r="O54" s="115"/>
      <c r="P54" s="115"/>
      <c r="Q54" s="115"/>
      <c r="R54" s="115"/>
      <c r="S54" s="115"/>
      <c r="T54" s="115"/>
      <c r="U54" s="115"/>
      <c r="V54" s="115"/>
      <c r="W54" s="118" t="s">
        <v>386</v>
      </c>
      <c r="X54" s="117" t="s">
        <v>229</v>
      </c>
      <c r="Y54" s="117" t="s">
        <v>229</v>
      </c>
      <c r="Z54" s="103">
        <v>2019</v>
      </c>
    </row>
    <row r="55" spans="1:26" ht="47.25">
      <c r="A55" s="111"/>
      <c r="B55" s="118" t="s">
        <v>585</v>
      </c>
      <c r="C55" s="111" t="s">
        <v>387</v>
      </c>
      <c r="D55" s="111">
        <v>38</v>
      </c>
      <c r="E55" s="134">
        <f t="shared" si="4"/>
        <v>38.989999999999995</v>
      </c>
      <c r="F55" s="115">
        <v>22.7</v>
      </c>
      <c r="G55" s="115"/>
      <c r="H55" s="115"/>
      <c r="I55" s="115"/>
      <c r="J55" s="115">
        <v>0.24</v>
      </c>
      <c r="K55" s="115">
        <v>0.56000000000000005</v>
      </c>
      <c r="L55" s="115"/>
      <c r="M55" s="115"/>
      <c r="N55" s="115"/>
      <c r="O55" s="115"/>
      <c r="P55" s="115"/>
      <c r="Q55" s="115"/>
      <c r="R55" s="115"/>
      <c r="S55" s="115">
        <v>0.19</v>
      </c>
      <c r="T55" s="115"/>
      <c r="U55" s="115">
        <v>15.3</v>
      </c>
      <c r="V55" s="115"/>
      <c r="W55" s="118" t="s">
        <v>388</v>
      </c>
      <c r="X55" s="117" t="s">
        <v>229</v>
      </c>
      <c r="Y55" s="117" t="s">
        <v>229</v>
      </c>
      <c r="Z55" s="103">
        <v>2019</v>
      </c>
    </row>
    <row r="56" spans="1:26" ht="47.25">
      <c r="A56" s="111"/>
      <c r="B56" s="118" t="s">
        <v>586</v>
      </c>
      <c r="C56" s="111" t="s">
        <v>389</v>
      </c>
      <c r="D56" s="111">
        <v>39</v>
      </c>
      <c r="E56" s="134">
        <f t="shared" si="4"/>
        <v>38.28</v>
      </c>
      <c r="F56" s="115">
        <v>20</v>
      </c>
      <c r="G56" s="115"/>
      <c r="H56" s="115"/>
      <c r="I56" s="115"/>
      <c r="J56" s="115">
        <v>6.78</v>
      </c>
      <c r="K56" s="115"/>
      <c r="L56" s="115"/>
      <c r="M56" s="115"/>
      <c r="N56" s="115"/>
      <c r="O56" s="115"/>
      <c r="P56" s="115"/>
      <c r="Q56" s="115"/>
      <c r="R56" s="115"/>
      <c r="S56" s="115">
        <v>6.5</v>
      </c>
      <c r="T56" s="115"/>
      <c r="U56" s="115">
        <v>1</v>
      </c>
      <c r="V56" s="115">
        <v>4</v>
      </c>
      <c r="W56" s="118" t="s">
        <v>390</v>
      </c>
      <c r="X56" s="117" t="s">
        <v>229</v>
      </c>
      <c r="Y56" s="117" t="s">
        <v>229</v>
      </c>
      <c r="Z56" s="103">
        <v>2019</v>
      </c>
    </row>
    <row r="57" spans="1:26">
      <c r="A57" s="111"/>
      <c r="B57" s="171" t="s">
        <v>587</v>
      </c>
      <c r="C57" s="111">
        <v>1</v>
      </c>
      <c r="D57" s="111"/>
      <c r="E57" s="134"/>
      <c r="F57" s="115"/>
      <c r="G57" s="115"/>
      <c r="H57" s="115"/>
      <c r="I57" s="115"/>
      <c r="J57" s="115"/>
      <c r="K57" s="115"/>
      <c r="L57" s="115"/>
      <c r="M57" s="115"/>
      <c r="N57" s="115"/>
      <c r="O57" s="115"/>
      <c r="P57" s="115"/>
      <c r="Q57" s="115"/>
      <c r="R57" s="115"/>
      <c r="S57" s="115"/>
      <c r="T57" s="115"/>
      <c r="U57" s="115"/>
      <c r="V57" s="115"/>
      <c r="W57" s="118"/>
      <c r="X57" s="117"/>
      <c r="Y57" s="117"/>
    </row>
    <row r="58" spans="1:26" s="157" customFormat="1">
      <c r="A58" s="129"/>
      <c r="B58" s="127" t="s">
        <v>588</v>
      </c>
      <c r="C58" s="129" t="s">
        <v>134</v>
      </c>
      <c r="D58" s="129">
        <v>40</v>
      </c>
      <c r="E58" s="130"/>
      <c r="F58" s="155">
        <v>0.2</v>
      </c>
      <c r="G58" s="155"/>
      <c r="H58" s="155"/>
      <c r="I58" s="155"/>
      <c r="J58" s="155"/>
      <c r="K58" s="155"/>
      <c r="L58" s="155"/>
      <c r="M58" s="155"/>
      <c r="N58" s="155"/>
      <c r="O58" s="155"/>
      <c r="P58" s="155"/>
      <c r="Q58" s="155"/>
      <c r="R58" s="155"/>
      <c r="S58" s="155"/>
      <c r="T58" s="155"/>
      <c r="U58" s="155"/>
      <c r="V58" s="155"/>
      <c r="W58" s="127" t="s">
        <v>589</v>
      </c>
      <c r="X58" s="198"/>
      <c r="Y58" s="198"/>
    </row>
    <row r="59" spans="1:26">
      <c r="A59" s="163">
        <v>4</v>
      </c>
      <c r="B59" s="171" t="s">
        <v>514</v>
      </c>
      <c r="C59" s="111">
        <v>1</v>
      </c>
      <c r="D59" s="111"/>
      <c r="E59" s="134"/>
      <c r="F59" s="115"/>
      <c r="G59" s="115"/>
      <c r="H59" s="115"/>
      <c r="I59" s="115"/>
      <c r="J59" s="115"/>
      <c r="K59" s="115"/>
      <c r="L59" s="115"/>
      <c r="M59" s="115"/>
      <c r="N59" s="115"/>
      <c r="O59" s="115"/>
      <c r="P59" s="115"/>
      <c r="Q59" s="115"/>
      <c r="R59" s="115"/>
      <c r="S59" s="115"/>
      <c r="T59" s="115"/>
      <c r="U59" s="115"/>
      <c r="V59" s="115"/>
      <c r="W59" s="118"/>
      <c r="X59" s="117"/>
      <c r="Y59" s="117"/>
      <c r="Z59" s="168"/>
    </row>
    <row r="60" spans="1:26">
      <c r="A60" s="111"/>
      <c r="B60" s="118" t="s">
        <v>515</v>
      </c>
      <c r="C60" s="111" t="s">
        <v>140</v>
      </c>
      <c r="D60" s="111">
        <v>41</v>
      </c>
      <c r="E60" s="134">
        <f>K60+V60</f>
        <v>0.55000000000000004</v>
      </c>
      <c r="F60" s="115"/>
      <c r="G60" s="115"/>
      <c r="H60" s="115"/>
      <c r="I60" s="115"/>
      <c r="J60" s="115"/>
      <c r="K60" s="115">
        <v>0.2</v>
      </c>
      <c r="L60" s="115"/>
      <c r="M60" s="115"/>
      <c r="N60" s="115"/>
      <c r="O60" s="115"/>
      <c r="P60" s="115"/>
      <c r="Q60" s="115"/>
      <c r="R60" s="115"/>
      <c r="S60" s="115"/>
      <c r="T60" s="115"/>
      <c r="U60" s="115"/>
      <c r="V60" s="115">
        <v>0.35</v>
      </c>
      <c r="W60" s="113" t="s">
        <v>264</v>
      </c>
      <c r="X60" s="112" t="s">
        <v>242</v>
      </c>
      <c r="Y60" s="112" t="s">
        <v>242</v>
      </c>
      <c r="Z60" s="103">
        <v>2019</v>
      </c>
    </row>
    <row r="61" spans="1:26" s="168" customFormat="1">
      <c r="A61" s="163">
        <v>5</v>
      </c>
      <c r="B61" s="173" t="s">
        <v>391</v>
      </c>
      <c r="C61" s="184">
        <v>1</v>
      </c>
      <c r="D61" s="184"/>
      <c r="E61" s="166">
        <f t="shared" si="4"/>
        <v>0.12</v>
      </c>
      <c r="F61" s="165">
        <f>F62</f>
        <v>0.12</v>
      </c>
      <c r="G61" s="165"/>
      <c r="H61" s="165"/>
      <c r="I61" s="165"/>
      <c r="J61" s="165"/>
      <c r="K61" s="165"/>
      <c r="L61" s="165"/>
      <c r="M61" s="165"/>
      <c r="N61" s="165"/>
      <c r="O61" s="165"/>
      <c r="P61" s="165"/>
      <c r="Q61" s="165"/>
      <c r="R61" s="165"/>
      <c r="S61" s="165"/>
      <c r="T61" s="165"/>
      <c r="U61" s="165"/>
      <c r="V61" s="165"/>
      <c r="W61" s="166"/>
      <c r="X61" s="167"/>
      <c r="Y61" s="167"/>
    </row>
    <row r="62" spans="1:26" s="157" customFormat="1">
      <c r="A62" s="129"/>
      <c r="B62" s="131" t="s">
        <v>392</v>
      </c>
      <c r="C62" s="129" t="s">
        <v>130</v>
      </c>
      <c r="D62" s="129">
        <v>42</v>
      </c>
      <c r="E62" s="130">
        <f t="shared" si="4"/>
        <v>0.12</v>
      </c>
      <c r="F62" s="155">
        <v>0.12</v>
      </c>
      <c r="G62" s="155"/>
      <c r="H62" s="155"/>
      <c r="I62" s="155"/>
      <c r="J62" s="155"/>
      <c r="K62" s="155"/>
      <c r="L62" s="155"/>
      <c r="M62" s="155"/>
      <c r="N62" s="155"/>
      <c r="O62" s="155"/>
      <c r="P62" s="155"/>
      <c r="Q62" s="155"/>
      <c r="R62" s="155"/>
      <c r="S62" s="155"/>
      <c r="T62" s="155"/>
      <c r="U62" s="155"/>
      <c r="V62" s="155"/>
      <c r="W62" s="128" t="s">
        <v>393</v>
      </c>
      <c r="X62" s="198"/>
      <c r="Y62" s="198" t="s">
        <v>229</v>
      </c>
    </row>
    <row r="63" spans="1:26" s="168" customFormat="1">
      <c r="A63" s="163">
        <v>6</v>
      </c>
      <c r="B63" s="164" t="s">
        <v>394</v>
      </c>
      <c r="C63" s="163">
        <v>2</v>
      </c>
      <c r="D63" s="163"/>
      <c r="E63" s="166">
        <f t="shared" si="4"/>
        <v>1.9600000000000002</v>
      </c>
      <c r="F63" s="165">
        <f>SUM(F64:F65)</f>
        <v>1.82</v>
      </c>
      <c r="G63" s="165"/>
      <c r="H63" s="165"/>
      <c r="I63" s="165"/>
      <c r="J63" s="165"/>
      <c r="K63" s="165">
        <f>SUM(K64:K65)</f>
        <v>0.04</v>
      </c>
      <c r="L63" s="165"/>
      <c r="M63" s="165"/>
      <c r="N63" s="165"/>
      <c r="O63" s="165"/>
      <c r="P63" s="165"/>
      <c r="Q63" s="165"/>
      <c r="R63" s="165"/>
      <c r="S63" s="165"/>
      <c r="T63" s="165"/>
      <c r="U63" s="165"/>
      <c r="V63" s="165">
        <f>SUM(V64:V65)</f>
        <v>0.1</v>
      </c>
      <c r="W63" s="166"/>
      <c r="X63" s="164"/>
      <c r="Y63" s="164"/>
    </row>
    <row r="64" spans="1:26">
      <c r="A64" s="111"/>
      <c r="B64" s="112" t="s">
        <v>395</v>
      </c>
      <c r="C64" s="111" t="s">
        <v>137</v>
      </c>
      <c r="D64" s="111">
        <v>43</v>
      </c>
      <c r="E64" s="134">
        <f t="shared" si="4"/>
        <v>1.1000000000000001</v>
      </c>
      <c r="F64" s="115">
        <v>1.1000000000000001</v>
      </c>
      <c r="G64" s="115"/>
      <c r="H64" s="115"/>
      <c r="I64" s="115"/>
      <c r="J64" s="115"/>
      <c r="K64" s="115"/>
      <c r="L64" s="115"/>
      <c r="M64" s="115"/>
      <c r="N64" s="115"/>
      <c r="O64" s="115"/>
      <c r="P64" s="115"/>
      <c r="Q64" s="115"/>
      <c r="R64" s="115"/>
      <c r="S64" s="115"/>
      <c r="T64" s="115"/>
      <c r="U64" s="115"/>
      <c r="V64" s="115"/>
      <c r="W64" s="118" t="s">
        <v>396</v>
      </c>
      <c r="X64" s="117" t="s">
        <v>229</v>
      </c>
      <c r="Y64" s="117" t="s">
        <v>229</v>
      </c>
      <c r="Z64" s="103">
        <v>2019</v>
      </c>
    </row>
    <row r="65" spans="1:28">
      <c r="A65" s="111"/>
      <c r="B65" s="112" t="s">
        <v>397</v>
      </c>
      <c r="C65" s="111" t="s">
        <v>389</v>
      </c>
      <c r="D65" s="111">
        <v>44</v>
      </c>
      <c r="E65" s="134">
        <f t="shared" si="4"/>
        <v>0.86</v>
      </c>
      <c r="F65" s="115">
        <v>0.72</v>
      </c>
      <c r="G65" s="115"/>
      <c r="H65" s="115"/>
      <c r="I65" s="115"/>
      <c r="J65" s="115"/>
      <c r="K65" s="115">
        <v>0.04</v>
      </c>
      <c r="L65" s="115"/>
      <c r="M65" s="115"/>
      <c r="N65" s="115"/>
      <c r="O65" s="115"/>
      <c r="P65" s="115"/>
      <c r="Q65" s="115"/>
      <c r="R65" s="115"/>
      <c r="S65" s="115"/>
      <c r="T65" s="115"/>
      <c r="U65" s="115"/>
      <c r="V65" s="115">
        <v>0.1</v>
      </c>
      <c r="W65" s="118" t="s">
        <v>343</v>
      </c>
      <c r="X65" s="117" t="s">
        <v>229</v>
      </c>
      <c r="Y65" s="117" t="s">
        <v>229</v>
      </c>
      <c r="Z65" s="103">
        <v>2019</v>
      </c>
    </row>
    <row r="66" spans="1:28" s="168" customFormat="1">
      <c r="A66" s="163">
        <v>7</v>
      </c>
      <c r="B66" s="164" t="s">
        <v>398</v>
      </c>
      <c r="C66" s="163">
        <v>1</v>
      </c>
      <c r="D66" s="163"/>
      <c r="E66" s="166">
        <f t="shared" si="4"/>
        <v>0.1</v>
      </c>
      <c r="F66" s="165">
        <f>F67</f>
        <v>0</v>
      </c>
      <c r="G66" s="165"/>
      <c r="H66" s="165"/>
      <c r="I66" s="165">
        <f>I67</f>
        <v>0.1</v>
      </c>
      <c r="J66" s="165"/>
      <c r="K66" s="165"/>
      <c r="L66" s="165"/>
      <c r="M66" s="165"/>
      <c r="N66" s="165"/>
      <c r="O66" s="165"/>
      <c r="P66" s="165"/>
      <c r="Q66" s="165"/>
      <c r="R66" s="165"/>
      <c r="S66" s="165"/>
      <c r="T66" s="165"/>
      <c r="U66" s="165"/>
      <c r="V66" s="165"/>
      <c r="W66" s="166"/>
      <c r="X66" s="164"/>
      <c r="Y66" s="164"/>
    </row>
    <row r="67" spans="1:28">
      <c r="A67" s="111"/>
      <c r="B67" s="112" t="s">
        <v>399</v>
      </c>
      <c r="C67" s="111" t="s">
        <v>400</v>
      </c>
      <c r="D67" s="111">
        <v>45</v>
      </c>
      <c r="E67" s="134">
        <f t="shared" si="4"/>
        <v>0.1</v>
      </c>
      <c r="F67" s="115"/>
      <c r="G67" s="115"/>
      <c r="H67" s="115"/>
      <c r="I67" s="115">
        <v>0.1</v>
      </c>
      <c r="J67" s="115"/>
      <c r="K67" s="115"/>
      <c r="L67" s="115"/>
      <c r="M67" s="115"/>
      <c r="N67" s="115"/>
      <c r="O67" s="115"/>
      <c r="P67" s="115"/>
      <c r="Q67" s="115"/>
      <c r="R67" s="115"/>
      <c r="S67" s="115"/>
      <c r="T67" s="115"/>
      <c r="U67" s="115"/>
      <c r="V67" s="115"/>
      <c r="W67" s="118" t="s">
        <v>401</v>
      </c>
      <c r="X67" s="117" t="s">
        <v>229</v>
      </c>
      <c r="Y67" s="117" t="s">
        <v>229</v>
      </c>
      <c r="Z67" s="103">
        <v>2019</v>
      </c>
    </row>
    <row r="68" spans="1:28" s="179" customFormat="1">
      <c r="A68" s="163">
        <v>8</v>
      </c>
      <c r="B68" s="164" t="s">
        <v>402</v>
      </c>
      <c r="C68" s="163">
        <v>40</v>
      </c>
      <c r="D68" s="163"/>
      <c r="E68" s="166">
        <f>SUM(E69:E108)</f>
        <v>403.47</v>
      </c>
      <c r="F68" s="165">
        <f>SUM(F69:F108)</f>
        <v>315.90000000000003</v>
      </c>
      <c r="G68" s="165"/>
      <c r="H68" s="165">
        <f>SUM(H69:H108)</f>
        <v>14.2</v>
      </c>
      <c r="I68" s="165">
        <f>SUM(I69:I108)</f>
        <v>10.989999999999998</v>
      </c>
      <c r="J68" s="165">
        <f>SUM(J69:J108)</f>
        <v>14.260000000000007</v>
      </c>
      <c r="K68" s="165">
        <f>SUM(K69:K108)</f>
        <v>0.25</v>
      </c>
      <c r="L68" s="165"/>
      <c r="M68" s="165"/>
      <c r="N68" s="165"/>
      <c r="O68" s="165"/>
      <c r="P68" s="165">
        <f>SUM(P69:P108)</f>
        <v>7.0000000000000007E-2</v>
      </c>
      <c r="Q68" s="165"/>
      <c r="R68" s="165">
        <f>SUM(R69:R108)</f>
        <v>22.459999999999997</v>
      </c>
      <c r="S68" s="165">
        <f>SUM(S69:S108)</f>
        <v>14.669999999999998</v>
      </c>
      <c r="T68" s="165"/>
      <c r="U68" s="165"/>
      <c r="V68" s="165">
        <f>SUM(V69:V108)</f>
        <v>10.629999999999999</v>
      </c>
      <c r="W68" s="166"/>
      <c r="X68" s="180"/>
      <c r="Y68" s="180"/>
    </row>
    <row r="69" spans="1:28">
      <c r="A69" s="111">
        <v>1</v>
      </c>
      <c r="B69" s="112" t="s">
        <v>403</v>
      </c>
      <c r="C69" s="111" t="s">
        <v>350</v>
      </c>
      <c r="D69" s="111">
        <v>46</v>
      </c>
      <c r="E69" s="134">
        <f t="shared" ref="E69:E104" si="5">SUM(F69:V69)</f>
        <v>0.76000000000000012</v>
      </c>
      <c r="F69" s="115">
        <v>0.66</v>
      </c>
      <c r="G69" s="115"/>
      <c r="H69" s="115"/>
      <c r="I69" s="115"/>
      <c r="J69" s="115"/>
      <c r="K69" s="115"/>
      <c r="L69" s="115"/>
      <c r="M69" s="115"/>
      <c r="N69" s="115"/>
      <c r="O69" s="115"/>
      <c r="P69" s="115"/>
      <c r="Q69" s="115"/>
      <c r="R69" s="115">
        <v>0.05</v>
      </c>
      <c r="S69" s="115">
        <v>0.05</v>
      </c>
      <c r="T69" s="115"/>
      <c r="U69" s="115"/>
      <c r="V69" s="115"/>
      <c r="W69" s="134" t="s">
        <v>404</v>
      </c>
      <c r="X69" s="112" t="s">
        <v>242</v>
      </c>
      <c r="Y69" s="112" t="s">
        <v>242</v>
      </c>
      <c r="Z69" s="103">
        <v>2019</v>
      </c>
    </row>
    <row r="70" spans="1:28" ht="31.5">
      <c r="A70" s="111">
        <v>2</v>
      </c>
      <c r="B70" s="112" t="s">
        <v>535</v>
      </c>
      <c r="C70" s="111" t="s">
        <v>350</v>
      </c>
      <c r="D70" s="111">
        <v>47</v>
      </c>
      <c r="E70" s="134">
        <f t="shared" si="5"/>
        <v>0.46</v>
      </c>
      <c r="F70" s="115">
        <v>0.46</v>
      </c>
      <c r="G70" s="115"/>
      <c r="H70" s="115"/>
      <c r="I70" s="115"/>
      <c r="J70" s="115"/>
      <c r="K70" s="115"/>
      <c r="L70" s="115"/>
      <c r="M70" s="115"/>
      <c r="N70" s="115"/>
      <c r="O70" s="115"/>
      <c r="P70" s="115"/>
      <c r="Q70" s="115"/>
      <c r="R70" s="115"/>
      <c r="S70" s="115"/>
      <c r="T70" s="115"/>
      <c r="U70" s="115"/>
      <c r="V70" s="115"/>
      <c r="W70" s="174" t="s">
        <v>405</v>
      </c>
      <c r="X70" s="117" t="s">
        <v>229</v>
      </c>
      <c r="Y70" s="137" t="s">
        <v>577</v>
      </c>
      <c r="AB70" s="160">
        <f>E70+E71+E74+E94+E97+E102+E103+E105</f>
        <v>23.16</v>
      </c>
    </row>
    <row r="71" spans="1:28" ht="31.5">
      <c r="A71" s="111">
        <v>3</v>
      </c>
      <c r="B71" s="112" t="s">
        <v>536</v>
      </c>
      <c r="C71" s="111" t="s">
        <v>350</v>
      </c>
      <c r="D71" s="111">
        <v>48</v>
      </c>
      <c r="E71" s="134">
        <f t="shared" si="5"/>
        <v>1.24</v>
      </c>
      <c r="F71" s="115">
        <v>1.24</v>
      </c>
      <c r="G71" s="115"/>
      <c r="H71" s="115"/>
      <c r="I71" s="115"/>
      <c r="J71" s="115"/>
      <c r="K71" s="115"/>
      <c r="L71" s="115"/>
      <c r="M71" s="115"/>
      <c r="N71" s="115"/>
      <c r="O71" s="115"/>
      <c r="P71" s="115"/>
      <c r="Q71" s="115"/>
      <c r="R71" s="115"/>
      <c r="S71" s="115"/>
      <c r="T71" s="115"/>
      <c r="U71" s="115"/>
      <c r="V71" s="115"/>
      <c r="W71" s="174" t="s">
        <v>406</v>
      </c>
      <c r="X71" s="117" t="s">
        <v>229</v>
      </c>
      <c r="Y71" s="137" t="s">
        <v>577</v>
      </c>
    </row>
    <row r="72" spans="1:28" ht="31.5">
      <c r="A72" s="111">
        <v>4</v>
      </c>
      <c r="B72" s="112" t="s">
        <v>407</v>
      </c>
      <c r="C72" s="111" t="s">
        <v>134</v>
      </c>
      <c r="D72" s="111">
        <v>49</v>
      </c>
      <c r="E72" s="134">
        <f t="shared" si="5"/>
        <v>5.2</v>
      </c>
      <c r="F72" s="115">
        <v>5.2</v>
      </c>
      <c r="G72" s="115"/>
      <c r="H72" s="115"/>
      <c r="I72" s="115"/>
      <c r="J72" s="115"/>
      <c r="K72" s="115"/>
      <c r="L72" s="115"/>
      <c r="M72" s="115"/>
      <c r="N72" s="115"/>
      <c r="O72" s="115"/>
      <c r="P72" s="115"/>
      <c r="Q72" s="115"/>
      <c r="R72" s="115"/>
      <c r="S72" s="115"/>
      <c r="T72" s="115"/>
      <c r="U72" s="115"/>
      <c r="V72" s="115"/>
      <c r="W72" s="138" t="s">
        <v>408</v>
      </c>
      <c r="X72" s="117" t="s">
        <v>229</v>
      </c>
      <c r="Y72" s="137" t="s">
        <v>573</v>
      </c>
      <c r="Z72" s="103">
        <v>2019</v>
      </c>
    </row>
    <row r="73" spans="1:28">
      <c r="A73" s="111">
        <v>5</v>
      </c>
      <c r="B73" s="112" t="s">
        <v>271</v>
      </c>
      <c r="C73" s="111" t="s">
        <v>134</v>
      </c>
      <c r="D73" s="111">
        <v>50</v>
      </c>
      <c r="E73" s="134">
        <f t="shared" si="5"/>
        <v>11.6</v>
      </c>
      <c r="F73" s="115">
        <v>11.6</v>
      </c>
      <c r="G73" s="115"/>
      <c r="H73" s="115"/>
      <c r="I73" s="115"/>
      <c r="J73" s="115"/>
      <c r="K73" s="115"/>
      <c r="L73" s="115"/>
      <c r="M73" s="115"/>
      <c r="N73" s="115"/>
      <c r="O73" s="115"/>
      <c r="P73" s="115"/>
      <c r="Q73" s="115"/>
      <c r="R73" s="115"/>
      <c r="S73" s="115"/>
      <c r="T73" s="115"/>
      <c r="U73" s="115"/>
      <c r="V73" s="115"/>
      <c r="W73" s="112" t="s">
        <v>272</v>
      </c>
      <c r="X73" s="117" t="s">
        <v>229</v>
      </c>
      <c r="Y73" s="117" t="s">
        <v>229</v>
      </c>
      <c r="Z73" s="103">
        <v>2019</v>
      </c>
    </row>
    <row r="74" spans="1:28" s="157" customFormat="1">
      <c r="A74" s="111">
        <v>6</v>
      </c>
      <c r="B74" s="131" t="s">
        <v>289</v>
      </c>
      <c r="C74" s="129" t="s">
        <v>130</v>
      </c>
      <c r="D74" s="111">
        <v>51</v>
      </c>
      <c r="E74" s="130">
        <f>SUM(F74:V74)</f>
        <v>7.0000000000000007E-2</v>
      </c>
      <c r="F74" s="155"/>
      <c r="G74" s="155"/>
      <c r="H74" s="155"/>
      <c r="I74" s="155"/>
      <c r="J74" s="155"/>
      <c r="K74" s="155"/>
      <c r="L74" s="155"/>
      <c r="M74" s="155"/>
      <c r="N74" s="155"/>
      <c r="O74" s="155"/>
      <c r="P74" s="155">
        <v>7.0000000000000007E-2</v>
      </c>
      <c r="Q74" s="155"/>
      <c r="R74" s="155"/>
      <c r="S74" s="155"/>
      <c r="T74" s="155"/>
      <c r="U74" s="155"/>
      <c r="V74" s="155"/>
      <c r="W74" s="131" t="s">
        <v>290</v>
      </c>
      <c r="X74" s="198"/>
      <c r="Y74" s="198"/>
      <c r="Z74" s="200"/>
    </row>
    <row r="75" spans="1:28" s="157" customFormat="1">
      <c r="A75" s="111">
        <v>7</v>
      </c>
      <c r="B75" s="131" t="s">
        <v>590</v>
      </c>
      <c r="C75" s="129" t="s">
        <v>130</v>
      </c>
      <c r="D75" s="111">
        <v>52</v>
      </c>
      <c r="E75" s="130">
        <f>SUM(F75:V75)</f>
        <v>2.5</v>
      </c>
      <c r="F75" s="155">
        <v>1.92</v>
      </c>
      <c r="G75" s="155"/>
      <c r="H75" s="155"/>
      <c r="I75" s="155">
        <v>0.45</v>
      </c>
      <c r="J75" s="155"/>
      <c r="K75" s="155"/>
      <c r="L75" s="155"/>
      <c r="M75" s="155"/>
      <c r="N75" s="155"/>
      <c r="O75" s="155"/>
      <c r="P75" s="155"/>
      <c r="Q75" s="155"/>
      <c r="R75" s="155">
        <v>0.1</v>
      </c>
      <c r="S75" s="155">
        <v>0.03</v>
      </c>
      <c r="T75" s="155"/>
      <c r="U75" s="155"/>
      <c r="V75" s="155"/>
      <c r="W75" s="131" t="s">
        <v>591</v>
      </c>
      <c r="X75" s="198"/>
      <c r="Y75" s="198"/>
      <c r="Z75" s="200"/>
    </row>
    <row r="76" spans="1:28" s="284" customFormat="1" ht="31.5">
      <c r="A76" s="111">
        <v>8</v>
      </c>
      <c r="B76" s="277" t="s">
        <v>289</v>
      </c>
      <c r="C76" s="276" t="s">
        <v>133</v>
      </c>
      <c r="D76" s="276">
        <v>53</v>
      </c>
      <c r="E76" s="278">
        <f t="shared" si="5"/>
        <v>0.04</v>
      </c>
      <c r="F76" s="279"/>
      <c r="G76" s="279"/>
      <c r="H76" s="279"/>
      <c r="I76" s="279"/>
      <c r="J76" s="279"/>
      <c r="K76" s="279"/>
      <c r="L76" s="279"/>
      <c r="M76" s="279"/>
      <c r="N76" s="279"/>
      <c r="O76" s="279">
        <v>0.04</v>
      </c>
      <c r="P76" s="279"/>
      <c r="Q76" s="279"/>
      <c r="R76" s="279"/>
      <c r="S76" s="279"/>
      <c r="T76" s="279"/>
      <c r="U76" s="279"/>
      <c r="V76" s="279"/>
      <c r="W76" s="280" t="s">
        <v>592</v>
      </c>
      <c r="X76" s="281"/>
      <c r="Y76" s="282" t="s">
        <v>577</v>
      </c>
      <c r="Z76" s="283"/>
    </row>
    <row r="77" spans="1:28" ht="31.5">
      <c r="A77" s="111">
        <v>9</v>
      </c>
      <c r="B77" s="118" t="s">
        <v>593</v>
      </c>
      <c r="C77" s="111" t="s">
        <v>415</v>
      </c>
      <c r="D77" s="111">
        <v>54</v>
      </c>
      <c r="E77" s="134">
        <f t="shared" si="5"/>
        <v>9.1999999999999993</v>
      </c>
      <c r="F77" s="115">
        <v>9.1999999999999993</v>
      </c>
      <c r="G77" s="115"/>
      <c r="H77" s="115"/>
      <c r="I77" s="115"/>
      <c r="J77" s="115"/>
      <c r="K77" s="115"/>
      <c r="L77" s="115"/>
      <c r="M77" s="115"/>
      <c r="N77" s="115"/>
      <c r="O77" s="115"/>
      <c r="P77" s="115"/>
      <c r="Q77" s="115"/>
      <c r="R77" s="115"/>
      <c r="S77" s="115"/>
      <c r="T77" s="115"/>
      <c r="U77" s="115"/>
      <c r="V77" s="115"/>
      <c r="W77" s="143" t="s">
        <v>409</v>
      </c>
      <c r="X77" s="117" t="s">
        <v>229</v>
      </c>
      <c r="Y77" s="137" t="s">
        <v>573</v>
      </c>
      <c r="Z77" s="103">
        <v>2019</v>
      </c>
    </row>
    <row r="78" spans="1:28" ht="31.5">
      <c r="A78" s="111">
        <v>10</v>
      </c>
      <c r="B78" s="118" t="s">
        <v>594</v>
      </c>
      <c r="C78" s="111" t="s">
        <v>131</v>
      </c>
      <c r="D78" s="111">
        <v>55</v>
      </c>
      <c r="E78" s="134">
        <f t="shared" si="5"/>
        <v>0.9</v>
      </c>
      <c r="F78" s="115">
        <v>0.9</v>
      </c>
      <c r="G78" s="115"/>
      <c r="H78" s="115"/>
      <c r="I78" s="115"/>
      <c r="J78" s="115"/>
      <c r="K78" s="115"/>
      <c r="L78" s="115"/>
      <c r="M78" s="115"/>
      <c r="N78" s="115"/>
      <c r="O78" s="115"/>
      <c r="P78" s="115"/>
      <c r="Q78" s="115"/>
      <c r="R78" s="115"/>
      <c r="S78" s="115"/>
      <c r="T78" s="115"/>
      <c r="U78" s="115"/>
      <c r="V78" s="115"/>
      <c r="W78" s="266" t="s">
        <v>595</v>
      </c>
      <c r="X78" s="117"/>
      <c r="Y78" s="137" t="s">
        <v>577</v>
      </c>
    </row>
    <row r="79" spans="1:28" ht="31.5">
      <c r="A79" s="111">
        <v>11</v>
      </c>
      <c r="B79" s="112" t="s">
        <v>410</v>
      </c>
      <c r="C79" s="111" t="s">
        <v>411</v>
      </c>
      <c r="D79" s="111">
        <v>56</v>
      </c>
      <c r="E79" s="134">
        <f t="shared" si="5"/>
        <v>4.5</v>
      </c>
      <c r="F79" s="115">
        <v>3.62</v>
      </c>
      <c r="G79" s="115"/>
      <c r="H79" s="115"/>
      <c r="I79" s="115"/>
      <c r="J79" s="115"/>
      <c r="K79" s="115"/>
      <c r="L79" s="115"/>
      <c r="M79" s="115"/>
      <c r="N79" s="115"/>
      <c r="O79" s="115"/>
      <c r="P79" s="115"/>
      <c r="Q79" s="115"/>
      <c r="R79" s="115">
        <v>7.0000000000000007E-2</v>
      </c>
      <c r="S79" s="115">
        <v>0.09</v>
      </c>
      <c r="T79" s="115"/>
      <c r="U79" s="115"/>
      <c r="V79" s="115">
        <v>0.72</v>
      </c>
      <c r="W79" s="118" t="s">
        <v>401</v>
      </c>
      <c r="X79" s="117" t="s">
        <v>229</v>
      </c>
      <c r="Y79" s="137" t="s">
        <v>577</v>
      </c>
      <c r="Z79" s="103">
        <v>2019</v>
      </c>
    </row>
    <row r="80" spans="1:28" ht="31.5">
      <c r="A80" s="111">
        <v>12</v>
      </c>
      <c r="B80" s="135" t="s">
        <v>297</v>
      </c>
      <c r="C80" s="111" t="s">
        <v>140</v>
      </c>
      <c r="D80" s="111">
        <v>57</v>
      </c>
      <c r="E80" s="134">
        <f t="shared" si="5"/>
        <v>1</v>
      </c>
      <c r="F80" s="115"/>
      <c r="G80" s="115"/>
      <c r="H80" s="115"/>
      <c r="I80" s="115">
        <v>0.2</v>
      </c>
      <c r="J80" s="115">
        <v>0.8</v>
      </c>
      <c r="K80" s="115"/>
      <c r="L80" s="115"/>
      <c r="M80" s="115"/>
      <c r="N80" s="115"/>
      <c r="O80" s="115"/>
      <c r="P80" s="115"/>
      <c r="Q80" s="115"/>
      <c r="R80" s="115"/>
      <c r="S80" s="115"/>
      <c r="T80" s="115"/>
      <c r="U80" s="115"/>
      <c r="V80" s="115"/>
      <c r="W80" s="118" t="s">
        <v>298</v>
      </c>
      <c r="X80" s="253" t="s">
        <v>233</v>
      </c>
      <c r="Y80" s="253" t="s">
        <v>233</v>
      </c>
      <c r="Z80" s="103">
        <v>2019</v>
      </c>
    </row>
    <row r="81" spans="1:26" ht="31.5">
      <c r="A81" s="111">
        <v>13</v>
      </c>
      <c r="B81" s="118" t="s">
        <v>503</v>
      </c>
      <c r="C81" s="111" t="s">
        <v>140</v>
      </c>
      <c r="D81" s="111">
        <v>58</v>
      </c>
      <c r="E81" s="134">
        <f t="shared" si="5"/>
        <v>9.5</v>
      </c>
      <c r="F81" s="115">
        <v>9.5</v>
      </c>
      <c r="G81" s="115"/>
      <c r="H81" s="115"/>
      <c r="I81" s="115"/>
      <c r="J81" s="115"/>
      <c r="K81" s="115"/>
      <c r="L81" s="115"/>
      <c r="M81" s="115"/>
      <c r="N81" s="115"/>
      <c r="O81" s="115"/>
      <c r="P81" s="115"/>
      <c r="Q81" s="115"/>
      <c r="R81" s="115"/>
      <c r="S81" s="115"/>
      <c r="T81" s="115"/>
      <c r="U81" s="115"/>
      <c r="V81" s="115"/>
      <c r="W81" s="118" t="s">
        <v>412</v>
      </c>
      <c r="X81" s="117" t="s">
        <v>229</v>
      </c>
      <c r="Y81" s="137" t="s">
        <v>577</v>
      </c>
      <c r="Z81" s="103">
        <v>2019</v>
      </c>
    </row>
    <row r="82" spans="1:26">
      <c r="A82" s="111">
        <v>14</v>
      </c>
      <c r="B82" s="112" t="s">
        <v>413</v>
      </c>
      <c r="C82" s="111" t="s">
        <v>131</v>
      </c>
      <c r="D82" s="111">
        <v>59</v>
      </c>
      <c r="E82" s="134">
        <f t="shared" si="5"/>
        <v>1</v>
      </c>
      <c r="F82" s="141">
        <v>0.8</v>
      </c>
      <c r="G82" s="141"/>
      <c r="H82" s="141"/>
      <c r="I82" s="115"/>
      <c r="J82" s="115"/>
      <c r="K82" s="115"/>
      <c r="L82" s="115"/>
      <c r="M82" s="115"/>
      <c r="N82" s="115"/>
      <c r="O82" s="115"/>
      <c r="P82" s="115"/>
      <c r="Q82" s="115"/>
      <c r="R82" s="115">
        <v>0.1</v>
      </c>
      <c r="S82" s="115">
        <v>0.1</v>
      </c>
      <c r="T82" s="115"/>
      <c r="U82" s="115"/>
      <c r="V82" s="115"/>
      <c r="W82" s="134" t="s">
        <v>414</v>
      </c>
      <c r="X82" s="112" t="s">
        <v>242</v>
      </c>
      <c r="Y82" s="112" t="s">
        <v>242</v>
      </c>
      <c r="Z82" s="103">
        <v>2019</v>
      </c>
    </row>
    <row r="83" spans="1:26" ht="31.5">
      <c r="A83" s="111">
        <v>15</v>
      </c>
      <c r="B83" s="118" t="s">
        <v>286</v>
      </c>
      <c r="C83" s="111" t="s">
        <v>132</v>
      </c>
      <c r="D83" s="111">
        <v>60</v>
      </c>
      <c r="E83" s="134">
        <f t="shared" si="5"/>
        <v>3.0000000000000004</v>
      </c>
      <c r="F83" s="141">
        <v>2.7</v>
      </c>
      <c r="G83" s="141"/>
      <c r="H83" s="141"/>
      <c r="I83" s="115"/>
      <c r="J83" s="115">
        <v>0.1</v>
      </c>
      <c r="K83" s="115"/>
      <c r="L83" s="115"/>
      <c r="M83" s="115"/>
      <c r="N83" s="115"/>
      <c r="O83" s="115"/>
      <c r="P83" s="115"/>
      <c r="Q83" s="115"/>
      <c r="R83" s="115">
        <v>0.06</v>
      </c>
      <c r="S83" s="115">
        <v>0.04</v>
      </c>
      <c r="T83" s="115"/>
      <c r="U83" s="115"/>
      <c r="V83" s="115">
        <v>0.1</v>
      </c>
      <c r="W83" s="134" t="s">
        <v>287</v>
      </c>
      <c r="X83" s="112" t="s">
        <v>229</v>
      </c>
      <c r="Y83" s="137" t="s">
        <v>571</v>
      </c>
      <c r="Z83" s="103">
        <v>2019</v>
      </c>
    </row>
    <row r="84" spans="1:26" ht="31.5">
      <c r="A84" s="111">
        <v>16</v>
      </c>
      <c r="B84" s="118" t="s">
        <v>519</v>
      </c>
      <c r="C84" s="111" t="s">
        <v>415</v>
      </c>
      <c r="D84" s="111">
        <v>61</v>
      </c>
      <c r="E84" s="134">
        <f t="shared" si="5"/>
        <v>7</v>
      </c>
      <c r="F84" s="115">
        <v>6.34</v>
      </c>
      <c r="G84" s="115"/>
      <c r="H84" s="115"/>
      <c r="I84" s="115"/>
      <c r="J84" s="115">
        <v>0.01</v>
      </c>
      <c r="K84" s="115"/>
      <c r="L84" s="115"/>
      <c r="M84" s="115"/>
      <c r="N84" s="115"/>
      <c r="O84" s="115"/>
      <c r="P84" s="115"/>
      <c r="Q84" s="115"/>
      <c r="R84" s="115">
        <v>0.08</v>
      </c>
      <c r="S84" s="115">
        <v>7.0000000000000007E-2</v>
      </c>
      <c r="T84" s="115"/>
      <c r="U84" s="115"/>
      <c r="V84" s="115">
        <v>0.5</v>
      </c>
      <c r="W84" s="113" t="s">
        <v>416</v>
      </c>
      <c r="X84" s="117" t="s">
        <v>229</v>
      </c>
      <c r="Y84" s="137" t="s">
        <v>596</v>
      </c>
      <c r="Z84" s="103">
        <v>2019</v>
      </c>
    </row>
    <row r="85" spans="1:26">
      <c r="A85" s="111">
        <v>17</v>
      </c>
      <c r="B85" s="181" t="s">
        <v>417</v>
      </c>
      <c r="C85" s="245" t="s">
        <v>133</v>
      </c>
      <c r="D85" s="111">
        <v>62</v>
      </c>
      <c r="E85" s="134">
        <f t="shared" si="5"/>
        <v>1.9400000000000002</v>
      </c>
      <c r="F85" s="115">
        <v>1.86</v>
      </c>
      <c r="G85" s="115"/>
      <c r="H85" s="115"/>
      <c r="I85" s="115"/>
      <c r="J85" s="115"/>
      <c r="K85" s="115">
        <v>0.01</v>
      </c>
      <c r="L85" s="115"/>
      <c r="M85" s="115"/>
      <c r="N85" s="115"/>
      <c r="O85" s="115"/>
      <c r="P85" s="115"/>
      <c r="Q85" s="115"/>
      <c r="R85" s="115">
        <v>0.04</v>
      </c>
      <c r="S85" s="115">
        <v>0.03</v>
      </c>
      <c r="T85" s="115"/>
      <c r="U85" s="115"/>
      <c r="V85" s="115"/>
      <c r="W85" s="113" t="s">
        <v>418</v>
      </c>
      <c r="X85" s="117" t="s">
        <v>229</v>
      </c>
      <c r="Y85" s="117" t="s">
        <v>229</v>
      </c>
      <c r="Z85" s="103">
        <v>2019</v>
      </c>
    </row>
    <row r="86" spans="1:26">
      <c r="A86" s="111">
        <v>18</v>
      </c>
      <c r="B86" s="112" t="s">
        <v>419</v>
      </c>
      <c r="C86" s="111" t="s">
        <v>136</v>
      </c>
      <c r="D86" s="111">
        <v>63</v>
      </c>
      <c r="E86" s="134">
        <f t="shared" si="5"/>
        <v>4.9999999999999991</v>
      </c>
      <c r="F86" s="115">
        <v>4.3899999999999997</v>
      </c>
      <c r="G86" s="115"/>
      <c r="H86" s="115">
        <v>0.14000000000000001</v>
      </c>
      <c r="I86" s="115">
        <v>0.42</v>
      </c>
      <c r="J86" s="115"/>
      <c r="K86" s="115"/>
      <c r="L86" s="115"/>
      <c r="M86" s="115"/>
      <c r="N86" s="115"/>
      <c r="O86" s="115"/>
      <c r="P86" s="115"/>
      <c r="Q86" s="115"/>
      <c r="R86" s="115"/>
      <c r="S86" s="115"/>
      <c r="T86" s="115"/>
      <c r="U86" s="115"/>
      <c r="V86" s="115">
        <v>0.05</v>
      </c>
      <c r="W86" s="118" t="s">
        <v>307</v>
      </c>
      <c r="X86" s="117" t="s">
        <v>229</v>
      </c>
      <c r="Y86" s="117" t="s">
        <v>229</v>
      </c>
      <c r="Z86" s="255">
        <v>2019</v>
      </c>
    </row>
    <row r="87" spans="1:26">
      <c r="A87" s="111">
        <v>19</v>
      </c>
      <c r="B87" s="112" t="s">
        <v>420</v>
      </c>
      <c r="C87" s="111" t="s">
        <v>136</v>
      </c>
      <c r="D87" s="111">
        <v>64</v>
      </c>
      <c r="E87" s="134">
        <f t="shared" si="5"/>
        <v>0.2</v>
      </c>
      <c r="F87" s="115">
        <v>0.2</v>
      </c>
      <c r="G87" s="115"/>
      <c r="H87" s="115"/>
      <c r="I87" s="115"/>
      <c r="J87" s="115"/>
      <c r="K87" s="115"/>
      <c r="L87" s="115"/>
      <c r="M87" s="115"/>
      <c r="N87" s="115"/>
      <c r="O87" s="115"/>
      <c r="P87" s="115"/>
      <c r="Q87" s="115"/>
      <c r="R87" s="115"/>
      <c r="S87" s="115"/>
      <c r="T87" s="115"/>
      <c r="U87" s="115"/>
      <c r="V87" s="115"/>
      <c r="W87" s="118" t="s">
        <v>421</v>
      </c>
      <c r="X87" s="117" t="s">
        <v>229</v>
      </c>
      <c r="Y87" s="117" t="s">
        <v>229</v>
      </c>
      <c r="Z87" s="255">
        <v>2019</v>
      </c>
    </row>
    <row r="88" spans="1:26">
      <c r="A88" s="111">
        <v>20</v>
      </c>
      <c r="B88" s="112" t="s">
        <v>422</v>
      </c>
      <c r="C88" s="111" t="s">
        <v>135</v>
      </c>
      <c r="D88" s="111">
        <v>65</v>
      </c>
      <c r="E88" s="134">
        <f t="shared" si="5"/>
        <v>3.23</v>
      </c>
      <c r="F88" s="115">
        <v>2.5</v>
      </c>
      <c r="G88" s="115"/>
      <c r="H88" s="115">
        <v>0.5</v>
      </c>
      <c r="I88" s="115"/>
      <c r="J88" s="115"/>
      <c r="K88" s="115"/>
      <c r="L88" s="115"/>
      <c r="M88" s="115"/>
      <c r="N88" s="115"/>
      <c r="O88" s="115"/>
      <c r="P88" s="115"/>
      <c r="Q88" s="115"/>
      <c r="R88" s="115">
        <v>0.1</v>
      </c>
      <c r="S88" s="115">
        <v>0.1</v>
      </c>
      <c r="T88" s="115"/>
      <c r="U88" s="115"/>
      <c r="V88" s="115">
        <v>0.03</v>
      </c>
      <c r="W88" s="118" t="s">
        <v>597</v>
      </c>
      <c r="X88" s="112" t="s">
        <v>242</v>
      </c>
      <c r="Y88" s="112" t="s">
        <v>242</v>
      </c>
      <c r="Z88" s="103">
        <v>2019</v>
      </c>
    </row>
    <row r="89" spans="1:26" ht="31.5">
      <c r="A89" s="111">
        <v>21</v>
      </c>
      <c r="B89" s="118" t="s">
        <v>423</v>
      </c>
      <c r="C89" s="111" t="s">
        <v>256</v>
      </c>
      <c r="D89" s="111">
        <v>66</v>
      </c>
      <c r="E89" s="134">
        <f t="shared" si="5"/>
        <v>1.94</v>
      </c>
      <c r="F89" s="115">
        <v>0.85</v>
      </c>
      <c r="G89" s="115"/>
      <c r="H89" s="115">
        <v>1.0900000000000001</v>
      </c>
      <c r="I89" s="115"/>
      <c r="J89" s="115"/>
      <c r="K89" s="115"/>
      <c r="L89" s="115"/>
      <c r="M89" s="115"/>
      <c r="N89" s="115"/>
      <c r="O89" s="115"/>
      <c r="P89" s="115"/>
      <c r="Q89" s="115"/>
      <c r="R89" s="115"/>
      <c r="S89" s="115"/>
      <c r="T89" s="115"/>
      <c r="U89" s="115"/>
      <c r="V89" s="115"/>
      <c r="W89" s="138" t="s">
        <v>424</v>
      </c>
      <c r="X89" s="117" t="s">
        <v>229</v>
      </c>
      <c r="Y89" s="137" t="s">
        <v>598</v>
      </c>
      <c r="Z89" s="255">
        <v>2019</v>
      </c>
    </row>
    <row r="90" spans="1:26">
      <c r="A90" s="111">
        <v>22</v>
      </c>
      <c r="B90" s="182" t="s">
        <v>425</v>
      </c>
      <c r="C90" s="111" t="s">
        <v>256</v>
      </c>
      <c r="D90" s="111">
        <v>67</v>
      </c>
      <c r="E90" s="134">
        <f t="shared" si="5"/>
        <v>0.21</v>
      </c>
      <c r="F90" s="115"/>
      <c r="G90" s="115"/>
      <c r="H90" s="115"/>
      <c r="I90" s="115">
        <v>0.15</v>
      </c>
      <c r="J90" s="115">
        <v>0.04</v>
      </c>
      <c r="K90" s="115"/>
      <c r="L90" s="115"/>
      <c r="M90" s="115"/>
      <c r="N90" s="115"/>
      <c r="O90" s="115"/>
      <c r="P90" s="115"/>
      <c r="Q90" s="115"/>
      <c r="R90" s="115"/>
      <c r="S90" s="115"/>
      <c r="T90" s="115"/>
      <c r="U90" s="115"/>
      <c r="V90" s="115">
        <v>0.02</v>
      </c>
      <c r="W90" s="118" t="s">
        <v>254</v>
      </c>
      <c r="X90" s="112" t="s">
        <v>242</v>
      </c>
      <c r="Y90" s="112" t="s">
        <v>242</v>
      </c>
      <c r="Z90" s="255">
        <v>2019</v>
      </c>
    </row>
    <row r="91" spans="1:26">
      <c r="A91" s="111">
        <v>23</v>
      </c>
      <c r="B91" s="112" t="s">
        <v>426</v>
      </c>
      <c r="C91" s="111" t="s">
        <v>256</v>
      </c>
      <c r="D91" s="111">
        <v>68</v>
      </c>
      <c r="E91" s="134">
        <f t="shared" si="5"/>
        <v>9.0000000000000011E-2</v>
      </c>
      <c r="F91" s="115">
        <v>7.0000000000000007E-2</v>
      </c>
      <c r="G91" s="115"/>
      <c r="H91" s="115"/>
      <c r="I91" s="115">
        <v>0.02</v>
      </c>
      <c r="J91" s="115"/>
      <c r="K91" s="115"/>
      <c r="L91" s="115"/>
      <c r="M91" s="115"/>
      <c r="N91" s="115"/>
      <c r="O91" s="115"/>
      <c r="P91" s="115"/>
      <c r="Q91" s="115"/>
      <c r="R91" s="115"/>
      <c r="S91" s="115"/>
      <c r="T91" s="115"/>
      <c r="U91" s="115"/>
      <c r="V91" s="115"/>
      <c r="W91" s="118" t="s">
        <v>310</v>
      </c>
      <c r="X91" s="112" t="s">
        <v>242</v>
      </c>
      <c r="Y91" s="112" t="s">
        <v>242</v>
      </c>
      <c r="Z91" s="255">
        <v>2019</v>
      </c>
    </row>
    <row r="92" spans="1:26" ht="31.5">
      <c r="A92" s="111">
        <v>24</v>
      </c>
      <c r="B92" s="112" t="s">
        <v>427</v>
      </c>
      <c r="C92" s="111" t="s">
        <v>342</v>
      </c>
      <c r="D92" s="111">
        <v>69</v>
      </c>
      <c r="E92" s="134">
        <f t="shared" si="5"/>
        <v>4.1999999999999993</v>
      </c>
      <c r="F92" s="115">
        <v>3.64</v>
      </c>
      <c r="G92" s="115"/>
      <c r="H92" s="115">
        <v>0.37</v>
      </c>
      <c r="I92" s="115"/>
      <c r="J92" s="115"/>
      <c r="K92" s="115"/>
      <c r="L92" s="115"/>
      <c r="M92" s="115"/>
      <c r="N92" s="115"/>
      <c r="O92" s="115"/>
      <c r="P92" s="115"/>
      <c r="Q92" s="115"/>
      <c r="R92" s="115">
        <v>0.06</v>
      </c>
      <c r="S92" s="115">
        <v>0.12</v>
      </c>
      <c r="T92" s="115"/>
      <c r="U92" s="115"/>
      <c r="V92" s="115">
        <v>0.01</v>
      </c>
      <c r="W92" s="113" t="s">
        <v>428</v>
      </c>
      <c r="X92" s="117" t="s">
        <v>229</v>
      </c>
      <c r="Y92" s="267" t="s">
        <v>599</v>
      </c>
      <c r="Z92" s="103">
        <v>2019</v>
      </c>
    </row>
    <row r="93" spans="1:26">
      <c r="A93" s="111">
        <v>25</v>
      </c>
      <c r="B93" s="118" t="s">
        <v>429</v>
      </c>
      <c r="C93" s="111" t="s">
        <v>135</v>
      </c>
      <c r="D93" s="111">
        <v>70</v>
      </c>
      <c r="E93" s="134">
        <f t="shared" si="5"/>
        <v>2.5000000000000004</v>
      </c>
      <c r="F93" s="115">
        <v>2.2000000000000002</v>
      </c>
      <c r="G93" s="141"/>
      <c r="H93" s="141"/>
      <c r="I93" s="115"/>
      <c r="J93" s="115"/>
      <c r="K93" s="115"/>
      <c r="L93" s="115"/>
      <c r="M93" s="115"/>
      <c r="N93" s="115"/>
      <c r="O93" s="115"/>
      <c r="P93" s="115"/>
      <c r="Q93" s="115"/>
      <c r="R93" s="115">
        <v>0.2</v>
      </c>
      <c r="S93" s="115">
        <v>0.1</v>
      </c>
      <c r="T93" s="115"/>
      <c r="U93" s="115"/>
      <c r="V93" s="115"/>
      <c r="W93" s="134" t="s">
        <v>430</v>
      </c>
      <c r="X93" s="112" t="s">
        <v>242</v>
      </c>
      <c r="Y93" s="112" t="s">
        <v>242</v>
      </c>
      <c r="Z93" s="103">
        <v>2019</v>
      </c>
    </row>
    <row r="94" spans="1:26" s="189" customFormat="1" ht="31.5">
      <c r="A94" s="111">
        <v>26</v>
      </c>
      <c r="B94" s="186" t="s">
        <v>431</v>
      </c>
      <c r="C94" s="187" t="s">
        <v>432</v>
      </c>
      <c r="D94" s="111">
        <v>71</v>
      </c>
      <c r="E94" s="115">
        <f t="shared" si="5"/>
        <v>0.5</v>
      </c>
      <c r="F94" s="134">
        <v>0.5</v>
      </c>
      <c r="G94" s="134"/>
      <c r="H94" s="134"/>
      <c r="I94" s="134"/>
      <c r="J94" s="134"/>
      <c r="K94" s="134"/>
      <c r="L94" s="134"/>
      <c r="M94" s="134"/>
      <c r="N94" s="134"/>
      <c r="O94" s="134"/>
      <c r="P94" s="134"/>
      <c r="Q94" s="134"/>
      <c r="R94" s="134"/>
      <c r="S94" s="134"/>
      <c r="T94" s="134"/>
      <c r="U94" s="134"/>
      <c r="V94" s="134"/>
      <c r="W94" s="112" t="s">
        <v>600</v>
      </c>
      <c r="X94" s="117" t="s">
        <v>229</v>
      </c>
      <c r="Y94" s="137" t="s">
        <v>577</v>
      </c>
    </row>
    <row r="95" spans="1:26" s="153" customFormat="1" ht="31.5">
      <c r="A95" s="111">
        <v>27</v>
      </c>
      <c r="B95" s="268" t="s">
        <v>601</v>
      </c>
      <c r="C95" s="268" t="s">
        <v>521</v>
      </c>
      <c r="D95" s="111">
        <v>72</v>
      </c>
      <c r="E95" s="140">
        <f t="shared" si="5"/>
        <v>5.2000000000000011</v>
      </c>
      <c r="F95" s="114">
        <v>4.9000000000000004</v>
      </c>
      <c r="G95" s="114"/>
      <c r="H95" s="114"/>
      <c r="I95" s="114"/>
      <c r="J95" s="114"/>
      <c r="K95" s="114"/>
      <c r="L95" s="114"/>
      <c r="M95" s="114"/>
      <c r="N95" s="114"/>
      <c r="O95" s="114"/>
      <c r="P95" s="114"/>
      <c r="Q95" s="114"/>
      <c r="R95" s="114">
        <v>0.15</v>
      </c>
      <c r="S95" s="114">
        <v>0.15</v>
      </c>
      <c r="T95" s="114"/>
      <c r="U95" s="114"/>
      <c r="V95" s="114"/>
      <c r="W95" s="151" t="s">
        <v>310</v>
      </c>
      <c r="X95" s="117" t="s">
        <v>229</v>
      </c>
      <c r="Y95" s="269" t="s">
        <v>577</v>
      </c>
    </row>
    <row r="96" spans="1:26" ht="31.5">
      <c r="A96" s="111">
        <v>28</v>
      </c>
      <c r="B96" s="118" t="s">
        <v>433</v>
      </c>
      <c r="C96" s="111" t="s">
        <v>133</v>
      </c>
      <c r="D96" s="111">
        <v>73</v>
      </c>
      <c r="E96" s="115">
        <f t="shared" si="5"/>
        <v>4.2</v>
      </c>
      <c r="F96" s="115">
        <v>3.4</v>
      </c>
      <c r="G96" s="115"/>
      <c r="H96" s="115"/>
      <c r="I96" s="115"/>
      <c r="J96" s="115"/>
      <c r="K96" s="115"/>
      <c r="L96" s="115"/>
      <c r="M96" s="115"/>
      <c r="N96" s="115"/>
      <c r="O96" s="115"/>
      <c r="P96" s="115"/>
      <c r="Q96" s="115"/>
      <c r="R96" s="115">
        <v>0.5</v>
      </c>
      <c r="S96" s="115">
        <v>0.3</v>
      </c>
      <c r="T96" s="115"/>
      <c r="U96" s="115"/>
      <c r="V96" s="115"/>
      <c r="W96" s="118" t="s">
        <v>434</v>
      </c>
      <c r="X96" s="117" t="s">
        <v>229</v>
      </c>
      <c r="Y96" s="137" t="s">
        <v>571</v>
      </c>
      <c r="Z96" s="103">
        <v>2019</v>
      </c>
    </row>
    <row r="97" spans="1:26" s="189" customFormat="1" ht="31.5">
      <c r="A97" s="111">
        <v>29</v>
      </c>
      <c r="B97" s="112" t="s">
        <v>435</v>
      </c>
      <c r="C97" s="111" t="s">
        <v>133</v>
      </c>
      <c r="D97" s="111">
        <v>74</v>
      </c>
      <c r="E97" s="115">
        <f t="shared" si="5"/>
        <v>3</v>
      </c>
      <c r="F97" s="134"/>
      <c r="G97" s="134"/>
      <c r="H97" s="134">
        <v>3</v>
      </c>
      <c r="I97" s="134"/>
      <c r="J97" s="134"/>
      <c r="K97" s="134"/>
      <c r="L97" s="134"/>
      <c r="M97" s="134"/>
      <c r="N97" s="134"/>
      <c r="O97" s="134"/>
      <c r="P97" s="134"/>
      <c r="Q97" s="134"/>
      <c r="R97" s="134"/>
      <c r="S97" s="134"/>
      <c r="T97" s="134"/>
      <c r="U97" s="134"/>
      <c r="V97" s="134"/>
      <c r="W97" s="118" t="s">
        <v>434</v>
      </c>
      <c r="X97" s="117" t="s">
        <v>229</v>
      </c>
      <c r="Y97" s="137" t="s">
        <v>577</v>
      </c>
    </row>
    <row r="98" spans="1:26" ht="31.5">
      <c r="A98" s="111">
        <v>30</v>
      </c>
      <c r="B98" s="118" t="s">
        <v>436</v>
      </c>
      <c r="C98" s="111" t="s">
        <v>133</v>
      </c>
      <c r="D98" s="111">
        <v>75</v>
      </c>
      <c r="E98" s="115">
        <f t="shared" si="5"/>
        <v>7.8000000000000007</v>
      </c>
      <c r="F98" s="115">
        <v>7.2</v>
      </c>
      <c r="G98" s="115"/>
      <c r="H98" s="115"/>
      <c r="I98" s="115"/>
      <c r="J98" s="115"/>
      <c r="K98" s="115"/>
      <c r="L98" s="115"/>
      <c r="M98" s="115"/>
      <c r="N98" s="115"/>
      <c r="O98" s="115"/>
      <c r="P98" s="115"/>
      <c r="Q98" s="115"/>
      <c r="R98" s="115">
        <v>0.4</v>
      </c>
      <c r="S98" s="115">
        <v>0.2</v>
      </c>
      <c r="T98" s="115"/>
      <c r="U98" s="115"/>
      <c r="V98" s="115"/>
      <c r="W98" s="113" t="s">
        <v>261</v>
      </c>
      <c r="X98" s="117" t="s">
        <v>229</v>
      </c>
      <c r="Y98" s="137" t="s">
        <v>571</v>
      </c>
      <c r="Z98" s="103">
        <v>2019</v>
      </c>
    </row>
    <row r="99" spans="1:26" ht="31.5">
      <c r="A99" s="111">
        <v>31</v>
      </c>
      <c r="B99" s="118" t="s">
        <v>437</v>
      </c>
      <c r="C99" s="111" t="s">
        <v>133</v>
      </c>
      <c r="D99" s="111">
        <v>76</v>
      </c>
      <c r="E99" s="115">
        <f t="shared" si="5"/>
        <v>0.5</v>
      </c>
      <c r="F99" s="115">
        <v>0.35</v>
      </c>
      <c r="G99" s="115"/>
      <c r="H99" s="115"/>
      <c r="I99" s="115"/>
      <c r="J99" s="115"/>
      <c r="K99" s="115"/>
      <c r="L99" s="115"/>
      <c r="M99" s="115"/>
      <c r="N99" s="115"/>
      <c r="O99" s="115"/>
      <c r="P99" s="115"/>
      <c r="Q99" s="115"/>
      <c r="R99" s="115">
        <v>0.15</v>
      </c>
      <c r="S99" s="115"/>
      <c r="T99" s="115"/>
      <c r="U99" s="115"/>
      <c r="V99" s="115"/>
      <c r="W99" s="143" t="s">
        <v>438</v>
      </c>
      <c r="X99" s="117" t="s">
        <v>229</v>
      </c>
      <c r="Y99" s="137" t="s">
        <v>571</v>
      </c>
      <c r="Z99" s="103">
        <v>2019</v>
      </c>
    </row>
    <row r="100" spans="1:26" ht="31.5">
      <c r="A100" s="111">
        <v>32</v>
      </c>
      <c r="B100" s="118" t="s">
        <v>439</v>
      </c>
      <c r="C100" s="111" t="s">
        <v>136</v>
      </c>
      <c r="D100" s="111">
        <v>77</v>
      </c>
      <c r="E100" s="115">
        <f t="shared" si="5"/>
        <v>82.19</v>
      </c>
      <c r="F100" s="115">
        <v>60.9</v>
      </c>
      <c r="G100" s="115"/>
      <c r="H100" s="115">
        <v>1</v>
      </c>
      <c r="I100" s="115"/>
      <c r="J100" s="115">
        <v>0.27</v>
      </c>
      <c r="K100" s="115"/>
      <c r="L100" s="115"/>
      <c r="M100" s="115"/>
      <c r="N100" s="115"/>
      <c r="O100" s="115"/>
      <c r="P100" s="115"/>
      <c r="Q100" s="115"/>
      <c r="R100" s="115">
        <v>8.65</v>
      </c>
      <c r="S100" s="115">
        <v>5.77</v>
      </c>
      <c r="T100" s="115"/>
      <c r="U100" s="115"/>
      <c r="V100" s="115">
        <v>5.6</v>
      </c>
      <c r="W100" s="135" t="s">
        <v>440</v>
      </c>
      <c r="X100" s="117" t="s">
        <v>229</v>
      </c>
      <c r="Y100" s="137" t="s">
        <v>571</v>
      </c>
      <c r="Z100" s="103">
        <v>2019</v>
      </c>
    </row>
    <row r="101" spans="1:26" ht="78.75">
      <c r="A101" s="111">
        <v>33</v>
      </c>
      <c r="B101" s="118" t="s">
        <v>441</v>
      </c>
      <c r="C101" s="183" t="s">
        <v>537</v>
      </c>
      <c r="D101" s="111">
        <v>78</v>
      </c>
      <c r="E101" s="115">
        <f>SUM(F101:V101)</f>
        <v>198.61</v>
      </c>
      <c r="F101" s="115">
        <v>160</v>
      </c>
      <c r="G101" s="115"/>
      <c r="H101" s="115">
        <v>5.0999999999999996</v>
      </c>
      <c r="I101" s="115">
        <v>4.3599999999999994</v>
      </c>
      <c r="J101" s="115">
        <v>8.0400000000000063</v>
      </c>
      <c r="K101" s="115"/>
      <c r="L101" s="115"/>
      <c r="M101" s="115"/>
      <c r="N101" s="115"/>
      <c r="O101" s="115"/>
      <c r="P101" s="115"/>
      <c r="Q101" s="115"/>
      <c r="R101" s="115">
        <v>11.4</v>
      </c>
      <c r="S101" s="115">
        <v>7.21</v>
      </c>
      <c r="T101" s="115"/>
      <c r="U101" s="115"/>
      <c r="V101" s="115">
        <v>2.5</v>
      </c>
      <c r="W101" s="135" t="s">
        <v>442</v>
      </c>
      <c r="X101" s="112" t="s">
        <v>311</v>
      </c>
      <c r="Y101" s="112" t="s">
        <v>242</v>
      </c>
      <c r="Z101" s="103">
        <v>2019</v>
      </c>
    </row>
    <row r="102" spans="1:26" s="192" customFormat="1" ht="31.5">
      <c r="A102" s="111">
        <v>34</v>
      </c>
      <c r="B102" s="270" t="s">
        <v>443</v>
      </c>
      <c r="C102" s="176" t="s">
        <v>258</v>
      </c>
      <c r="D102" s="111">
        <v>79</v>
      </c>
      <c r="E102" s="116">
        <f t="shared" si="5"/>
        <v>0.09</v>
      </c>
      <c r="F102" s="169"/>
      <c r="G102" s="169"/>
      <c r="H102" s="169"/>
      <c r="I102" s="169">
        <v>0.09</v>
      </c>
      <c r="J102" s="169"/>
      <c r="K102" s="169"/>
      <c r="L102" s="169"/>
      <c r="M102" s="169"/>
      <c r="N102" s="169"/>
      <c r="O102" s="169"/>
      <c r="P102" s="169"/>
      <c r="Q102" s="169"/>
      <c r="R102" s="169"/>
      <c r="S102" s="169"/>
      <c r="T102" s="169"/>
      <c r="U102" s="169"/>
      <c r="V102" s="169"/>
      <c r="W102" s="270" t="s">
        <v>444</v>
      </c>
      <c r="X102" s="177" t="s">
        <v>229</v>
      </c>
      <c r="Y102" s="137" t="s">
        <v>577</v>
      </c>
    </row>
    <row r="103" spans="1:26" s="189" customFormat="1" ht="31.5">
      <c r="A103" s="111">
        <v>35</v>
      </c>
      <c r="B103" s="112" t="s">
        <v>445</v>
      </c>
      <c r="C103" s="111" t="s">
        <v>130</v>
      </c>
      <c r="D103" s="111">
        <v>80</v>
      </c>
      <c r="E103" s="115">
        <f t="shared" si="5"/>
        <v>3.8</v>
      </c>
      <c r="F103" s="113">
        <v>3</v>
      </c>
      <c r="G103" s="113"/>
      <c r="H103" s="113"/>
      <c r="I103" s="113">
        <v>0.3</v>
      </c>
      <c r="J103" s="113"/>
      <c r="K103" s="113">
        <v>0.24</v>
      </c>
      <c r="L103" s="113"/>
      <c r="M103" s="113"/>
      <c r="N103" s="113"/>
      <c r="O103" s="113"/>
      <c r="P103" s="113"/>
      <c r="Q103" s="113"/>
      <c r="R103" s="113">
        <v>0.15</v>
      </c>
      <c r="S103" s="113">
        <v>0.11</v>
      </c>
      <c r="T103" s="113"/>
      <c r="U103" s="113"/>
      <c r="V103" s="113"/>
      <c r="W103" s="113" t="s">
        <v>446</v>
      </c>
      <c r="X103" s="137" t="s">
        <v>447</v>
      </c>
      <c r="Y103" s="137" t="s">
        <v>577</v>
      </c>
    </row>
    <row r="104" spans="1:26" s="189" customFormat="1" ht="31.5">
      <c r="A104" s="111">
        <v>36</v>
      </c>
      <c r="B104" s="113" t="s">
        <v>448</v>
      </c>
      <c r="C104" s="111" t="s">
        <v>135</v>
      </c>
      <c r="D104" s="111">
        <v>81</v>
      </c>
      <c r="E104" s="115">
        <f t="shared" si="5"/>
        <v>5.5</v>
      </c>
      <c r="F104" s="115">
        <v>5</v>
      </c>
      <c r="G104" s="113"/>
      <c r="H104" s="113"/>
      <c r="I104" s="115"/>
      <c r="J104" s="115"/>
      <c r="K104" s="113"/>
      <c r="L104" s="113"/>
      <c r="M104" s="113"/>
      <c r="N104" s="113"/>
      <c r="O104" s="113"/>
      <c r="P104" s="113"/>
      <c r="Q104" s="113"/>
      <c r="R104" s="115">
        <v>0.2</v>
      </c>
      <c r="S104" s="115">
        <v>0.2</v>
      </c>
      <c r="T104" s="113"/>
      <c r="U104" s="113"/>
      <c r="V104" s="115">
        <v>0.1</v>
      </c>
      <c r="W104" s="118" t="s">
        <v>261</v>
      </c>
      <c r="X104" s="253" t="s">
        <v>233</v>
      </c>
      <c r="Y104" s="253" t="s">
        <v>233</v>
      </c>
      <c r="Z104" s="189">
        <v>2019</v>
      </c>
    </row>
    <row r="105" spans="1:26" s="189" customFormat="1" ht="31.5">
      <c r="A105" s="111">
        <v>37</v>
      </c>
      <c r="B105" s="135" t="s">
        <v>449</v>
      </c>
      <c r="C105" s="111" t="s">
        <v>538</v>
      </c>
      <c r="D105" s="111">
        <v>82</v>
      </c>
      <c r="E105" s="115">
        <f>H105+I105+J105+V105</f>
        <v>14</v>
      </c>
      <c r="F105" s="113"/>
      <c r="G105" s="113"/>
      <c r="H105" s="115">
        <v>3</v>
      </c>
      <c r="I105" s="115">
        <v>5</v>
      </c>
      <c r="J105" s="115">
        <v>5</v>
      </c>
      <c r="K105" s="113"/>
      <c r="L105" s="113"/>
      <c r="M105" s="113"/>
      <c r="N105" s="113"/>
      <c r="O105" s="113"/>
      <c r="P105" s="113"/>
      <c r="Q105" s="113"/>
      <c r="R105" s="115"/>
      <c r="S105" s="115"/>
      <c r="T105" s="113"/>
      <c r="U105" s="113"/>
      <c r="V105" s="115">
        <v>1</v>
      </c>
      <c r="W105" s="118"/>
      <c r="X105" s="253"/>
      <c r="Y105" s="253"/>
    </row>
    <row r="106" spans="1:26" ht="31.5">
      <c r="A106" s="111">
        <v>38</v>
      </c>
      <c r="B106" s="118" t="s">
        <v>450</v>
      </c>
      <c r="C106" s="183" t="s">
        <v>139</v>
      </c>
      <c r="D106" s="111">
        <v>83</v>
      </c>
      <c r="E106" s="115">
        <f t="shared" ref="E106:E115" si="6">SUM(F106:V106)</f>
        <v>0.47</v>
      </c>
      <c r="F106" s="115">
        <f>0.25+0.22</f>
        <v>0.47</v>
      </c>
      <c r="G106" s="165"/>
      <c r="H106" s="165"/>
      <c r="I106" s="165"/>
      <c r="J106" s="165"/>
      <c r="K106" s="165"/>
      <c r="L106" s="165"/>
      <c r="M106" s="165"/>
      <c r="N106" s="165"/>
      <c r="O106" s="165"/>
      <c r="P106" s="165"/>
      <c r="Q106" s="165"/>
      <c r="R106" s="165"/>
      <c r="S106" s="165"/>
      <c r="T106" s="165"/>
      <c r="U106" s="165"/>
      <c r="V106" s="165"/>
      <c r="W106" s="134" t="s">
        <v>451</v>
      </c>
      <c r="X106" s="137" t="s">
        <v>504</v>
      </c>
      <c r="Y106" s="137" t="s">
        <v>504</v>
      </c>
      <c r="Z106" s="103">
        <v>2019</v>
      </c>
    </row>
    <row r="107" spans="1:26" ht="31.5">
      <c r="A107" s="111">
        <v>39</v>
      </c>
      <c r="B107" s="118" t="s">
        <v>450</v>
      </c>
      <c r="C107" s="183" t="s">
        <v>137</v>
      </c>
      <c r="D107" s="111">
        <v>84</v>
      </c>
      <c r="E107" s="115">
        <f t="shared" si="6"/>
        <v>0.28000000000000003</v>
      </c>
      <c r="F107" s="115">
        <f>0.13+0.15</f>
        <v>0.28000000000000003</v>
      </c>
      <c r="G107" s="165"/>
      <c r="H107" s="165"/>
      <c r="I107" s="165"/>
      <c r="J107" s="165"/>
      <c r="K107" s="165"/>
      <c r="L107" s="165"/>
      <c r="M107" s="165"/>
      <c r="N107" s="165"/>
      <c r="O107" s="165"/>
      <c r="P107" s="165"/>
      <c r="Q107" s="165"/>
      <c r="R107" s="165"/>
      <c r="S107" s="165"/>
      <c r="T107" s="165"/>
      <c r="U107" s="165"/>
      <c r="V107" s="165"/>
      <c r="W107" s="134" t="s">
        <v>602</v>
      </c>
      <c r="X107" s="137" t="s">
        <v>504</v>
      </c>
      <c r="Y107" s="137" t="s">
        <v>504</v>
      </c>
      <c r="Z107" s="103">
        <v>2019</v>
      </c>
    </row>
    <row r="108" spans="1:26" ht="31.5">
      <c r="A108" s="111">
        <v>40</v>
      </c>
      <c r="B108" s="118" t="s">
        <v>450</v>
      </c>
      <c r="C108" s="183" t="s">
        <v>131</v>
      </c>
      <c r="D108" s="111">
        <v>85</v>
      </c>
      <c r="E108" s="115">
        <f t="shared" si="6"/>
        <v>0.05</v>
      </c>
      <c r="F108" s="115">
        <v>0.05</v>
      </c>
      <c r="G108" s="165"/>
      <c r="H108" s="165"/>
      <c r="I108" s="165"/>
      <c r="J108" s="165"/>
      <c r="K108" s="165"/>
      <c r="L108" s="165"/>
      <c r="M108" s="165"/>
      <c r="N108" s="165"/>
      <c r="O108" s="165"/>
      <c r="P108" s="165"/>
      <c r="Q108" s="165"/>
      <c r="R108" s="165"/>
      <c r="S108" s="165"/>
      <c r="T108" s="165"/>
      <c r="U108" s="165"/>
      <c r="V108" s="165"/>
      <c r="W108" s="134" t="s">
        <v>452</v>
      </c>
      <c r="X108" s="137" t="s">
        <v>504</v>
      </c>
      <c r="Y108" s="137" t="s">
        <v>504</v>
      </c>
      <c r="Z108" s="255">
        <v>2019</v>
      </c>
    </row>
    <row r="109" spans="1:26" s="168" customFormat="1">
      <c r="A109" s="163">
        <v>9</v>
      </c>
      <c r="B109" s="173" t="s">
        <v>147</v>
      </c>
      <c r="C109" s="184">
        <v>2</v>
      </c>
      <c r="D109" s="184"/>
      <c r="E109" s="165">
        <f t="shared" si="6"/>
        <v>1</v>
      </c>
      <c r="F109" s="165">
        <f>F110</f>
        <v>0.8</v>
      </c>
      <c r="G109" s="165"/>
      <c r="H109" s="165"/>
      <c r="I109" s="165"/>
      <c r="J109" s="165"/>
      <c r="K109" s="165"/>
      <c r="L109" s="165"/>
      <c r="M109" s="165"/>
      <c r="N109" s="165"/>
      <c r="O109" s="165"/>
      <c r="P109" s="165"/>
      <c r="Q109" s="165"/>
      <c r="R109" s="165">
        <f>R110</f>
        <v>0.1</v>
      </c>
      <c r="S109" s="165">
        <f>S110</f>
        <v>0.1</v>
      </c>
      <c r="T109" s="165"/>
      <c r="U109" s="165"/>
      <c r="V109" s="165"/>
      <c r="W109" s="166"/>
      <c r="X109" s="167"/>
      <c r="Y109" s="167"/>
    </row>
    <row r="110" spans="1:26" ht="31.5">
      <c r="A110" s="111"/>
      <c r="B110" s="118" t="s">
        <v>516</v>
      </c>
      <c r="C110" s="111" t="s">
        <v>131</v>
      </c>
      <c r="D110" s="111">
        <v>86</v>
      </c>
      <c r="E110" s="115">
        <f t="shared" si="6"/>
        <v>1</v>
      </c>
      <c r="F110" s="170">
        <v>0.8</v>
      </c>
      <c r="G110" s="141"/>
      <c r="H110" s="141"/>
      <c r="I110" s="115"/>
      <c r="J110" s="115"/>
      <c r="K110" s="115"/>
      <c r="L110" s="115"/>
      <c r="M110" s="115"/>
      <c r="N110" s="115"/>
      <c r="O110" s="115"/>
      <c r="P110" s="115"/>
      <c r="Q110" s="115"/>
      <c r="R110" s="115">
        <v>0.1</v>
      </c>
      <c r="S110" s="115">
        <v>0.1</v>
      </c>
      <c r="T110" s="115"/>
      <c r="U110" s="115"/>
      <c r="V110" s="115"/>
      <c r="W110" s="134" t="s">
        <v>453</v>
      </c>
      <c r="X110" s="117" t="s">
        <v>242</v>
      </c>
      <c r="Y110" s="117" t="s">
        <v>242</v>
      </c>
      <c r="Z110" s="103">
        <v>2019</v>
      </c>
    </row>
    <row r="111" spans="1:26">
      <c r="A111" s="111"/>
      <c r="B111" s="118" t="s">
        <v>517</v>
      </c>
      <c r="C111" s="111" t="s">
        <v>299</v>
      </c>
      <c r="D111" s="111">
        <v>87</v>
      </c>
      <c r="E111" s="115">
        <f t="shared" si="6"/>
        <v>0.5</v>
      </c>
      <c r="F111" s="170">
        <v>0.5</v>
      </c>
      <c r="G111" s="141"/>
      <c r="H111" s="141"/>
      <c r="I111" s="115"/>
      <c r="J111" s="115"/>
      <c r="K111" s="115"/>
      <c r="L111" s="115"/>
      <c r="M111" s="115"/>
      <c r="N111" s="115"/>
      <c r="O111" s="115"/>
      <c r="P111" s="115"/>
      <c r="Q111" s="115"/>
      <c r="R111" s="115"/>
      <c r="S111" s="115"/>
      <c r="T111" s="115"/>
      <c r="U111" s="115"/>
      <c r="V111" s="115"/>
      <c r="W111" s="134" t="s">
        <v>300</v>
      </c>
      <c r="X111" s="117" t="s">
        <v>242</v>
      </c>
      <c r="Y111" s="117" t="s">
        <v>242</v>
      </c>
      <c r="Z111" s="103">
        <v>2019</v>
      </c>
    </row>
    <row r="112" spans="1:26" s="179" customFormat="1">
      <c r="A112" s="163">
        <v>10</v>
      </c>
      <c r="B112" s="164" t="s">
        <v>24</v>
      </c>
      <c r="C112" s="163">
        <v>3</v>
      </c>
      <c r="D112" s="163"/>
      <c r="E112" s="165">
        <f t="shared" si="6"/>
        <v>0.16</v>
      </c>
      <c r="F112" s="165">
        <f>F113+F114+F115</f>
        <v>0.05</v>
      </c>
      <c r="G112" s="165"/>
      <c r="H112" s="165"/>
      <c r="I112" s="165">
        <f>I113+I114+I115</f>
        <v>0.06</v>
      </c>
      <c r="J112" s="165"/>
      <c r="K112" s="165"/>
      <c r="L112" s="165"/>
      <c r="M112" s="165"/>
      <c r="N112" s="165"/>
      <c r="O112" s="165"/>
      <c r="P112" s="165"/>
      <c r="Q112" s="165"/>
      <c r="R112" s="165"/>
      <c r="S112" s="165"/>
      <c r="T112" s="165"/>
      <c r="U112" s="165"/>
      <c r="V112" s="165">
        <f>V113+V114+V115</f>
        <v>0.05</v>
      </c>
      <c r="W112" s="178"/>
      <c r="X112" s="164"/>
      <c r="Y112" s="164"/>
    </row>
    <row r="113" spans="1:28">
      <c r="A113" s="111"/>
      <c r="B113" s="118" t="s">
        <v>505</v>
      </c>
      <c r="C113" s="111" t="s">
        <v>140</v>
      </c>
      <c r="D113" s="111">
        <v>88</v>
      </c>
      <c r="E113" s="115">
        <f t="shared" si="6"/>
        <v>0.05</v>
      </c>
      <c r="F113" s="115"/>
      <c r="G113" s="115"/>
      <c r="H113" s="115"/>
      <c r="I113" s="115"/>
      <c r="J113" s="115"/>
      <c r="K113" s="115"/>
      <c r="L113" s="115"/>
      <c r="M113" s="115"/>
      <c r="N113" s="115"/>
      <c r="O113" s="115"/>
      <c r="P113" s="115"/>
      <c r="Q113" s="115"/>
      <c r="R113" s="115"/>
      <c r="S113" s="115"/>
      <c r="T113" s="115"/>
      <c r="U113" s="115"/>
      <c r="V113" s="115">
        <v>0.05</v>
      </c>
      <c r="W113" s="118" t="s">
        <v>454</v>
      </c>
      <c r="X113" s="117" t="s">
        <v>229</v>
      </c>
      <c r="Y113" s="117" t="s">
        <v>229</v>
      </c>
      <c r="Z113" s="103">
        <v>2019</v>
      </c>
    </row>
    <row r="114" spans="1:28">
      <c r="A114" s="111"/>
      <c r="B114" s="112" t="s">
        <v>455</v>
      </c>
      <c r="C114" s="111" t="s">
        <v>130</v>
      </c>
      <c r="D114" s="111">
        <v>89</v>
      </c>
      <c r="E114" s="115">
        <f t="shared" si="6"/>
        <v>0.05</v>
      </c>
      <c r="F114" s="115">
        <v>0.05</v>
      </c>
      <c r="G114" s="115"/>
      <c r="H114" s="115"/>
      <c r="I114" s="115"/>
      <c r="J114" s="115"/>
      <c r="K114" s="115"/>
      <c r="L114" s="115"/>
      <c r="M114" s="115"/>
      <c r="N114" s="115"/>
      <c r="O114" s="115"/>
      <c r="P114" s="115"/>
      <c r="Q114" s="115"/>
      <c r="R114" s="115"/>
      <c r="S114" s="115"/>
      <c r="T114" s="115"/>
      <c r="U114" s="115"/>
      <c r="V114" s="115"/>
      <c r="W114" s="118" t="s">
        <v>456</v>
      </c>
      <c r="X114" s="117" t="s">
        <v>229</v>
      </c>
      <c r="Y114" s="117" t="s">
        <v>229</v>
      </c>
      <c r="Z114" s="103">
        <v>2019</v>
      </c>
    </row>
    <row r="115" spans="1:28">
      <c r="A115" s="111"/>
      <c r="B115" s="118" t="s">
        <v>518</v>
      </c>
      <c r="C115" s="111" t="s">
        <v>400</v>
      </c>
      <c r="D115" s="111">
        <v>90</v>
      </c>
      <c r="E115" s="115">
        <f t="shared" si="6"/>
        <v>0.06</v>
      </c>
      <c r="F115" s="115"/>
      <c r="G115" s="115"/>
      <c r="H115" s="115"/>
      <c r="I115" s="115">
        <v>0.06</v>
      </c>
      <c r="J115" s="115"/>
      <c r="K115" s="115"/>
      <c r="L115" s="115"/>
      <c r="M115" s="115"/>
      <c r="N115" s="115"/>
      <c r="O115" s="115"/>
      <c r="P115" s="115"/>
      <c r="Q115" s="115"/>
      <c r="R115" s="115"/>
      <c r="S115" s="115"/>
      <c r="T115" s="115"/>
      <c r="U115" s="115"/>
      <c r="V115" s="115"/>
      <c r="W115" s="118" t="s">
        <v>401</v>
      </c>
      <c r="X115" s="117" t="s">
        <v>229</v>
      </c>
      <c r="Y115" s="117" t="s">
        <v>229</v>
      </c>
      <c r="Z115" s="103">
        <v>2019</v>
      </c>
    </row>
    <row r="116" spans="1:28">
      <c r="A116" s="111"/>
      <c r="B116" s="173" t="s">
        <v>12</v>
      </c>
      <c r="C116" s="111">
        <v>1</v>
      </c>
      <c r="D116" s="111"/>
      <c r="E116" s="115"/>
      <c r="F116" s="115"/>
      <c r="G116" s="115"/>
      <c r="H116" s="115"/>
      <c r="I116" s="115"/>
      <c r="J116" s="115"/>
      <c r="K116" s="115"/>
      <c r="L116" s="115"/>
      <c r="M116" s="115"/>
      <c r="N116" s="115"/>
      <c r="O116" s="115"/>
      <c r="P116" s="115"/>
      <c r="Q116" s="115"/>
      <c r="R116" s="115"/>
      <c r="S116" s="115"/>
      <c r="T116" s="115"/>
      <c r="U116" s="115"/>
      <c r="V116" s="115"/>
      <c r="W116" s="118"/>
      <c r="X116" s="117"/>
      <c r="Y116" s="117"/>
      <c r="Z116" s="168"/>
    </row>
    <row r="117" spans="1:28" ht="31.5">
      <c r="A117" s="111"/>
      <c r="B117" s="112" t="s">
        <v>302</v>
      </c>
      <c r="C117" s="111" t="s">
        <v>133</v>
      </c>
      <c r="D117" s="111">
        <v>91</v>
      </c>
      <c r="E117" s="115">
        <v>2</v>
      </c>
      <c r="F117" s="115">
        <v>2</v>
      </c>
      <c r="G117" s="115"/>
      <c r="H117" s="115"/>
      <c r="I117" s="115"/>
      <c r="J117" s="115"/>
      <c r="K117" s="115"/>
      <c r="L117" s="115"/>
      <c r="M117" s="115"/>
      <c r="N117" s="115"/>
      <c r="O117" s="115"/>
      <c r="P117" s="115"/>
      <c r="Q117" s="115"/>
      <c r="R117" s="115"/>
      <c r="S117" s="115"/>
      <c r="T117" s="115"/>
      <c r="U117" s="115"/>
      <c r="V117" s="115"/>
      <c r="W117" s="113" t="s">
        <v>303</v>
      </c>
      <c r="X117" s="117" t="s">
        <v>229</v>
      </c>
      <c r="Y117" s="137" t="s">
        <v>571</v>
      </c>
      <c r="Z117" s="103">
        <v>2019</v>
      </c>
    </row>
    <row r="118" spans="1:28" s="168" customFormat="1">
      <c r="A118" s="163">
        <v>11</v>
      </c>
      <c r="B118" s="173" t="s">
        <v>457</v>
      </c>
      <c r="C118" s="111">
        <v>3</v>
      </c>
      <c r="D118" s="111"/>
      <c r="E118" s="165">
        <v>63.75</v>
      </c>
      <c r="F118" s="165">
        <f>F119+F120+F121</f>
        <v>36.99</v>
      </c>
      <c r="G118" s="165">
        <f>G119+G120+G121</f>
        <v>6.7</v>
      </c>
      <c r="H118" s="165"/>
      <c r="I118" s="165"/>
      <c r="J118" s="165">
        <f>J119+J120+J121</f>
        <v>2.09</v>
      </c>
      <c r="K118" s="165">
        <f>K119+K120+K121</f>
        <v>2</v>
      </c>
      <c r="L118" s="165"/>
      <c r="M118" s="165">
        <f>M119+M120+M121</f>
        <v>0.08</v>
      </c>
      <c r="N118" s="165"/>
      <c r="O118" s="165">
        <f>O119+O120+O121</f>
        <v>2.4500000000000002</v>
      </c>
      <c r="P118" s="165"/>
      <c r="Q118" s="165"/>
      <c r="R118" s="165">
        <f>R119+R120+R121</f>
        <v>8.129999999999999</v>
      </c>
      <c r="S118" s="165"/>
      <c r="T118" s="165"/>
      <c r="U118" s="165"/>
      <c r="V118" s="165">
        <f>V119+V120+V121</f>
        <v>6.8900000000000006</v>
      </c>
      <c r="W118" s="166"/>
      <c r="X118" s="167"/>
      <c r="Y118" s="167"/>
    </row>
    <row r="119" spans="1:28" ht="31.5">
      <c r="A119" s="111"/>
      <c r="B119" s="118" t="s">
        <v>458</v>
      </c>
      <c r="C119" s="111" t="s">
        <v>140</v>
      </c>
      <c r="D119" s="111">
        <v>92</v>
      </c>
      <c r="E119" s="115">
        <f>SUM(F119:V119)</f>
        <v>3.18</v>
      </c>
      <c r="F119" s="115">
        <v>2.5</v>
      </c>
      <c r="G119" s="115"/>
      <c r="H119" s="115"/>
      <c r="I119" s="115"/>
      <c r="J119" s="115"/>
      <c r="K119" s="115"/>
      <c r="L119" s="115"/>
      <c r="M119" s="115"/>
      <c r="N119" s="115"/>
      <c r="O119" s="115"/>
      <c r="P119" s="115"/>
      <c r="Q119" s="115"/>
      <c r="R119" s="115">
        <v>0.2</v>
      </c>
      <c r="S119" s="115"/>
      <c r="T119" s="115"/>
      <c r="U119" s="115"/>
      <c r="V119" s="115">
        <v>0.48</v>
      </c>
      <c r="W119" s="118" t="s">
        <v>459</v>
      </c>
      <c r="X119" s="117" t="s">
        <v>229</v>
      </c>
      <c r="Y119" s="117" t="s">
        <v>229</v>
      </c>
      <c r="Z119" s="103">
        <v>2019</v>
      </c>
    </row>
    <row r="120" spans="1:28" s="153" customFormat="1" ht="31.5">
      <c r="A120" s="265"/>
      <c r="B120" s="271" t="s">
        <v>603</v>
      </c>
      <c r="C120" s="272" t="s">
        <v>389</v>
      </c>
      <c r="D120" s="111">
        <v>93</v>
      </c>
      <c r="E120" s="140">
        <f>SUM(F120:V120)</f>
        <v>55.77</v>
      </c>
      <c r="F120" s="114">
        <v>34.49</v>
      </c>
      <c r="G120" s="114">
        <v>6.7</v>
      </c>
      <c r="H120" s="114"/>
      <c r="I120" s="114"/>
      <c r="J120" s="114"/>
      <c r="K120" s="114">
        <v>2</v>
      </c>
      <c r="L120" s="114"/>
      <c r="M120" s="114"/>
      <c r="N120" s="114"/>
      <c r="O120" s="114"/>
      <c r="P120" s="114"/>
      <c r="Q120" s="114"/>
      <c r="R120" s="114">
        <v>6.93</v>
      </c>
      <c r="S120" s="114"/>
      <c r="T120" s="114"/>
      <c r="U120" s="114"/>
      <c r="V120" s="114">
        <v>5.65</v>
      </c>
      <c r="W120" s="124" t="s">
        <v>460</v>
      </c>
      <c r="X120" s="273" t="s">
        <v>229</v>
      </c>
      <c r="Y120" s="117" t="s">
        <v>229</v>
      </c>
      <c r="Z120" s="154">
        <v>2019</v>
      </c>
    </row>
    <row r="121" spans="1:28" ht="47.25">
      <c r="A121" s="111"/>
      <c r="B121" s="118" t="s">
        <v>461</v>
      </c>
      <c r="C121" s="111" t="s">
        <v>411</v>
      </c>
      <c r="D121" s="111">
        <v>94</v>
      </c>
      <c r="E121" s="115">
        <f>SUM(F121:V121)</f>
        <v>6.38</v>
      </c>
      <c r="F121" s="115"/>
      <c r="G121" s="115"/>
      <c r="H121" s="115"/>
      <c r="I121" s="115"/>
      <c r="J121" s="115">
        <v>2.09</v>
      </c>
      <c r="K121" s="115"/>
      <c r="L121" s="115"/>
      <c r="M121" s="115">
        <v>0.08</v>
      </c>
      <c r="N121" s="115"/>
      <c r="O121" s="115">
        <v>2.4500000000000002</v>
      </c>
      <c r="P121" s="115"/>
      <c r="Q121" s="115"/>
      <c r="R121" s="115">
        <v>1</v>
      </c>
      <c r="S121" s="115"/>
      <c r="T121" s="115"/>
      <c r="U121" s="115"/>
      <c r="V121" s="115">
        <v>0.76</v>
      </c>
      <c r="W121" s="183" t="s">
        <v>462</v>
      </c>
      <c r="X121" s="117" t="s">
        <v>229</v>
      </c>
      <c r="Y121" s="253" t="s">
        <v>569</v>
      </c>
      <c r="Z121" s="103">
        <v>2019</v>
      </c>
    </row>
    <row r="122" spans="1:28" s="179" customFormat="1">
      <c r="A122" s="163">
        <v>12</v>
      </c>
      <c r="B122" s="164" t="s">
        <v>90</v>
      </c>
      <c r="C122" s="163">
        <v>21</v>
      </c>
      <c r="D122" s="163"/>
      <c r="E122" s="165">
        <v>39.76</v>
      </c>
      <c r="F122" s="165">
        <f>SUM(F123:F139)</f>
        <v>24.639999999999997</v>
      </c>
      <c r="G122" s="165"/>
      <c r="H122" s="165"/>
      <c r="I122" s="165">
        <f>SUM(I123:I139)</f>
        <v>0.5</v>
      </c>
      <c r="J122" s="165">
        <f>SUM(J123:J139)</f>
        <v>2.2000000000000002</v>
      </c>
      <c r="K122" s="165"/>
      <c r="L122" s="165"/>
      <c r="M122" s="165"/>
      <c r="N122" s="165"/>
      <c r="O122" s="165"/>
      <c r="P122" s="165"/>
      <c r="Q122" s="165"/>
      <c r="R122" s="165">
        <f>SUM(R123:R139)</f>
        <v>1.3699999999999999</v>
      </c>
      <c r="S122" s="165">
        <f>SUM(S123:S139)</f>
        <v>1.23</v>
      </c>
      <c r="T122" s="165"/>
      <c r="U122" s="165"/>
      <c r="V122" s="165">
        <f>SUM(V123:V139)</f>
        <v>6.55</v>
      </c>
      <c r="W122" s="166"/>
      <c r="X122" s="164"/>
      <c r="Y122" s="164"/>
    </row>
    <row r="123" spans="1:28" s="189" customFormat="1" ht="47.25">
      <c r="A123" s="185">
        <v>1</v>
      </c>
      <c r="B123" s="118" t="s">
        <v>463</v>
      </c>
      <c r="C123" s="111" t="s">
        <v>356</v>
      </c>
      <c r="D123" s="111">
        <v>95</v>
      </c>
      <c r="E123" s="115">
        <f>SUM(F123:V123)</f>
        <v>0.6</v>
      </c>
      <c r="F123" s="134">
        <v>0.6</v>
      </c>
      <c r="G123" s="134"/>
      <c r="H123" s="134"/>
      <c r="I123" s="134"/>
      <c r="J123" s="134"/>
      <c r="K123" s="134"/>
      <c r="L123" s="134"/>
      <c r="M123" s="134"/>
      <c r="N123" s="134"/>
      <c r="O123" s="134"/>
      <c r="P123" s="134"/>
      <c r="Q123" s="134"/>
      <c r="R123" s="134"/>
      <c r="S123" s="134"/>
      <c r="T123" s="134"/>
      <c r="U123" s="134"/>
      <c r="V123" s="134"/>
      <c r="W123" s="112" t="s">
        <v>464</v>
      </c>
      <c r="X123" s="117" t="s">
        <v>229</v>
      </c>
      <c r="Y123" s="253" t="s">
        <v>604</v>
      </c>
      <c r="AB123" s="274">
        <f>E123+E126+E136+E137+E140</f>
        <v>9.02</v>
      </c>
    </row>
    <row r="124" spans="1:28" ht="47.25">
      <c r="A124" s="185">
        <v>2</v>
      </c>
      <c r="B124" s="118" t="s">
        <v>465</v>
      </c>
      <c r="C124" s="111" t="s">
        <v>342</v>
      </c>
      <c r="D124" s="111">
        <v>96</v>
      </c>
      <c r="E124" s="115">
        <f t="shared" ref="E124:E143" si="7">SUM(F124:V124)</f>
        <v>6.16</v>
      </c>
      <c r="F124" s="115">
        <v>4.16</v>
      </c>
      <c r="G124" s="115"/>
      <c r="H124" s="115"/>
      <c r="I124" s="115"/>
      <c r="J124" s="115">
        <v>2</v>
      </c>
      <c r="K124" s="115"/>
      <c r="L124" s="115"/>
      <c r="M124" s="115"/>
      <c r="N124" s="115"/>
      <c r="O124" s="115"/>
      <c r="P124" s="115"/>
      <c r="Q124" s="115"/>
      <c r="R124" s="115"/>
      <c r="S124" s="115"/>
      <c r="T124" s="115"/>
      <c r="U124" s="115"/>
      <c r="V124" s="115"/>
      <c r="W124" s="118" t="s">
        <v>466</v>
      </c>
      <c r="X124" s="117" t="s">
        <v>229</v>
      </c>
      <c r="Y124" s="117" t="s">
        <v>229</v>
      </c>
      <c r="Z124" s="103">
        <v>2019</v>
      </c>
    </row>
    <row r="125" spans="1:28" ht="31.5">
      <c r="A125" s="185">
        <v>3</v>
      </c>
      <c r="B125" s="118" t="s">
        <v>467</v>
      </c>
      <c r="C125" s="111" t="s">
        <v>400</v>
      </c>
      <c r="D125" s="111">
        <v>97</v>
      </c>
      <c r="E125" s="115">
        <f t="shared" si="7"/>
        <v>1.77</v>
      </c>
      <c r="F125" s="115">
        <v>1.65</v>
      </c>
      <c r="G125" s="115"/>
      <c r="H125" s="115"/>
      <c r="I125" s="115"/>
      <c r="J125" s="115"/>
      <c r="K125" s="115"/>
      <c r="L125" s="115"/>
      <c r="M125" s="115"/>
      <c r="N125" s="115"/>
      <c r="O125" s="115"/>
      <c r="P125" s="115"/>
      <c r="Q125" s="115"/>
      <c r="R125" s="115"/>
      <c r="S125" s="115"/>
      <c r="T125" s="115"/>
      <c r="U125" s="115"/>
      <c r="V125" s="115">
        <v>0.12</v>
      </c>
      <c r="W125" s="118" t="s">
        <v>468</v>
      </c>
      <c r="X125" s="117" t="s">
        <v>229</v>
      </c>
      <c r="Y125" s="137" t="s">
        <v>605</v>
      </c>
      <c r="Z125" s="103">
        <v>2019</v>
      </c>
    </row>
    <row r="126" spans="1:28" s="189" customFormat="1" ht="47.25">
      <c r="A126" s="185">
        <v>4</v>
      </c>
      <c r="B126" s="118" t="s">
        <v>469</v>
      </c>
      <c r="C126" s="111" t="s">
        <v>137</v>
      </c>
      <c r="D126" s="111">
        <v>98</v>
      </c>
      <c r="E126" s="115">
        <f t="shared" si="7"/>
        <v>5.4</v>
      </c>
      <c r="F126" s="134"/>
      <c r="G126" s="134"/>
      <c r="H126" s="134"/>
      <c r="I126" s="134"/>
      <c r="J126" s="134"/>
      <c r="K126" s="134"/>
      <c r="L126" s="134"/>
      <c r="M126" s="134"/>
      <c r="N126" s="134"/>
      <c r="O126" s="134"/>
      <c r="P126" s="134"/>
      <c r="Q126" s="134"/>
      <c r="R126" s="134"/>
      <c r="S126" s="134"/>
      <c r="T126" s="134"/>
      <c r="U126" s="134"/>
      <c r="V126" s="134">
        <v>5.4</v>
      </c>
      <c r="W126" s="118" t="s">
        <v>310</v>
      </c>
      <c r="X126" s="117" t="s">
        <v>229</v>
      </c>
      <c r="Y126" s="117" t="s">
        <v>229</v>
      </c>
    </row>
    <row r="127" spans="1:28" ht="31.5">
      <c r="A127" s="185">
        <v>5</v>
      </c>
      <c r="B127" s="118" t="s">
        <v>470</v>
      </c>
      <c r="C127" s="111" t="s">
        <v>471</v>
      </c>
      <c r="D127" s="111">
        <v>99</v>
      </c>
      <c r="E127" s="115">
        <f t="shared" si="7"/>
        <v>0.5</v>
      </c>
      <c r="F127" s="115">
        <v>0.5</v>
      </c>
      <c r="G127" s="115"/>
      <c r="H127" s="115"/>
      <c r="I127" s="115"/>
      <c r="J127" s="115"/>
      <c r="K127" s="115"/>
      <c r="L127" s="115"/>
      <c r="M127" s="115"/>
      <c r="N127" s="115"/>
      <c r="O127" s="115"/>
      <c r="P127" s="115"/>
      <c r="Q127" s="115"/>
      <c r="R127" s="115"/>
      <c r="S127" s="115"/>
      <c r="T127" s="115"/>
      <c r="U127" s="115"/>
      <c r="V127" s="115"/>
      <c r="W127" s="275" t="s">
        <v>307</v>
      </c>
      <c r="X127" s="117" t="s">
        <v>229</v>
      </c>
      <c r="Y127" s="137" t="s">
        <v>605</v>
      </c>
      <c r="Z127" s="103">
        <v>2019</v>
      </c>
    </row>
    <row r="128" spans="1:28" ht="31.5">
      <c r="A128" s="185">
        <v>6</v>
      </c>
      <c r="B128" s="118" t="s">
        <v>472</v>
      </c>
      <c r="C128" s="111" t="s">
        <v>471</v>
      </c>
      <c r="D128" s="111">
        <v>100</v>
      </c>
      <c r="E128" s="115">
        <f t="shared" si="7"/>
        <v>0.5</v>
      </c>
      <c r="F128" s="115"/>
      <c r="G128" s="115"/>
      <c r="H128" s="115"/>
      <c r="I128" s="115">
        <v>0.5</v>
      </c>
      <c r="J128" s="115"/>
      <c r="K128" s="115"/>
      <c r="L128" s="115"/>
      <c r="M128" s="115"/>
      <c r="N128" s="115"/>
      <c r="O128" s="115"/>
      <c r="P128" s="115"/>
      <c r="Q128" s="115"/>
      <c r="R128" s="115"/>
      <c r="S128" s="115"/>
      <c r="T128" s="115"/>
      <c r="U128" s="115"/>
      <c r="V128" s="115"/>
      <c r="W128" s="118" t="s">
        <v>473</v>
      </c>
      <c r="X128" s="117" t="s">
        <v>229</v>
      </c>
      <c r="Y128" s="117" t="s">
        <v>229</v>
      </c>
      <c r="Z128" s="103">
        <v>2019</v>
      </c>
    </row>
    <row r="129" spans="1:26" s="189" customFormat="1" ht="47.25">
      <c r="A129" s="185">
        <v>7</v>
      </c>
      <c r="B129" s="118" t="s">
        <v>474</v>
      </c>
      <c r="C129" s="111" t="s">
        <v>471</v>
      </c>
      <c r="D129" s="111">
        <v>101</v>
      </c>
      <c r="E129" s="115">
        <f t="shared" si="7"/>
        <v>0.8</v>
      </c>
      <c r="F129" s="134">
        <v>0.7</v>
      </c>
      <c r="G129" s="134"/>
      <c r="H129" s="134"/>
      <c r="I129" s="134"/>
      <c r="J129" s="134"/>
      <c r="K129" s="134"/>
      <c r="L129" s="134"/>
      <c r="M129" s="134"/>
      <c r="N129" s="134"/>
      <c r="O129" s="134"/>
      <c r="P129" s="134"/>
      <c r="Q129" s="134"/>
      <c r="R129" s="134">
        <v>0.05</v>
      </c>
      <c r="S129" s="134">
        <v>0.05</v>
      </c>
      <c r="T129" s="134"/>
      <c r="U129" s="134"/>
      <c r="V129" s="134"/>
      <c r="W129" s="175" t="s">
        <v>250</v>
      </c>
      <c r="X129" s="117" t="s">
        <v>229</v>
      </c>
      <c r="Y129" s="253" t="s">
        <v>604</v>
      </c>
      <c r="Z129" s="189">
        <v>2019</v>
      </c>
    </row>
    <row r="130" spans="1:26" ht="31.5">
      <c r="A130" s="185">
        <v>8</v>
      </c>
      <c r="B130" s="118" t="s">
        <v>475</v>
      </c>
      <c r="C130" s="111" t="s">
        <v>130</v>
      </c>
      <c r="D130" s="111">
        <v>102</v>
      </c>
      <c r="E130" s="115">
        <f t="shared" si="7"/>
        <v>2.3199999999999998</v>
      </c>
      <c r="F130" s="115">
        <v>2.3199999999999998</v>
      </c>
      <c r="G130" s="115"/>
      <c r="H130" s="115"/>
      <c r="I130" s="115"/>
      <c r="J130" s="115"/>
      <c r="K130" s="115"/>
      <c r="L130" s="115"/>
      <c r="M130" s="115"/>
      <c r="N130" s="115"/>
      <c r="O130" s="115"/>
      <c r="P130" s="115"/>
      <c r="Q130" s="115"/>
      <c r="R130" s="115"/>
      <c r="S130" s="115"/>
      <c r="T130" s="115"/>
      <c r="U130" s="115"/>
      <c r="V130" s="115"/>
      <c r="W130" s="118" t="s">
        <v>476</v>
      </c>
      <c r="X130" s="117" t="s">
        <v>229</v>
      </c>
      <c r="Y130" s="117" t="s">
        <v>229</v>
      </c>
      <c r="Z130" s="103">
        <v>2019</v>
      </c>
    </row>
    <row r="131" spans="1:26" ht="31.5">
      <c r="A131" s="185">
        <v>9</v>
      </c>
      <c r="B131" s="118" t="s">
        <v>606</v>
      </c>
      <c r="C131" s="111" t="s">
        <v>309</v>
      </c>
      <c r="D131" s="111">
        <v>103</v>
      </c>
      <c r="E131" s="115">
        <f t="shared" si="7"/>
        <v>4</v>
      </c>
      <c r="F131" s="115">
        <v>3.2</v>
      </c>
      <c r="G131" s="115"/>
      <c r="H131" s="115"/>
      <c r="I131" s="115"/>
      <c r="J131" s="115">
        <v>0.2</v>
      </c>
      <c r="K131" s="115"/>
      <c r="L131" s="115"/>
      <c r="M131" s="115"/>
      <c r="N131" s="115"/>
      <c r="O131" s="115"/>
      <c r="P131" s="115"/>
      <c r="Q131" s="115"/>
      <c r="R131" s="115">
        <v>0.3</v>
      </c>
      <c r="S131" s="115">
        <v>0.3</v>
      </c>
      <c r="T131" s="115"/>
      <c r="U131" s="115"/>
      <c r="V131" s="115"/>
      <c r="W131" s="113" t="s">
        <v>477</v>
      </c>
      <c r="X131" s="112" t="s">
        <v>311</v>
      </c>
      <c r="Y131" s="112" t="s">
        <v>311</v>
      </c>
      <c r="Z131" s="103">
        <v>2019</v>
      </c>
    </row>
    <row r="132" spans="1:26" ht="31.5">
      <c r="A132" s="185">
        <v>10</v>
      </c>
      <c r="B132" s="118" t="s">
        <v>478</v>
      </c>
      <c r="C132" s="183" t="s">
        <v>607</v>
      </c>
      <c r="D132" s="111">
        <v>104</v>
      </c>
      <c r="E132" s="115">
        <f t="shared" si="7"/>
        <v>1.1000000000000001</v>
      </c>
      <c r="F132" s="115">
        <v>0.8</v>
      </c>
      <c r="G132" s="115"/>
      <c r="H132" s="115"/>
      <c r="I132" s="115"/>
      <c r="J132" s="115"/>
      <c r="K132" s="115"/>
      <c r="L132" s="115"/>
      <c r="M132" s="115"/>
      <c r="N132" s="115"/>
      <c r="O132" s="115"/>
      <c r="P132" s="115"/>
      <c r="Q132" s="115"/>
      <c r="R132" s="115">
        <v>0.1</v>
      </c>
      <c r="S132" s="115">
        <v>0.2</v>
      </c>
      <c r="T132" s="115"/>
      <c r="U132" s="115"/>
      <c r="V132" s="115"/>
      <c r="W132" s="135" t="s">
        <v>479</v>
      </c>
      <c r="X132" s="112" t="s">
        <v>311</v>
      </c>
      <c r="Y132" s="112" t="s">
        <v>311</v>
      </c>
      <c r="Z132" s="255">
        <v>2019</v>
      </c>
    </row>
    <row r="133" spans="1:26" ht="31.5">
      <c r="A133" s="185">
        <v>11</v>
      </c>
      <c r="B133" s="118" t="s">
        <v>480</v>
      </c>
      <c r="C133" s="111" t="s">
        <v>400</v>
      </c>
      <c r="D133" s="111">
        <v>105</v>
      </c>
      <c r="E133" s="115">
        <f t="shared" si="7"/>
        <v>4.3</v>
      </c>
      <c r="F133" s="115">
        <v>4</v>
      </c>
      <c r="G133" s="115"/>
      <c r="H133" s="115"/>
      <c r="I133" s="115"/>
      <c r="J133" s="115"/>
      <c r="K133" s="115"/>
      <c r="L133" s="115"/>
      <c r="M133" s="115"/>
      <c r="N133" s="115"/>
      <c r="O133" s="115"/>
      <c r="P133" s="115"/>
      <c r="Q133" s="115"/>
      <c r="R133" s="115">
        <v>0.2</v>
      </c>
      <c r="S133" s="115">
        <v>0.1</v>
      </c>
      <c r="T133" s="115"/>
      <c r="U133" s="115"/>
      <c r="V133" s="115"/>
      <c r="W133" s="113" t="s">
        <v>481</v>
      </c>
      <c r="X133" s="112" t="s">
        <v>311</v>
      </c>
      <c r="Y133" s="112" t="s">
        <v>311</v>
      </c>
      <c r="Z133" s="103">
        <v>2019</v>
      </c>
    </row>
    <row r="134" spans="1:26">
      <c r="A134" s="185">
        <v>12</v>
      </c>
      <c r="B134" s="118" t="s">
        <v>482</v>
      </c>
      <c r="C134" s="111" t="s">
        <v>134</v>
      </c>
      <c r="D134" s="111">
        <v>106</v>
      </c>
      <c r="E134" s="115">
        <f t="shared" si="7"/>
        <v>2</v>
      </c>
      <c r="F134" s="115">
        <v>1.8</v>
      </c>
      <c r="G134" s="115"/>
      <c r="H134" s="115"/>
      <c r="I134" s="115"/>
      <c r="J134" s="115"/>
      <c r="K134" s="115"/>
      <c r="L134" s="115"/>
      <c r="M134" s="115"/>
      <c r="N134" s="115"/>
      <c r="O134" s="115"/>
      <c r="P134" s="115"/>
      <c r="Q134" s="115"/>
      <c r="R134" s="115">
        <v>0.1</v>
      </c>
      <c r="S134" s="115">
        <v>0.1</v>
      </c>
      <c r="T134" s="115"/>
      <c r="U134" s="115"/>
      <c r="V134" s="115"/>
      <c r="W134" s="113" t="s">
        <v>483</v>
      </c>
      <c r="X134" s="112" t="s">
        <v>311</v>
      </c>
      <c r="Y134" s="112" t="s">
        <v>311</v>
      </c>
      <c r="Z134" s="103">
        <v>2019</v>
      </c>
    </row>
    <row r="135" spans="1:26" ht="47.25">
      <c r="A135" s="185">
        <v>13</v>
      </c>
      <c r="B135" s="112" t="s">
        <v>484</v>
      </c>
      <c r="C135" s="111" t="s">
        <v>400</v>
      </c>
      <c r="D135" s="111">
        <v>107</v>
      </c>
      <c r="E135" s="115">
        <f t="shared" si="7"/>
        <v>0.73</v>
      </c>
      <c r="F135" s="115">
        <v>0.36</v>
      </c>
      <c r="G135" s="115"/>
      <c r="H135" s="115"/>
      <c r="I135" s="115"/>
      <c r="J135" s="115"/>
      <c r="K135" s="115"/>
      <c r="L135" s="115"/>
      <c r="M135" s="115"/>
      <c r="N135" s="115"/>
      <c r="O135" s="115"/>
      <c r="P135" s="115"/>
      <c r="Q135" s="115"/>
      <c r="R135" s="115">
        <v>0.1</v>
      </c>
      <c r="S135" s="115">
        <v>0.1</v>
      </c>
      <c r="T135" s="115"/>
      <c r="U135" s="115"/>
      <c r="V135" s="115">
        <v>0.17</v>
      </c>
      <c r="W135" s="135" t="s">
        <v>485</v>
      </c>
      <c r="X135" s="112" t="s">
        <v>311</v>
      </c>
      <c r="Y135" s="112" t="s">
        <v>311</v>
      </c>
      <c r="Z135" s="103">
        <v>2019</v>
      </c>
    </row>
    <row r="136" spans="1:26" ht="47.25">
      <c r="A136" s="185">
        <v>14</v>
      </c>
      <c r="B136" s="118" t="s">
        <v>486</v>
      </c>
      <c r="C136" s="111" t="s">
        <v>400</v>
      </c>
      <c r="D136" s="111">
        <v>108</v>
      </c>
      <c r="E136" s="115">
        <f t="shared" si="7"/>
        <v>1.2</v>
      </c>
      <c r="F136" s="115">
        <v>1.1499999999999999</v>
      </c>
      <c r="G136" s="115"/>
      <c r="H136" s="115"/>
      <c r="I136" s="115"/>
      <c r="J136" s="115"/>
      <c r="K136" s="115"/>
      <c r="L136" s="115"/>
      <c r="M136" s="115"/>
      <c r="N136" s="115"/>
      <c r="O136" s="115"/>
      <c r="P136" s="115"/>
      <c r="Q136" s="115"/>
      <c r="R136" s="115">
        <v>0.03</v>
      </c>
      <c r="S136" s="115">
        <v>0.02</v>
      </c>
      <c r="T136" s="115"/>
      <c r="U136" s="115"/>
      <c r="V136" s="115"/>
      <c r="W136" s="118" t="s">
        <v>487</v>
      </c>
      <c r="X136" s="117" t="s">
        <v>229</v>
      </c>
      <c r="Y136" s="253" t="s">
        <v>604</v>
      </c>
    </row>
    <row r="137" spans="1:26" ht="63">
      <c r="A137" s="185">
        <v>15</v>
      </c>
      <c r="B137" s="118" t="s">
        <v>314</v>
      </c>
      <c r="C137" s="111" t="s">
        <v>139</v>
      </c>
      <c r="D137" s="111">
        <v>109</v>
      </c>
      <c r="E137" s="115">
        <f t="shared" si="7"/>
        <v>1.56</v>
      </c>
      <c r="F137" s="115">
        <v>0.8</v>
      </c>
      <c r="G137" s="115"/>
      <c r="H137" s="115"/>
      <c r="I137" s="115"/>
      <c r="J137" s="115"/>
      <c r="K137" s="115"/>
      <c r="L137" s="115"/>
      <c r="M137" s="115"/>
      <c r="N137" s="115"/>
      <c r="O137" s="115"/>
      <c r="P137" s="115"/>
      <c r="Q137" s="115"/>
      <c r="R137" s="134">
        <v>0.09</v>
      </c>
      <c r="S137" s="134">
        <v>0.01</v>
      </c>
      <c r="T137" s="115"/>
      <c r="U137" s="115"/>
      <c r="V137" s="115">
        <v>0.66</v>
      </c>
      <c r="W137" s="118" t="s">
        <v>315</v>
      </c>
      <c r="X137" s="117" t="s">
        <v>229</v>
      </c>
      <c r="Y137" s="253" t="s">
        <v>604</v>
      </c>
    </row>
    <row r="138" spans="1:26" ht="31.5">
      <c r="A138" s="185">
        <v>16</v>
      </c>
      <c r="B138" s="118" t="s">
        <v>488</v>
      </c>
      <c r="C138" s="183" t="s">
        <v>134</v>
      </c>
      <c r="D138" s="111">
        <v>110</v>
      </c>
      <c r="E138" s="115">
        <f t="shared" si="7"/>
        <v>2.15</v>
      </c>
      <c r="F138" s="134">
        <v>1.7</v>
      </c>
      <c r="G138" s="115"/>
      <c r="H138" s="115"/>
      <c r="I138" s="115"/>
      <c r="J138" s="115"/>
      <c r="K138" s="115"/>
      <c r="L138" s="115"/>
      <c r="M138" s="115"/>
      <c r="N138" s="115"/>
      <c r="O138" s="115"/>
      <c r="P138" s="115"/>
      <c r="Q138" s="115"/>
      <c r="R138" s="134">
        <v>0.2</v>
      </c>
      <c r="S138" s="134">
        <v>0.15</v>
      </c>
      <c r="T138" s="115"/>
      <c r="U138" s="115"/>
      <c r="V138" s="134">
        <v>0.1</v>
      </c>
      <c r="W138" s="112" t="s">
        <v>489</v>
      </c>
      <c r="X138" s="253" t="s">
        <v>324</v>
      </c>
      <c r="Y138" s="253" t="s">
        <v>324</v>
      </c>
      <c r="Z138" s="103">
        <v>2019</v>
      </c>
    </row>
    <row r="139" spans="1:26" ht="47.25">
      <c r="A139" s="185">
        <v>17</v>
      </c>
      <c r="B139" s="118" t="s">
        <v>490</v>
      </c>
      <c r="C139" s="183" t="s">
        <v>134</v>
      </c>
      <c r="D139" s="111">
        <v>111</v>
      </c>
      <c r="E139" s="115">
        <f t="shared" si="7"/>
        <v>1.4000000000000001</v>
      </c>
      <c r="F139" s="115">
        <v>0.9</v>
      </c>
      <c r="G139" s="115"/>
      <c r="H139" s="115"/>
      <c r="I139" s="115"/>
      <c r="J139" s="115"/>
      <c r="K139" s="115"/>
      <c r="L139" s="115"/>
      <c r="M139" s="115"/>
      <c r="N139" s="115"/>
      <c r="O139" s="115"/>
      <c r="P139" s="115"/>
      <c r="Q139" s="115"/>
      <c r="R139" s="115">
        <v>0.2</v>
      </c>
      <c r="S139" s="115">
        <v>0.2</v>
      </c>
      <c r="T139" s="115"/>
      <c r="U139" s="115"/>
      <c r="V139" s="115">
        <v>0.1</v>
      </c>
      <c r="W139" s="118" t="s">
        <v>491</v>
      </c>
      <c r="X139" s="253" t="s">
        <v>324</v>
      </c>
      <c r="Y139" s="253" t="s">
        <v>324</v>
      </c>
      <c r="Z139" s="103">
        <v>2019</v>
      </c>
    </row>
    <row r="140" spans="1:26" s="157" customFormat="1">
      <c r="A140" s="185">
        <v>18</v>
      </c>
      <c r="B140" s="127" t="s">
        <v>507</v>
      </c>
      <c r="C140" s="197" t="s">
        <v>134</v>
      </c>
      <c r="D140" s="111">
        <v>112</v>
      </c>
      <c r="E140" s="115">
        <f t="shared" si="7"/>
        <v>0.26</v>
      </c>
      <c r="F140" s="155">
        <v>0.2</v>
      </c>
      <c r="G140" s="155"/>
      <c r="H140" s="155"/>
      <c r="I140" s="155"/>
      <c r="J140" s="155"/>
      <c r="K140" s="155"/>
      <c r="L140" s="155"/>
      <c r="M140" s="155"/>
      <c r="N140" s="155"/>
      <c r="O140" s="155"/>
      <c r="P140" s="155"/>
      <c r="Q140" s="155"/>
      <c r="R140" s="155">
        <v>0.03</v>
      </c>
      <c r="S140" s="155">
        <v>0.03</v>
      </c>
      <c r="T140" s="155"/>
      <c r="U140" s="155"/>
      <c r="V140" s="155"/>
      <c r="W140" s="127" t="s">
        <v>491</v>
      </c>
      <c r="X140" s="263"/>
      <c r="Y140" s="263"/>
      <c r="Z140" s="200"/>
    </row>
    <row r="141" spans="1:26" s="157" customFormat="1" ht="31.5">
      <c r="A141" s="185">
        <v>19</v>
      </c>
      <c r="B141" s="127" t="s">
        <v>608</v>
      </c>
      <c r="C141" s="197" t="s">
        <v>135</v>
      </c>
      <c r="D141" s="111">
        <v>113</v>
      </c>
      <c r="E141" s="115">
        <f t="shared" si="7"/>
        <v>0.26</v>
      </c>
      <c r="F141" s="155">
        <v>0.2</v>
      </c>
      <c r="G141" s="155"/>
      <c r="H141" s="155"/>
      <c r="I141" s="155"/>
      <c r="J141" s="155"/>
      <c r="K141" s="155"/>
      <c r="L141" s="155"/>
      <c r="M141" s="155"/>
      <c r="N141" s="155"/>
      <c r="O141" s="155"/>
      <c r="P141" s="155"/>
      <c r="Q141" s="155"/>
      <c r="R141" s="155">
        <v>0.03</v>
      </c>
      <c r="S141" s="155">
        <v>0.03</v>
      </c>
      <c r="T141" s="155"/>
      <c r="U141" s="155"/>
      <c r="V141" s="155"/>
      <c r="W141" s="127" t="s">
        <v>489</v>
      </c>
      <c r="X141" s="263"/>
      <c r="Y141" s="263"/>
      <c r="Z141" s="200"/>
    </row>
    <row r="142" spans="1:26" s="157" customFormat="1">
      <c r="A142" s="185">
        <v>20</v>
      </c>
      <c r="B142" s="127" t="s">
        <v>609</v>
      </c>
      <c r="C142" s="197" t="s">
        <v>137</v>
      </c>
      <c r="D142" s="111">
        <v>114</v>
      </c>
      <c r="E142" s="115">
        <f t="shared" si="7"/>
        <v>9.2000000000000011</v>
      </c>
      <c r="F142" s="155">
        <v>8</v>
      </c>
      <c r="G142" s="155"/>
      <c r="H142" s="155"/>
      <c r="I142" s="155"/>
      <c r="J142" s="155"/>
      <c r="K142" s="155">
        <v>0.1</v>
      </c>
      <c r="L142" s="155"/>
      <c r="M142" s="155"/>
      <c r="N142" s="155"/>
      <c r="O142" s="155"/>
      <c r="P142" s="155"/>
      <c r="Q142" s="155"/>
      <c r="R142" s="155">
        <v>0.4</v>
      </c>
      <c r="S142" s="155">
        <v>0.4</v>
      </c>
      <c r="T142" s="155"/>
      <c r="U142" s="155"/>
      <c r="V142" s="155">
        <v>0.3</v>
      </c>
      <c r="W142" s="127" t="s">
        <v>610</v>
      </c>
      <c r="X142" s="263"/>
      <c r="Y142" s="263"/>
      <c r="Z142" s="200"/>
    </row>
    <row r="143" spans="1:26" ht="31.5">
      <c r="A143" s="185">
        <v>21</v>
      </c>
      <c r="B143" s="118" t="s">
        <v>611</v>
      </c>
      <c r="C143" s="183" t="s">
        <v>140</v>
      </c>
      <c r="D143" s="111">
        <v>115</v>
      </c>
      <c r="E143" s="115">
        <f t="shared" si="7"/>
        <v>0.4</v>
      </c>
      <c r="F143" s="115">
        <v>0.2</v>
      </c>
      <c r="G143" s="115"/>
      <c r="H143" s="115"/>
      <c r="I143" s="115"/>
      <c r="J143" s="115"/>
      <c r="K143" s="115"/>
      <c r="L143" s="115"/>
      <c r="M143" s="115"/>
      <c r="N143" s="115"/>
      <c r="O143" s="115"/>
      <c r="P143" s="115"/>
      <c r="Q143" s="115"/>
      <c r="R143" s="115"/>
      <c r="S143" s="115"/>
      <c r="T143" s="115"/>
      <c r="U143" s="115"/>
      <c r="V143" s="115">
        <v>0.2</v>
      </c>
      <c r="W143" s="118"/>
      <c r="X143" s="117" t="s">
        <v>229</v>
      </c>
      <c r="Y143" s="137" t="s">
        <v>612</v>
      </c>
      <c r="Z143" s="168"/>
    </row>
    <row r="144" spans="1:26" s="179" customFormat="1">
      <c r="A144" s="163">
        <v>13</v>
      </c>
      <c r="B144" s="164" t="s">
        <v>87</v>
      </c>
      <c r="C144" s="163">
        <v>2</v>
      </c>
      <c r="D144" s="163"/>
      <c r="E144" s="165">
        <f t="shared" ref="E144:E150" si="8">SUM(F144:V144)</f>
        <v>6.26</v>
      </c>
      <c r="F144" s="165">
        <f>F145+F146</f>
        <v>6.18</v>
      </c>
      <c r="G144" s="165"/>
      <c r="H144" s="165"/>
      <c r="I144" s="165"/>
      <c r="J144" s="165"/>
      <c r="K144" s="165"/>
      <c r="L144" s="165"/>
      <c r="M144" s="165"/>
      <c r="N144" s="165"/>
      <c r="O144" s="165"/>
      <c r="P144" s="165"/>
      <c r="Q144" s="165"/>
      <c r="R144" s="165"/>
      <c r="S144" s="165"/>
      <c r="T144" s="165"/>
      <c r="U144" s="165"/>
      <c r="V144" s="165">
        <f>V145+V146</f>
        <v>0.08</v>
      </c>
      <c r="W144" s="178"/>
      <c r="X144" s="164"/>
      <c r="Y144" s="164"/>
    </row>
    <row r="145" spans="1:26">
      <c r="A145" s="111"/>
      <c r="B145" s="112" t="s">
        <v>492</v>
      </c>
      <c r="C145" s="111" t="s">
        <v>322</v>
      </c>
      <c r="D145" s="111">
        <v>116</v>
      </c>
      <c r="E145" s="115">
        <f t="shared" si="8"/>
        <v>4.5</v>
      </c>
      <c r="F145" s="115">
        <v>4.5</v>
      </c>
      <c r="G145" s="115"/>
      <c r="H145" s="115"/>
      <c r="I145" s="115"/>
      <c r="J145" s="115"/>
      <c r="K145" s="115"/>
      <c r="L145" s="115"/>
      <c r="M145" s="115"/>
      <c r="N145" s="115"/>
      <c r="O145" s="115"/>
      <c r="P145" s="115"/>
      <c r="Q145" s="115"/>
      <c r="R145" s="115"/>
      <c r="S145" s="115"/>
      <c r="T145" s="115"/>
      <c r="U145" s="115"/>
      <c r="V145" s="115"/>
      <c r="W145" s="118" t="s">
        <v>493</v>
      </c>
      <c r="X145" s="117" t="s">
        <v>229</v>
      </c>
      <c r="Y145" s="117" t="s">
        <v>229</v>
      </c>
      <c r="Z145" s="103">
        <v>2019</v>
      </c>
    </row>
    <row r="146" spans="1:26" ht="31.5">
      <c r="A146" s="111"/>
      <c r="B146" s="118" t="s">
        <v>527</v>
      </c>
      <c r="C146" s="111" t="s">
        <v>400</v>
      </c>
      <c r="D146" s="111">
        <v>117</v>
      </c>
      <c r="E146" s="115">
        <f t="shared" si="8"/>
        <v>1.76</v>
      </c>
      <c r="F146" s="115">
        <v>1.68</v>
      </c>
      <c r="G146" s="115"/>
      <c r="H146" s="115"/>
      <c r="I146" s="115"/>
      <c r="J146" s="115"/>
      <c r="K146" s="115"/>
      <c r="L146" s="115"/>
      <c r="M146" s="115"/>
      <c r="N146" s="115"/>
      <c r="O146" s="115"/>
      <c r="P146" s="115"/>
      <c r="Q146" s="115"/>
      <c r="R146" s="115"/>
      <c r="S146" s="115"/>
      <c r="T146" s="115"/>
      <c r="U146" s="115"/>
      <c r="V146" s="115">
        <v>0.08</v>
      </c>
      <c r="W146" s="118" t="s">
        <v>343</v>
      </c>
      <c r="X146" s="117" t="s">
        <v>229</v>
      </c>
      <c r="Y146" s="117" t="s">
        <v>229</v>
      </c>
      <c r="Z146" s="103">
        <v>2019</v>
      </c>
    </row>
    <row r="147" spans="1:26" s="168" customFormat="1">
      <c r="A147" s="163">
        <v>14</v>
      </c>
      <c r="B147" s="164" t="s">
        <v>494</v>
      </c>
      <c r="C147" s="163">
        <v>1</v>
      </c>
      <c r="D147" s="163"/>
      <c r="E147" s="165">
        <f t="shared" si="8"/>
        <v>71.8</v>
      </c>
      <c r="F147" s="165"/>
      <c r="G147" s="165"/>
      <c r="H147" s="165"/>
      <c r="I147" s="165"/>
      <c r="J147" s="165"/>
      <c r="K147" s="165"/>
      <c r="L147" s="165"/>
      <c r="M147" s="165"/>
      <c r="N147" s="165"/>
      <c r="O147" s="165"/>
      <c r="P147" s="165"/>
      <c r="Q147" s="165">
        <f>Q148</f>
        <v>71.8</v>
      </c>
      <c r="R147" s="165"/>
      <c r="S147" s="165"/>
      <c r="T147" s="165"/>
      <c r="U147" s="165"/>
      <c r="V147" s="165"/>
      <c r="W147" s="166"/>
      <c r="X147" s="164"/>
      <c r="Y147" s="164"/>
    </row>
    <row r="148" spans="1:26" ht="63">
      <c r="A148" s="111"/>
      <c r="B148" s="118" t="s">
        <v>495</v>
      </c>
      <c r="C148" s="111" t="s">
        <v>342</v>
      </c>
      <c r="D148" s="111">
        <v>118</v>
      </c>
      <c r="E148" s="115">
        <f t="shared" si="8"/>
        <v>71.8</v>
      </c>
      <c r="F148" s="115"/>
      <c r="G148" s="115"/>
      <c r="H148" s="115"/>
      <c r="I148" s="115"/>
      <c r="J148" s="115"/>
      <c r="K148" s="115"/>
      <c r="L148" s="115"/>
      <c r="M148" s="115"/>
      <c r="N148" s="115"/>
      <c r="O148" s="115"/>
      <c r="P148" s="115"/>
      <c r="Q148" s="115">
        <v>71.8</v>
      </c>
      <c r="R148" s="115"/>
      <c r="S148" s="115"/>
      <c r="T148" s="115"/>
      <c r="U148" s="115"/>
      <c r="V148" s="115"/>
      <c r="W148" s="118" t="s">
        <v>496</v>
      </c>
      <c r="X148" s="137" t="s">
        <v>366</v>
      </c>
      <c r="Y148" s="137" t="s">
        <v>580</v>
      </c>
      <c r="Z148" s="103">
        <v>2019</v>
      </c>
    </row>
    <row r="149" spans="1:26" s="168" customFormat="1">
      <c r="A149" s="163">
        <v>15</v>
      </c>
      <c r="B149" s="164" t="s">
        <v>105</v>
      </c>
      <c r="C149" s="163">
        <v>1</v>
      </c>
      <c r="D149" s="163"/>
      <c r="E149" s="165">
        <f t="shared" si="8"/>
        <v>1.1000000000000001</v>
      </c>
      <c r="F149" s="165"/>
      <c r="G149" s="165">
        <f>G150</f>
        <v>0.2</v>
      </c>
      <c r="H149" s="165"/>
      <c r="I149" s="165">
        <f>I150</f>
        <v>0.9</v>
      </c>
      <c r="J149" s="165"/>
      <c r="K149" s="165"/>
      <c r="L149" s="165"/>
      <c r="M149" s="165"/>
      <c r="N149" s="165"/>
      <c r="O149" s="165"/>
      <c r="P149" s="165"/>
      <c r="Q149" s="165"/>
      <c r="R149" s="165"/>
      <c r="S149" s="165"/>
      <c r="T149" s="165"/>
      <c r="U149" s="165"/>
      <c r="V149" s="165"/>
      <c r="W149" s="184"/>
      <c r="X149" s="164"/>
      <c r="Y149" s="164"/>
    </row>
    <row r="150" spans="1:26" ht="47.25">
      <c r="A150" s="111"/>
      <c r="B150" s="118" t="s">
        <v>526</v>
      </c>
      <c r="C150" s="111" t="s">
        <v>356</v>
      </c>
      <c r="D150" s="111">
        <v>119</v>
      </c>
      <c r="E150" s="115">
        <f t="shared" si="8"/>
        <v>1.1000000000000001</v>
      </c>
      <c r="F150" s="115"/>
      <c r="G150" s="115">
        <v>0.2</v>
      </c>
      <c r="H150" s="115"/>
      <c r="I150" s="115">
        <v>0.9</v>
      </c>
      <c r="J150" s="115"/>
      <c r="K150" s="115"/>
      <c r="L150" s="115"/>
      <c r="M150" s="115"/>
      <c r="N150" s="115"/>
      <c r="O150" s="115"/>
      <c r="P150" s="115"/>
      <c r="Q150" s="115"/>
      <c r="R150" s="115"/>
      <c r="S150" s="115"/>
      <c r="T150" s="115"/>
      <c r="U150" s="115"/>
      <c r="V150" s="115"/>
      <c r="W150" s="118" t="s">
        <v>497</v>
      </c>
      <c r="X150" s="117" t="s">
        <v>229</v>
      </c>
      <c r="Y150" s="117" t="s">
        <v>229</v>
      </c>
      <c r="Z150" s="103">
        <v>2019</v>
      </c>
    </row>
    <row r="151" spans="1:26" ht="31.5">
      <c r="A151" s="163">
        <v>16</v>
      </c>
      <c r="B151" s="204" t="s">
        <v>525</v>
      </c>
      <c r="C151" s="111">
        <v>1</v>
      </c>
      <c r="D151" s="111"/>
      <c r="E151" s="202"/>
      <c r="F151" s="203"/>
      <c r="G151" s="203"/>
      <c r="H151" s="203"/>
      <c r="I151" s="134"/>
      <c r="J151" s="134"/>
      <c r="K151" s="134"/>
      <c r="L151" s="134"/>
      <c r="M151" s="134"/>
      <c r="N151" s="134"/>
      <c r="O151" s="134"/>
      <c r="P151" s="134"/>
      <c r="Q151" s="134"/>
      <c r="R151" s="134"/>
      <c r="S151" s="134"/>
      <c r="T151" s="134"/>
      <c r="U151" s="134"/>
      <c r="V151" s="134"/>
      <c r="W151" s="134"/>
      <c r="X151" s="117"/>
      <c r="Y151" s="117"/>
      <c r="Z151" s="168"/>
    </row>
    <row r="152" spans="1:26" ht="31.5">
      <c r="A152" s="163"/>
      <c r="B152" s="118" t="s">
        <v>502</v>
      </c>
      <c r="C152" s="111" t="s">
        <v>309</v>
      </c>
      <c r="D152" s="111">
        <v>120</v>
      </c>
      <c r="E152" s="202">
        <v>9</v>
      </c>
      <c r="F152" s="248">
        <v>9</v>
      </c>
      <c r="G152" s="203"/>
      <c r="H152" s="203"/>
      <c r="I152" s="134"/>
      <c r="J152" s="134"/>
      <c r="K152" s="134"/>
      <c r="L152" s="134"/>
      <c r="M152" s="134"/>
      <c r="N152" s="134"/>
      <c r="O152" s="134"/>
      <c r="P152" s="134"/>
      <c r="Q152" s="134"/>
      <c r="R152" s="134"/>
      <c r="S152" s="134"/>
      <c r="T152" s="134"/>
      <c r="U152" s="134"/>
      <c r="V152" s="134"/>
      <c r="W152" s="118" t="s">
        <v>524</v>
      </c>
      <c r="X152" s="117"/>
      <c r="Y152" s="117"/>
      <c r="Z152" s="168"/>
    </row>
    <row r="153" spans="1:26">
      <c r="I153" s="101"/>
      <c r="J153" s="101"/>
      <c r="K153" s="101"/>
      <c r="L153" s="101"/>
      <c r="M153" s="101"/>
      <c r="N153" s="101"/>
      <c r="O153" s="101"/>
      <c r="P153" s="101"/>
      <c r="Q153" s="101"/>
      <c r="R153" s="101"/>
      <c r="S153" s="101"/>
      <c r="T153" s="101"/>
      <c r="U153" s="101"/>
      <c r="V153" s="101"/>
      <c r="Z153" s="168"/>
    </row>
    <row r="156" spans="1:26">
      <c r="C156" s="285">
        <f>C5+C7+C9+C23+C28+C45+C53+C57+C59+C61+C63+C66+C68+C109+C112+C116+C118+C122+C144+C147+C149+C151</f>
        <v>120</v>
      </c>
    </row>
    <row r="158" spans="1:26">
      <c r="F158" s="194"/>
      <c r="G158" s="194"/>
      <c r="H158" s="194"/>
      <c r="I158" s="194"/>
      <c r="J158" s="194"/>
      <c r="K158" s="194"/>
      <c r="L158" s="194"/>
      <c r="M158" s="194"/>
      <c r="N158" s="194"/>
      <c r="O158" s="194"/>
      <c r="P158" s="194"/>
      <c r="Q158" s="194"/>
      <c r="R158" s="194"/>
      <c r="S158" s="194"/>
      <c r="T158" s="194"/>
      <c r="U158" s="194"/>
      <c r="V158" s="194"/>
    </row>
    <row r="159" spans="1:26">
      <c r="A159" s="103"/>
      <c r="B159" s="103"/>
      <c r="E159" s="160"/>
      <c r="F159" s="103"/>
      <c r="G159" s="103"/>
      <c r="H159" s="103"/>
      <c r="I159" s="103"/>
      <c r="J159" s="103"/>
      <c r="K159" s="103"/>
      <c r="L159" s="103"/>
      <c r="M159" s="103"/>
      <c r="N159" s="103"/>
      <c r="O159" s="103"/>
      <c r="P159" s="103"/>
      <c r="Q159" s="103"/>
      <c r="R159" s="103"/>
      <c r="S159" s="103"/>
      <c r="T159" s="103"/>
      <c r="U159" s="103"/>
      <c r="V159" s="103"/>
      <c r="W159" s="103"/>
      <c r="X159" s="103"/>
      <c r="Y159" s="103"/>
    </row>
    <row r="160" spans="1:26">
      <c r="F160" s="194"/>
      <c r="G160" s="194"/>
      <c r="H160" s="194"/>
      <c r="I160" s="194"/>
      <c r="J160" s="194"/>
      <c r="K160" s="194"/>
      <c r="L160" s="194"/>
      <c r="M160" s="194"/>
      <c r="N160" s="194"/>
      <c r="O160" s="194"/>
      <c r="P160" s="194"/>
      <c r="Q160" s="194"/>
      <c r="R160" s="194"/>
      <c r="S160" s="194"/>
      <c r="T160" s="194"/>
      <c r="U160" s="194"/>
      <c r="V160" s="194"/>
    </row>
    <row r="161" spans="6:22" s="103" customFormat="1">
      <c r="F161" s="194"/>
      <c r="G161" s="194"/>
      <c r="H161" s="194"/>
      <c r="I161" s="194"/>
      <c r="J161" s="194"/>
      <c r="K161" s="194"/>
      <c r="L161" s="194"/>
      <c r="M161" s="194"/>
      <c r="N161" s="194"/>
      <c r="O161" s="194"/>
      <c r="P161" s="194"/>
      <c r="Q161" s="194"/>
      <c r="R161" s="194"/>
      <c r="S161" s="194"/>
      <c r="T161" s="194"/>
      <c r="U161" s="194"/>
      <c r="V161" s="194"/>
    </row>
  </sheetData>
  <mergeCells count="15">
    <mergeCell ref="A1:Y1"/>
    <mergeCell ref="A2:A3"/>
    <mergeCell ref="B2:B3"/>
    <mergeCell ref="C2:C3"/>
    <mergeCell ref="E2:E3"/>
    <mergeCell ref="F2:V2"/>
    <mergeCell ref="W2:W3"/>
    <mergeCell ref="X2:X3"/>
    <mergeCell ref="Y2:Y3"/>
    <mergeCell ref="A11:A12"/>
    <mergeCell ref="B11:B12"/>
    <mergeCell ref="A13:A16"/>
    <mergeCell ref="B13:B16"/>
    <mergeCell ref="A40:A41"/>
    <mergeCell ref="B40:B41"/>
  </mergeCells>
  <hyperlinks>
    <hyperlink ref="A2" location="Link!A1" display="TT"/>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opLeftCell="A10" workbookViewId="0">
      <selection activeCell="A12" sqref="A12:XFD12"/>
    </sheetView>
  </sheetViews>
  <sheetFormatPr defaultColWidth="9.140625" defaultRowHeight="15"/>
  <cols>
    <col min="1" max="1" width="43.85546875" style="212" customWidth="1"/>
    <col min="2" max="2" width="22.140625" style="212" customWidth="1"/>
    <col min="3" max="3" width="16" style="212" customWidth="1"/>
    <col min="4" max="4" width="10.140625" style="212" bestFit="1" customWidth="1"/>
    <col min="5" max="5" width="17.5703125" style="225" customWidth="1"/>
    <col min="6" max="6" width="9.140625" style="212"/>
    <col min="7" max="7" width="9.140625" style="212" customWidth="1"/>
    <col min="8" max="16384" width="9.140625" style="212"/>
  </cols>
  <sheetData>
    <row r="1" spans="1:9" ht="50.25">
      <c r="A1" s="210" t="s">
        <v>221</v>
      </c>
      <c r="B1" s="210" t="s">
        <v>567</v>
      </c>
      <c r="C1" s="211" t="s">
        <v>529</v>
      </c>
      <c r="D1" s="211" t="s">
        <v>530</v>
      </c>
      <c r="E1" s="211" t="s">
        <v>531</v>
      </c>
    </row>
    <row r="2" spans="1:9" ht="15.75">
      <c r="A2" s="213" t="s">
        <v>532</v>
      </c>
      <c r="B2" s="210"/>
      <c r="C2" s="214"/>
      <c r="D2" s="211"/>
      <c r="E2" s="215">
        <f>SUM(E3:E38)</f>
        <v>2475580</v>
      </c>
      <c r="H2" s="243"/>
      <c r="I2" s="243"/>
    </row>
    <row r="3" spans="1:9" ht="15.75">
      <c r="A3" s="112" t="s">
        <v>403</v>
      </c>
      <c r="B3" s="111" t="s">
        <v>350</v>
      </c>
      <c r="C3" s="216">
        <v>0.76000000000000012</v>
      </c>
      <c r="D3" s="217">
        <v>450</v>
      </c>
      <c r="E3" s="218">
        <f>C3*D3*10</f>
        <v>3420.0000000000005</v>
      </c>
    </row>
    <row r="4" spans="1:9" ht="15.75">
      <c r="A4" s="112" t="s">
        <v>535</v>
      </c>
      <c r="B4" s="111" t="s">
        <v>350</v>
      </c>
      <c r="C4" s="216">
        <v>0.46</v>
      </c>
      <c r="D4" s="217">
        <v>450</v>
      </c>
      <c r="E4" s="218">
        <f>C4*D4*10</f>
        <v>2070</v>
      </c>
    </row>
    <row r="5" spans="1:9" ht="15.75">
      <c r="A5" s="112" t="s">
        <v>536</v>
      </c>
      <c r="B5" s="111" t="s">
        <v>350</v>
      </c>
      <c r="C5" s="216">
        <v>1.24</v>
      </c>
      <c r="D5" s="217">
        <v>450</v>
      </c>
      <c r="E5" s="218">
        <f>C5*D5*10</f>
        <v>5580</v>
      </c>
    </row>
    <row r="6" spans="1:9" ht="15.75">
      <c r="A6" s="112" t="s">
        <v>407</v>
      </c>
      <c r="B6" s="111" t="s">
        <v>134</v>
      </c>
      <c r="C6" s="216">
        <v>5.2</v>
      </c>
      <c r="D6" s="217">
        <v>600</v>
      </c>
      <c r="E6" s="218">
        <f>C6*D6*10</f>
        <v>31200</v>
      </c>
    </row>
    <row r="7" spans="1:9" ht="15.75">
      <c r="A7" s="112" t="s">
        <v>271</v>
      </c>
      <c r="B7" s="111" t="s">
        <v>134</v>
      </c>
      <c r="C7" s="216">
        <v>11.6</v>
      </c>
      <c r="D7" s="217">
        <v>600</v>
      </c>
      <c r="E7" s="218">
        <f>C7*D7*10</f>
        <v>69600</v>
      </c>
    </row>
    <row r="8" spans="1:9" ht="15.75">
      <c r="A8" s="118" t="s">
        <v>613</v>
      </c>
      <c r="B8" s="111" t="s">
        <v>415</v>
      </c>
      <c r="C8" s="216">
        <v>9.1999999999999993</v>
      </c>
      <c r="D8" s="217">
        <v>400</v>
      </c>
      <c r="E8" s="218">
        <f t="shared" ref="E8:E38" si="0">C8*D8*10</f>
        <v>36799.999999999993</v>
      </c>
    </row>
    <row r="9" spans="1:9" ht="15.75">
      <c r="A9" s="118" t="s">
        <v>594</v>
      </c>
      <c r="B9" s="111" t="s">
        <v>415</v>
      </c>
      <c r="C9" s="216">
        <v>0.9</v>
      </c>
      <c r="D9" s="217">
        <v>400</v>
      </c>
      <c r="E9" s="218">
        <f t="shared" si="0"/>
        <v>3600</v>
      </c>
    </row>
    <row r="10" spans="1:9" ht="15.75">
      <c r="A10" s="112" t="s">
        <v>410</v>
      </c>
      <c r="B10" s="111" t="s">
        <v>411</v>
      </c>
      <c r="C10" s="216">
        <v>4.5</v>
      </c>
      <c r="D10" s="217">
        <v>950</v>
      </c>
      <c r="E10" s="218">
        <f t="shared" si="0"/>
        <v>42750</v>
      </c>
    </row>
    <row r="11" spans="1:9" ht="31.5">
      <c r="A11" s="135" t="s">
        <v>297</v>
      </c>
      <c r="B11" s="111" t="s">
        <v>140</v>
      </c>
      <c r="C11" s="216">
        <v>1</v>
      </c>
      <c r="D11" s="217">
        <v>1000</v>
      </c>
      <c r="E11" s="218">
        <f t="shared" si="0"/>
        <v>10000</v>
      </c>
    </row>
    <row r="12" spans="1:9" ht="31.5">
      <c r="A12" s="118" t="s">
        <v>503</v>
      </c>
      <c r="B12" s="111" t="s">
        <v>140</v>
      </c>
      <c r="C12" s="216">
        <v>9.5</v>
      </c>
      <c r="D12" s="217">
        <v>950</v>
      </c>
      <c r="E12" s="218">
        <f>C12*D12*10</f>
        <v>90250</v>
      </c>
    </row>
    <row r="13" spans="1:9" ht="15.75">
      <c r="A13" s="112" t="s">
        <v>413</v>
      </c>
      <c r="B13" s="111" t="s">
        <v>131</v>
      </c>
      <c r="C13" s="216">
        <v>1</v>
      </c>
      <c r="D13" s="217">
        <v>450</v>
      </c>
      <c r="E13" s="218">
        <f t="shared" si="0"/>
        <v>4500</v>
      </c>
    </row>
    <row r="14" spans="1:9" ht="31.5">
      <c r="A14" s="118" t="s">
        <v>286</v>
      </c>
      <c r="B14" s="111" t="s">
        <v>132</v>
      </c>
      <c r="C14" s="216">
        <v>3.0000000000000004</v>
      </c>
      <c r="D14" s="217">
        <v>650</v>
      </c>
      <c r="E14" s="218">
        <f t="shared" si="0"/>
        <v>19500.000000000004</v>
      </c>
    </row>
    <row r="15" spans="1:9" ht="31.5">
      <c r="A15" s="118" t="s">
        <v>519</v>
      </c>
      <c r="B15" s="111" t="s">
        <v>415</v>
      </c>
      <c r="C15" s="216">
        <v>7</v>
      </c>
      <c r="D15" s="217">
        <v>400</v>
      </c>
      <c r="E15" s="218">
        <f t="shared" si="0"/>
        <v>28000</v>
      </c>
    </row>
    <row r="16" spans="1:9" ht="15.75">
      <c r="A16" s="181" t="s">
        <v>417</v>
      </c>
      <c r="B16" s="209" t="s">
        <v>133</v>
      </c>
      <c r="C16" s="216">
        <v>1.9400000000000002</v>
      </c>
      <c r="D16" s="217">
        <v>600</v>
      </c>
      <c r="E16" s="218">
        <f t="shared" si="0"/>
        <v>11640</v>
      </c>
    </row>
    <row r="17" spans="1:5" ht="15.75">
      <c r="A17" s="112" t="s">
        <v>419</v>
      </c>
      <c r="B17" s="111" t="s">
        <v>136</v>
      </c>
      <c r="C17" s="216">
        <v>4.9999999999999991</v>
      </c>
      <c r="D17" s="217">
        <v>650</v>
      </c>
      <c r="E17" s="218">
        <f t="shared" si="0"/>
        <v>32499.999999999996</v>
      </c>
    </row>
    <row r="18" spans="1:5" ht="15.75">
      <c r="A18" s="112" t="s">
        <v>420</v>
      </c>
      <c r="B18" s="111" t="s">
        <v>136</v>
      </c>
      <c r="C18" s="216">
        <v>0.2</v>
      </c>
      <c r="D18" s="217">
        <v>650</v>
      </c>
      <c r="E18" s="218">
        <f t="shared" si="0"/>
        <v>1300</v>
      </c>
    </row>
    <row r="19" spans="1:5" ht="15.75">
      <c r="A19" s="112" t="s">
        <v>422</v>
      </c>
      <c r="B19" s="111" t="s">
        <v>135</v>
      </c>
      <c r="C19" s="216">
        <v>3.23</v>
      </c>
      <c r="D19" s="217">
        <v>650</v>
      </c>
      <c r="E19" s="218">
        <f t="shared" si="0"/>
        <v>20995</v>
      </c>
    </row>
    <row r="20" spans="1:5" ht="31.5">
      <c r="A20" s="118" t="s">
        <v>423</v>
      </c>
      <c r="B20" s="111" t="s">
        <v>256</v>
      </c>
      <c r="C20" s="216">
        <v>1.94</v>
      </c>
      <c r="D20" s="217">
        <v>600</v>
      </c>
      <c r="E20" s="218">
        <f t="shared" si="0"/>
        <v>11640</v>
      </c>
    </row>
    <row r="21" spans="1:5" ht="15.75">
      <c r="A21" s="182" t="s">
        <v>425</v>
      </c>
      <c r="B21" s="111" t="s">
        <v>256</v>
      </c>
      <c r="C21" s="216">
        <v>0.21</v>
      </c>
      <c r="D21" s="217">
        <v>650</v>
      </c>
      <c r="E21" s="218">
        <f t="shared" si="0"/>
        <v>1365</v>
      </c>
    </row>
    <row r="22" spans="1:5" ht="15.75">
      <c r="A22" s="112" t="s">
        <v>426</v>
      </c>
      <c r="B22" s="111" t="s">
        <v>256</v>
      </c>
      <c r="C22" s="216">
        <v>9.0000000000000011E-2</v>
      </c>
      <c r="D22" s="217">
        <v>600</v>
      </c>
      <c r="E22" s="218">
        <f t="shared" si="0"/>
        <v>540.00000000000011</v>
      </c>
    </row>
    <row r="23" spans="1:5" ht="15.75">
      <c r="A23" s="112" t="s">
        <v>427</v>
      </c>
      <c r="B23" s="111" t="s">
        <v>342</v>
      </c>
      <c r="C23" s="216">
        <v>4.1999999999999993</v>
      </c>
      <c r="D23" s="217">
        <v>500</v>
      </c>
      <c r="E23" s="218">
        <f t="shared" si="0"/>
        <v>20999.999999999996</v>
      </c>
    </row>
    <row r="24" spans="1:5" ht="15.75">
      <c r="A24" s="118" t="s">
        <v>429</v>
      </c>
      <c r="B24" s="111" t="s">
        <v>135</v>
      </c>
      <c r="C24" s="216">
        <v>2.5000000000000004</v>
      </c>
      <c r="D24" s="217">
        <v>500</v>
      </c>
      <c r="E24" s="218">
        <f t="shared" si="0"/>
        <v>12500.000000000002</v>
      </c>
    </row>
    <row r="25" spans="1:5" ht="15.75">
      <c r="A25" s="186" t="s">
        <v>431</v>
      </c>
      <c r="B25" s="187" t="s">
        <v>432</v>
      </c>
      <c r="C25" s="216">
        <v>0.5</v>
      </c>
      <c r="D25" s="217">
        <v>550</v>
      </c>
      <c r="E25" s="218">
        <f t="shared" si="0"/>
        <v>2750</v>
      </c>
    </row>
    <row r="26" spans="1:5" ht="15.75">
      <c r="A26" s="186" t="s">
        <v>601</v>
      </c>
      <c r="B26" s="187" t="s">
        <v>521</v>
      </c>
      <c r="C26" s="216">
        <v>5.2</v>
      </c>
      <c r="D26" s="217">
        <v>500</v>
      </c>
      <c r="E26" s="218">
        <f t="shared" si="0"/>
        <v>26000</v>
      </c>
    </row>
    <row r="27" spans="1:5" ht="15.75">
      <c r="A27" s="118" t="s">
        <v>433</v>
      </c>
      <c r="B27" s="111" t="s">
        <v>133</v>
      </c>
      <c r="C27" s="216">
        <v>4.2</v>
      </c>
      <c r="D27" s="217">
        <v>650</v>
      </c>
      <c r="E27" s="218">
        <f t="shared" si="0"/>
        <v>27300</v>
      </c>
    </row>
    <row r="28" spans="1:5" ht="15.75">
      <c r="A28" s="112" t="s">
        <v>435</v>
      </c>
      <c r="B28" s="111" t="s">
        <v>133</v>
      </c>
      <c r="C28" s="216">
        <v>3</v>
      </c>
      <c r="D28" s="217">
        <v>550</v>
      </c>
      <c r="E28" s="218">
        <f t="shared" si="0"/>
        <v>16500</v>
      </c>
    </row>
    <row r="29" spans="1:5" ht="15.75">
      <c r="A29" s="118" t="s">
        <v>436</v>
      </c>
      <c r="B29" s="111" t="s">
        <v>133</v>
      </c>
      <c r="C29" s="216">
        <v>7.8</v>
      </c>
      <c r="D29" s="217">
        <v>600</v>
      </c>
      <c r="E29" s="218">
        <f t="shared" si="0"/>
        <v>46800</v>
      </c>
    </row>
    <row r="30" spans="1:5" ht="15.75">
      <c r="A30" s="118" t="s">
        <v>437</v>
      </c>
      <c r="B30" s="111" t="s">
        <v>133</v>
      </c>
      <c r="C30" s="216">
        <v>0.5</v>
      </c>
      <c r="D30" s="217">
        <v>600</v>
      </c>
      <c r="E30" s="218">
        <f t="shared" si="0"/>
        <v>3000</v>
      </c>
    </row>
    <row r="31" spans="1:5" ht="15.75">
      <c r="A31" s="118" t="s">
        <v>439</v>
      </c>
      <c r="B31" s="111" t="s">
        <v>136</v>
      </c>
      <c r="C31" s="216">
        <v>41.09</v>
      </c>
      <c r="D31" s="217">
        <v>600</v>
      </c>
      <c r="E31" s="218">
        <f t="shared" si="0"/>
        <v>246540.00000000003</v>
      </c>
    </row>
    <row r="32" spans="1:5" ht="15.75">
      <c r="A32" s="118" t="s">
        <v>568</v>
      </c>
      <c r="B32" s="183" t="s">
        <v>537</v>
      </c>
      <c r="C32" s="216">
        <v>77.930000000000007</v>
      </c>
      <c r="D32" s="217">
        <v>2000</v>
      </c>
      <c r="E32" s="218">
        <f t="shared" si="0"/>
        <v>1558600</v>
      </c>
    </row>
    <row r="33" spans="1:5" ht="15.75">
      <c r="A33" s="112" t="s">
        <v>542</v>
      </c>
      <c r="B33" s="111" t="s">
        <v>258</v>
      </c>
      <c r="C33" s="216">
        <v>0.09</v>
      </c>
      <c r="D33" s="217">
        <v>450</v>
      </c>
      <c r="E33" s="218">
        <f t="shared" si="0"/>
        <v>405</v>
      </c>
    </row>
    <row r="34" spans="1:5" ht="18" customHeight="1">
      <c r="A34" s="113" t="s">
        <v>448</v>
      </c>
      <c r="B34" s="111" t="s">
        <v>135</v>
      </c>
      <c r="C34" s="216">
        <v>5.5</v>
      </c>
      <c r="D34" s="217">
        <v>500</v>
      </c>
      <c r="E34" s="218">
        <f t="shared" si="0"/>
        <v>27500</v>
      </c>
    </row>
    <row r="35" spans="1:5" ht="31.5">
      <c r="A35" s="135" t="s">
        <v>449</v>
      </c>
      <c r="B35" s="111" t="s">
        <v>538</v>
      </c>
      <c r="C35" s="216">
        <v>14</v>
      </c>
      <c r="D35" s="219">
        <v>400</v>
      </c>
      <c r="E35" s="218">
        <f t="shared" si="0"/>
        <v>56000</v>
      </c>
    </row>
    <row r="36" spans="1:5" ht="15.75">
      <c r="A36" s="118" t="s">
        <v>450</v>
      </c>
      <c r="B36" s="183" t="s">
        <v>139</v>
      </c>
      <c r="C36" s="216">
        <v>0.47</v>
      </c>
      <c r="D36" s="217">
        <v>450</v>
      </c>
      <c r="E36" s="218">
        <f t="shared" si="0"/>
        <v>2115</v>
      </c>
    </row>
    <row r="37" spans="1:5" ht="15.75">
      <c r="A37" s="118" t="s">
        <v>450</v>
      </c>
      <c r="B37" s="183" t="s">
        <v>137</v>
      </c>
      <c r="C37" s="216">
        <v>0.28000000000000003</v>
      </c>
      <c r="D37" s="217">
        <v>400</v>
      </c>
      <c r="E37" s="218">
        <f t="shared" si="0"/>
        <v>1120.0000000000002</v>
      </c>
    </row>
    <row r="38" spans="1:5" ht="15.75">
      <c r="A38" s="118" t="s">
        <v>450</v>
      </c>
      <c r="B38" s="183" t="s">
        <v>131</v>
      </c>
      <c r="C38" s="216">
        <v>0.05</v>
      </c>
      <c r="D38" s="217">
        <v>400</v>
      </c>
      <c r="E38" s="218">
        <f t="shared" si="0"/>
        <v>200</v>
      </c>
    </row>
    <row r="39" spans="1:5" ht="15.75">
      <c r="A39" s="171" t="s">
        <v>540</v>
      </c>
      <c r="B39" s="183"/>
      <c r="C39" s="216"/>
      <c r="D39" s="217"/>
      <c r="E39" s="224">
        <f>E40+E41</f>
        <v>15500</v>
      </c>
    </row>
    <row r="40" spans="1:5" ht="15.75">
      <c r="A40" s="112" t="s">
        <v>445</v>
      </c>
      <c r="B40" s="111" t="s">
        <v>130</v>
      </c>
      <c r="C40" s="216">
        <v>3.7</v>
      </c>
      <c r="D40" s="217">
        <v>2500</v>
      </c>
      <c r="E40" s="220">
        <f>C40*D40</f>
        <v>9250</v>
      </c>
    </row>
    <row r="41" spans="1:5" ht="15.75">
      <c r="A41" s="206" t="s">
        <v>614</v>
      </c>
      <c r="B41" s="221" t="s">
        <v>130</v>
      </c>
      <c r="C41" s="216">
        <v>2.5</v>
      </c>
      <c r="D41" s="217">
        <v>2500</v>
      </c>
      <c r="E41" s="220">
        <f>C41*D41</f>
        <v>6250</v>
      </c>
    </row>
    <row r="42" spans="1:5" ht="31.5">
      <c r="A42" s="222" t="s">
        <v>539</v>
      </c>
      <c r="B42" s="222" t="s">
        <v>533</v>
      </c>
      <c r="C42" s="223" t="e">
        <f>'Bieu tong hop'!Q38+'Bieu tong hop'!P38-C43</f>
        <v>#REF!</v>
      </c>
      <c r="D42" s="210">
        <v>2.88</v>
      </c>
      <c r="E42" s="223" t="e">
        <f>C42*D42</f>
        <v>#REF!</v>
      </c>
    </row>
    <row r="43" spans="1:5" ht="31.5">
      <c r="A43" s="222" t="s">
        <v>541</v>
      </c>
      <c r="B43" s="222" t="s">
        <v>130</v>
      </c>
      <c r="C43" s="223">
        <f>'TT THIEN TON'!Q38</f>
        <v>1.23</v>
      </c>
      <c r="D43" s="210">
        <v>10.5</v>
      </c>
      <c r="E43" s="210">
        <f>C43*D43</f>
        <v>12.914999999999999</v>
      </c>
    </row>
    <row r="44" spans="1:5" ht="15.75">
      <c r="A44" s="1507" t="s">
        <v>534</v>
      </c>
      <c r="B44" s="1508"/>
      <c r="C44" s="1508"/>
      <c r="D44" s="1509"/>
      <c r="E44" s="224" t="e">
        <f>E43+E42+E2</f>
        <v>#REF!</v>
      </c>
    </row>
    <row r="46" spans="1:5">
      <c r="E46" s="241" t="e">
        <f>E44-D67</f>
        <v>#REF!</v>
      </c>
    </row>
    <row r="49" spans="1:5" ht="63">
      <c r="A49" s="211" t="s">
        <v>221</v>
      </c>
      <c r="B49" s="211" t="s">
        <v>529</v>
      </c>
      <c r="C49" s="211" t="s">
        <v>543</v>
      </c>
      <c r="D49" s="211" t="s">
        <v>531</v>
      </c>
      <c r="E49" s="226"/>
    </row>
    <row r="50" spans="1:5" ht="15.75">
      <c r="A50" s="227" t="s">
        <v>544</v>
      </c>
      <c r="B50" s="234" t="e">
        <f>#REF!-#REF!</f>
        <v>#REF!</v>
      </c>
      <c r="C50" s="228" t="s">
        <v>545</v>
      </c>
      <c r="D50" s="229" t="e">
        <f>B50*55*3*10</f>
        <v>#REF!</v>
      </c>
      <c r="E50" s="226"/>
    </row>
    <row r="51" spans="1:5" ht="15.75">
      <c r="A51" s="227" t="s">
        <v>559</v>
      </c>
      <c r="B51" s="234">
        <f>'TT THIEN TON'!AO5</f>
        <v>0</v>
      </c>
      <c r="C51" s="228" t="s">
        <v>566</v>
      </c>
      <c r="D51" s="229">
        <f>B51*60*3*10</f>
        <v>0</v>
      </c>
      <c r="E51" s="226"/>
    </row>
    <row r="52" spans="1:5" ht="15.75">
      <c r="A52" s="227" t="s">
        <v>546</v>
      </c>
      <c r="B52" s="234" t="e">
        <f>#REF!-#REF!</f>
        <v>#REF!</v>
      </c>
      <c r="C52" s="228" t="s">
        <v>547</v>
      </c>
      <c r="D52" s="229" t="e">
        <f>B52*50*3*10</f>
        <v>#REF!</v>
      </c>
      <c r="E52" s="226"/>
    </row>
    <row r="53" spans="1:5" ht="15.75">
      <c r="A53" s="227" t="s">
        <v>548</v>
      </c>
      <c r="B53" s="234" t="e">
        <f>#REF!-#REF!</f>
        <v>#REF!</v>
      </c>
      <c r="C53" s="228" t="s">
        <v>549</v>
      </c>
      <c r="D53" s="229" t="e">
        <f>B53*49*3*10</f>
        <v>#REF!</v>
      </c>
      <c r="E53" s="226"/>
    </row>
    <row r="54" spans="1:5" ht="15.75">
      <c r="A54" s="227" t="s">
        <v>550</v>
      </c>
      <c r="B54" s="234" t="e">
        <f>#REF!</f>
        <v>#REF!</v>
      </c>
      <c r="C54" s="228" t="s">
        <v>545</v>
      </c>
      <c r="D54" s="229" t="e">
        <f>B54*55*3*10</f>
        <v>#REF!</v>
      </c>
      <c r="E54" s="226"/>
    </row>
    <row r="55" spans="1:5" ht="15.75">
      <c r="A55" s="227" t="s">
        <v>551</v>
      </c>
      <c r="B55" s="234" t="e">
        <f>#REF!</f>
        <v>#REF!</v>
      </c>
      <c r="C55" s="228" t="s">
        <v>552</v>
      </c>
      <c r="D55" s="229" t="e">
        <f>B55*42*3*10</f>
        <v>#REF!</v>
      </c>
      <c r="E55" s="226"/>
    </row>
    <row r="56" spans="1:5" ht="15.75">
      <c r="A56" s="227" t="s">
        <v>553</v>
      </c>
      <c r="B56" s="235" t="e">
        <f>#REF!</f>
        <v>#REF!</v>
      </c>
      <c r="C56" s="230" t="s">
        <v>554</v>
      </c>
      <c r="D56" s="229" t="e">
        <f>B56*57*3*10</f>
        <v>#REF!</v>
      </c>
      <c r="E56" s="226"/>
    </row>
    <row r="57" spans="1:5" ht="15.75">
      <c r="A57" s="227" t="s">
        <v>555</v>
      </c>
      <c r="B57" s="230">
        <f>SUM(B58:B65)</f>
        <v>7.3100000000000005</v>
      </c>
      <c r="C57" s="230"/>
      <c r="D57" s="229">
        <f>SUM(D58:D65)</f>
        <v>42890</v>
      </c>
      <c r="E57" s="226"/>
    </row>
    <row r="58" spans="1:5" s="237" customFormat="1" ht="31.5">
      <c r="A58" s="236" t="s">
        <v>560</v>
      </c>
      <c r="B58" s="232">
        <v>0.02</v>
      </c>
      <c r="C58" s="232">
        <v>1200</v>
      </c>
      <c r="D58" s="233">
        <f>B58*C58*10</f>
        <v>240</v>
      </c>
      <c r="E58" s="226"/>
    </row>
    <row r="59" spans="1:5" s="237" customFormat="1" ht="31.5">
      <c r="A59" s="236" t="s">
        <v>561</v>
      </c>
      <c r="B59" s="232">
        <v>0.4</v>
      </c>
      <c r="C59" s="232">
        <v>600</v>
      </c>
      <c r="D59" s="233">
        <f>B59*C59*10</f>
        <v>2400</v>
      </c>
      <c r="E59" s="226"/>
    </row>
    <row r="60" spans="1:5" ht="30">
      <c r="A60" s="231" t="s">
        <v>565</v>
      </c>
      <c r="B60" s="232">
        <v>0.7</v>
      </c>
      <c r="C60" s="232">
        <v>800</v>
      </c>
      <c r="D60" s="233">
        <f t="shared" ref="D60:D65" si="1">B60*C60*10</f>
        <v>5600</v>
      </c>
      <c r="E60" s="226"/>
    </row>
    <row r="61" spans="1:5" ht="45">
      <c r="A61" s="231" t="s">
        <v>562</v>
      </c>
      <c r="B61" s="232">
        <v>0.3</v>
      </c>
      <c r="C61" s="232">
        <v>550</v>
      </c>
      <c r="D61" s="233">
        <f t="shared" si="1"/>
        <v>1650</v>
      </c>
      <c r="E61" s="226"/>
    </row>
    <row r="62" spans="1:5" ht="30">
      <c r="A62" s="231" t="s">
        <v>615</v>
      </c>
      <c r="B62" s="239">
        <v>0.84</v>
      </c>
      <c r="C62" s="239">
        <v>500</v>
      </c>
      <c r="D62" s="233">
        <f t="shared" si="1"/>
        <v>4200</v>
      </c>
      <c r="E62" s="226"/>
    </row>
    <row r="63" spans="1:5" ht="30">
      <c r="A63" s="231" t="s">
        <v>563</v>
      </c>
      <c r="B63" s="239">
        <v>2.4</v>
      </c>
      <c r="C63" s="239">
        <v>550</v>
      </c>
      <c r="D63" s="233">
        <f t="shared" si="1"/>
        <v>13200</v>
      </c>
      <c r="E63" s="240"/>
    </row>
    <row r="64" spans="1:5" ht="15.75">
      <c r="A64" s="231" t="s">
        <v>564</v>
      </c>
      <c r="B64" s="239">
        <v>0.2</v>
      </c>
      <c r="C64" s="239">
        <v>450</v>
      </c>
      <c r="D64" s="233">
        <f t="shared" si="1"/>
        <v>900</v>
      </c>
      <c r="E64" s="238"/>
    </row>
    <row r="65" spans="1:5" ht="45">
      <c r="A65" s="231" t="s">
        <v>556</v>
      </c>
      <c r="B65" s="232">
        <v>2.4500000000000002</v>
      </c>
      <c r="C65" s="232">
        <v>600</v>
      </c>
      <c r="D65" s="233">
        <f t="shared" si="1"/>
        <v>14700</v>
      </c>
      <c r="E65" s="226"/>
    </row>
    <row r="66" spans="1:5" ht="31.5">
      <c r="A66" s="227" t="s">
        <v>557</v>
      </c>
      <c r="B66" s="230"/>
      <c r="C66" s="230"/>
      <c r="D66" s="229">
        <f>0.34*(E2+E39)</f>
        <v>846967.20000000007</v>
      </c>
      <c r="E66" s="226"/>
    </row>
    <row r="67" spans="1:5">
      <c r="A67" s="1505" t="s">
        <v>558</v>
      </c>
      <c r="B67" s="1505"/>
      <c r="C67" s="1505"/>
      <c r="D67" s="1506" t="e">
        <f>D66+D50+D51+D52+D53+D54+D55+D56+D57</f>
        <v>#REF!</v>
      </c>
      <c r="E67" s="226"/>
    </row>
    <row r="68" spans="1:5">
      <c r="A68" s="1505"/>
      <c r="B68" s="1505"/>
      <c r="C68" s="1505"/>
      <c r="D68" s="1506"/>
      <c r="E68" s="242" t="e">
        <f>E44-D67</f>
        <v>#REF!</v>
      </c>
    </row>
  </sheetData>
  <mergeCells count="3">
    <mergeCell ref="A67:C68"/>
    <mergeCell ref="D67:D68"/>
    <mergeCell ref="A44:D44"/>
  </mergeCells>
  <pageMargins left="0.7" right="0.7" top="0.75" bottom="0.75" header="0.3" footer="0.3"/>
  <pageSetup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1" zoomScaleNormal="71" workbookViewId="0">
      <pane xSplit="2" ySplit="2" topLeftCell="D3" activePane="bottomRight" state="frozen"/>
      <selection activeCell="D103" sqref="D4:D103"/>
      <selection pane="topRight" activeCell="D103" sqref="D4:D103"/>
      <selection pane="bottomLeft" activeCell="D103" sqref="D4:D103"/>
      <selection pane="bottomRight" activeCell="A37" sqref="A37:XFD37"/>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18"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3.5" customHeight="1">
      <c r="A3" s="70" t="s">
        <v>209</v>
      </c>
      <c r="B3" s="73" t="s">
        <v>208</v>
      </c>
      <c r="C3" s="72" t="s">
        <v>122</v>
      </c>
      <c r="D3" s="71"/>
      <c r="E3" s="71"/>
      <c r="F3" s="71"/>
      <c r="G3" s="71"/>
      <c r="H3" s="56"/>
      <c r="I3" s="56" t="e">
        <f>'Danh muc 2022'!#REF!</f>
        <v>#REF!</v>
      </c>
      <c r="J3" s="56"/>
      <c r="K3" s="56"/>
      <c r="L3" s="56"/>
      <c r="M3" s="56"/>
      <c r="N3" s="56"/>
      <c r="O3" s="56"/>
      <c r="P3" s="56"/>
      <c r="Q3" s="56"/>
      <c r="R3" s="56"/>
      <c r="S3" s="56"/>
      <c r="T3" s="56"/>
      <c r="U3" s="56"/>
      <c r="V3" s="56"/>
      <c r="W3" s="56" t="e">
        <f>'Danh muc 2022'!#REF!</f>
        <v>#REF!</v>
      </c>
      <c r="X3" s="56"/>
      <c r="Y3" s="56"/>
      <c r="Z3" s="56"/>
      <c r="AA3" s="56"/>
      <c r="AB3" s="56"/>
      <c r="AC3" s="56"/>
      <c r="AD3" s="56"/>
      <c r="AE3" s="56"/>
      <c r="AF3" s="56"/>
      <c r="AG3" s="56"/>
      <c r="AH3" s="56"/>
      <c r="AI3" s="56"/>
      <c r="AJ3" s="56"/>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7"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f>'Danh muc 2022'!J23</f>
        <v>0.1</v>
      </c>
      <c r="W5" s="56"/>
      <c r="X5" s="56"/>
      <c r="Y5" s="56"/>
      <c r="Z5" s="56"/>
      <c r="AA5" s="56"/>
      <c r="AB5" s="56"/>
      <c r="AC5" s="56"/>
      <c r="AD5" s="56"/>
      <c r="AE5" s="56"/>
      <c r="AF5" s="56"/>
      <c r="AG5" s="56"/>
      <c r="AH5" s="56"/>
      <c r="AI5" s="56"/>
      <c r="AJ5" s="56"/>
      <c r="AK5" s="56"/>
      <c r="AL5" s="56"/>
      <c r="AM5" s="56"/>
      <c r="AN5" s="56"/>
      <c r="AO5" s="49">
        <f t="shared" si="0"/>
        <v>0.1</v>
      </c>
    </row>
    <row r="6" spans="1:43" ht="13.5" customHeight="1">
      <c r="A6" s="70" t="s">
        <v>202</v>
      </c>
      <c r="B6" s="73" t="s">
        <v>201</v>
      </c>
      <c r="C6" s="72" t="s">
        <v>116</v>
      </c>
      <c r="D6" s="71"/>
      <c r="E6" s="71"/>
      <c r="F6" s="71"/>
      <c r="G6" s="71"/>
      <c r="H6" s="56"/>
      <c r="I6" s="56" t="e">
        <f>'Danh muc 2022'!#REF!+'Danh muc 2022'!L75</f>
        <v>#REF!</v>
      </c>
      <c r="J6" s="56"/>
      <c r="K6" s="56"/>
      <c r="L6" s="56"/>
      <c r="M6" s="56"/>
      <c r="N6" s="56"/>
      <c r="O6" s="56"/>
      <c r="P6" s="56"/>
      <c r="Q6" s="56"/>
      <c r="R6" s="56"/>
      <c r="S6" s="56"/>
      <c r="T6" s="56"/>
      <c r="U6" s="56"/>
      <c r="V6" s="56">
        <f>'Danh muc 2022'!L23</f>
        <v>0.2</v>
      </c>
      <c r="W6" s="56"/>
      <c r="X6" s="56"/>
      <c r="Y6" s="56"/>
      <c r="Z6" s="56"/>
      <c r="AA6" s="56"/>
      <c r="AB6" s="56"/>
      <c r="AC6" s="56"/>
      <c r="AD6" s="56"/>
      <c r="AE6" s="56"/>
      <c r="AF6" s="56"/>
      <c r="AG6" s="56"/>
      <c r="AH6" s="56"/>
      <c r="AI6" s="56"/>
      <c r="AJ6" s="56"/>
      <c r="AK6" s="56">
        <f>'Danh muc 2022'!L116</f>
        <v>1.6</v>
      </c>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2022'!#REF!+'Danh muc 2022'!K75</f>
        <v>#REF!</v>
      </c>
      <c r="J11" s="56"/>
      <c r="K11" s="56"/>
      <c r="L11" s="56"/>
      <c r="M11" s="56"/>
      <c r="N11" s="56"/>
      <c r="O11" s="56"/>
      <c r="P11" s="56"/>
      <c r="Q11" s="56"/>
      <c r="R11" s="56"/>
      <c r="S11" s="56"/>
      <c r="T11" s="56"/>
      <c r="U11" s="56"/>
      <c r="V11" s="56">
        <f>'Danh muc 2022'!K23</f>
        <v>0.2</v>
      </c>
      <c r="W11" s="56"/>
      <c r="X11" s="56"/>
      <c r="Y11" s="56"/>
      <c r="Z11" s="56"/>
      <c r="AA11" s="56"/>
      <c r="AB11" s="56"/>
      <c r="AC11" s="56"/>
      <c r="AD11" s="56"/>
      <c r="AE11" s="56"/>
      <c r="AF11" s="56"/>
      <c r="AG11" s="56"/>
      <c r="AH11" s="56"/>
      <c r="AI11" s="56"/>
      <c r="AJ11" s="56"/>
      <c r="AK11" s="56"/>
      <c r="AL11" s="56"/>
      <c r="AM11" s="56"/>
      <c r="AN11" s="56"/>
      <c r="AO11" s="49" t="e">
        <f t="shared" si="0"/>
        <v>#REF!</v>
      </c>
    </row>
    <row r="12" spans="1:43">
      <c r="A12" s="62" t="s">
        <v>188</v>
      </c>
      <c r="B12" s="61" t="s">
        <v>187</v>
      </c>
      <c r="C12" s="65" t="s">
        <v>45</v>
      </c>
      <c r="D12" s="63"/>
      <c r="E12" s="63"/>
      <c r="F12" s="63"/>
      <c r="G12" s="63"/>
      <c r="H12" s="56"/>
      <c r="I12" s="56"/>
      <c r="J12" s="56"/>
      <c r="K12" s="56"/>
      <c r="L12" s="56"/>
      <c r="M12" s="56"/>
      <c r="N12" s="56"/>
      <c r="O12" s="56"/>
      <c r="P12" s="56"/>
      <c r="Q12" s="56"/>
      <c r="R12" s="56"/>
      <c r="S12" s="56"/>
      <c r="T12" s="56"/>
      <c r="U12" s="56"/>
      <c r="V12" s="56">
        <f>'Danh muc 2022'!Q23</f>
        <v>0.4</v>
      </c>
      <c r="W12" s="56"/>
      <c r="X12" s="56"/>
      <c r="Y12" s="56"/>
      <c r="Z12" s="56"/>
      <c r="AA12" s="56"/>
      <c r="AB12" s="56"/>
      <c r="AC12" s="56"/>
      <c r="AD12" s="56"/>
      <c r="AE12" s="56"/>
      <c r="AF12" s="56"/>
      <c r="AG12" s="56"/>
      <c r="AH12" s="56"/>
      <c r="AI12" s="56"/>
      <c r="AJ12" s="56"/>
      <c r="AK12" s="56">
        <f>'Danh muc 2022'!Q116</f>
        <v>2.5</v>
      </c>
      <c r="AL12" s="56"/>
      <c r="AM12" s="56"/>
      <c r="AN12" s="56"/>
      <c r="AO12" s="49">
        <f t="shared" si="0"/>
        <v>2.9</v>
      </c>
      <c r="AP12" s="66"/>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f t="shared" si="0"/>
        <v>0</v>
      </c>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P21" s="66" t="e">
        <f>SUM(AO12:AO36)</f>
        <v>#REF!</v>
      </c>
    </row>
    <row r="22" spans="1:43" s="84" customFormat="1">
      <c r="A22" s="90" t="s">
        <v>169</v>
      </c>
      <c r="B22" s="89" t="s">
        <v>79</v>
      </c>
      <c r="C22" s="91" t="s">
        <v>78</v>
      </c>
      <c r="D22" s="87"/>
      <c r="E22" s="87"/>
      <c r="F22" s="87"/>
      <c r="G22" s="87"/>
      <c r="H22" s="86"/>
      <c r="I22" s="86" t="e">
        <f>'Danh muc 2022'!#REF!</f>
        <v>#REF!</v>
      </c>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f>'Danh muc 2022'!W116</f>
        <v>0</v>
      </c>
      <c r="AL22" s="86"/>
      <c r="AM22" s="86"/>
      <c r="AN22" s="86"/>
      <c r="AO22" s="49" t="e">
        <f t="shared" si="0"/>
        <v>#REF!</v>
      </c>
      <c r="AQ22" s="92"/>
    </row>
    <row r="23" spans="1:43" s="84" customFormat="1">
      <c r="A23" s="90" t="s">
        <v>168</v>
      </c>
      <c r="B23" s="89" t="s">
        <v>77</v>
      </c>
      <c r="C23" s="91" t="s">
        <v>76</v>
      </c>
      <c r="D23" s="87"/>
      <c r="E23" s="87"/>
      <c r="F23" s="87"/>
      <c r="G23" s="87"/>
      <c r="H23" s="86"/>
      <c r="I23" s="86" t="e">
        <f>'Danh muc 2022'!#REF!</f>
        <v>#REF!</v>
      </c>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f>'Danh muc 2022'!P116</f>
        <v>0</v>
      </c>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t="e">
        <f>'Danh muc 2022'!#REF!</f>
        <v>#REF!</v>
      </c>
      <c r="J37" s="51"/>
      <c r="K37" s="51"/>
      <c r="L37" s="51"/>
      <c r="M37" s="51"/>
      <c r="N37" s="51"/>
      <c r="O37" s="51"/>
      <c r="P37" s="51"/>
      <c r="Q37" s="51"/>
      <c r="R37" s="51"/>
      <c r="S37" s="51"/>
      <c r="T37" s="51"/>
      <c r="U37" s="51"/>
      <c r="V37" s="51"/>
      <c r="W37" s="51"/>
      <c r="X37" s="51"/>
      <c r="Y37" s="51"/>
      <c r="Z37" s="51" t="e">
        <f>'Danh muc 2022'!#REF!</f>
        <v>#REF!</v>
      </c>
      <c r="AA37" s="51"/>
      <c r="AB37" s="51"/>
      <c r="AC37" s="51"/>
      <c r="AD37" s="51"/>
      <c r="AE37" s="51"/>
      <c r="AF37" s="51"/>
      <c r="AG37" s="51"/>
      <c r="AH37" s="51"/>
      <c r="AI37" s="51"/>
      <c r="AJ37" s="51"/>
      <c r="AK37" s="51">
        <f>'Danh muc 2022'!AD116</f>
        <v>0.8</v>
      </c>
      <c r="AL37" s="51"/>
      <c r="AM37" s="51"/>
      <c r="AN37" s="51"/>
      <c r="AO37" s="49" t="e">
        <f t="shared" si="0"/>
        <v>#REF!</v>
      </c>
    </row>
    <row r="38" spans="1:42" s="47" customFormat="1">
      <c r="D38" s="50">
        <f t="shared" ref="D38:AF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f t="shared" si="1"/>
        <v>0</v>
      </c>
      <c r="R38" s="50">
        <f t="shared" si="1"/>
        <v>0</v>
      </c>
      <c r="S38" s="50">
        <f t="shared" si="1"/>
        <v>0</v>
      </c>
      <c r="T38" s="50">
        <f t="shared" si="1"/>
        <v>0</v>
      </c>
      <c r="U38" s="50">
        <f t="shared" si="1"/>
        <v>0</v>
      </c>
      <c r="V38" s="50">
        <f t="shared" si="1"/>
        <v>0.9</v>
      </c>
      <c r="W38" s="50" t="e">
        <f t="shared" si="1"/>
        <v>#REF!</v>
      </c>
      <c r="X38" s="50">
        <f t="shared" si="1"/>
        <v>0</v>
      </c>
      <c r="Y38" s="50">
        <f t="shared" si="1"/>
        <v>0</v>
      </c>
      <c r="Z38" s="50" t="e">
        <f t="shared" si="1"/>
        <v>#REF!</v>
      </c>
      <c r="AA38" s="50">
        <f t="shared" si="1"/>
        <v>0</v>
      </c>
      <c r="AB38" s="50">
        <f t="shared" si="1"/>
        <v>0</v>
      </c>
      <c r="AC38" s="50">
        <f t="shared" si="1"/>
        <v>0</v>
      </c>
      <c r="AD38" s="50">
        <f t="shared" si="1"/>
        <v>0</v>
      </c>
      <c r="AE38" s="50">
        <f t="shared" si="1"/>
        <v>0</v>
      </c>
      <c r="AF38" s="50">
        <f t="shared" si="1"/>
        <v>0</v>
      </c>
      <c r="AG38" s="50">
        <f t="shared" ref="AG38:AN38" si="2">SUM(AG3:AG37)</f>
        <v>0</v>
      </c>
      <c r="AH38" s="50">
        <f t="shared" si="2"/>
        <v>0</v>
      </c>
      <c r="AI38" s="50">
        <f t="shared" si="2"/>
        <v>0</v>
      </c>
      <c r="AJ38" s="50">
        <f t="shared" si="2"/>
        <v>0</v>
      </c>
      <c r="AK38" s="50">
        <f t="shared" si="2"/>
        <v>4.8999999999999995</v>
      </c>
      <c r="AL38" s="50">
        <f t="shared" si="2"/>
        <v>0</v>
      </c>
      <c r="AM38" s="50">
        <f t="shared" si="2"/>
        <v>0</v>
      </c>
      <c r="AN38" s="50">
        <f t="shared" si="2"/>
        <v>0</v>
      </c>
      <c r="AO38" s="49" t="e">
        <f>SUM(D38:AN38)</f>
        <v>#REF!</v>
      </c>
    </row>
    <row r="39" spans="1:42" s="47" customFormat="1">
      <c r="AE39" s="48"/>
      <c r="AN39" s="82"/>
    </row>
    <row r="40" spans="1:42" s="47" customFormat="1">
      <c r="I40" s="48" t="e">
        <f>SUM(I14:I36)</f>
        <v>#REF!</v>
      </c>
      <c r="J40" s="48"/>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91" zoomScaleNormal="91" workbookViewId="0">
      <pane xSplit="2" ySplit="3" topLeftCell="N4" activePane="bottomRight" state="frozen"/>
      <selection activeCell="D103" sqref="D4:D103"/>
      <selection pane="topRight" activeCell="D103" sqref="D4:D103"/>
      <selection pane="bottomLeft" activeCell="D103" sqref="D4:D103"/>
      <selection pane="bottomRight" activeCell="X4" sqref="X4"/>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t="e">
        <f>'Danh muc 2022'!H76+'Danh muc 2022'!#REF!</f>
        <v>#REF!</v>
      </c>
      <c r="J3" s="56"/>
      <c r="K3" s="56"/>
      <c r="L3" s="56"/>
      <c r="M3" s="56"/>
      <c r="N3" s="56"/>
      <c r="O3" s="56"/>
      <c r="P3" s="56"/>
      <c r="Q3" s="56">
        <f>'Danh muc 2022'!H122</f>
        <v>0.2</v>
      </c>
      <c r="R3" s="56"/>
      <c r="S3" s="56"/>
      <c r="T3" s="56"/>
      <c r="U3" s="56"/>
      <c r="V3" s="56" t="e">
        <f>+'Danh muc 2022'!H40+'Danh muc 2022'!#REF!+'Danh muc 2022'!#REF!</f>
        <v>#REF!</v>
      </c>
      <c r="W3" s="56">
        <f>'Danh muc 2022'!H51</f>
        <v>0.11</v>
      </c>
      <c r="X3" s="56" t="e">
        <f>'Danh muc 2022'!#REF!</f>
        <v>#REF!</v>
      </c>
      <c r="Y3" s="56"/>
      <c r="Z3" s="56"/>
      <c r="AA3" s="56"/>
      <c r="AB3" s="56">
        <f>'Danh muc 2022'!H106</f>
        <v>0.1</v>
      </c>
      <c r="AC3" s="56"/>
      <c r="AD3" s="56"/>
      <c r="AE3" s="56"/>
      <c r="AF3" s="56"/>
      <c r="AG3" s="56"/>
      <c r="AH3" s="56"/>
      <c r="AI3" s="56"/>
      <c r="AJ3" s="56"/>
      <c r="AK3" s="56"/>
      <c r="AL3" s="56"/>
      <c r="AM3" s="56"/>
      <c r="AN3" s="56"/>
      <c r="AO3" s="49" t="e">
        <f>SUM(D3:AN3)</f>
        <v>#REF!</v>
      </c>
    </row>
    <row r="4" spans="1:43" ht="12.7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f>'Danh muc 2022'!J76</f>
        <v>0.37</v>
      </c>
      <c r="J5" s="56"/>
      <c r="K5" s="56"/>
      <c r="L5" s="56"/>
      <c r="M5" s="56"/>
      <c r="N5" s="56"/>
      <c r="O5" s="56"/>
      <c r="P5" s="56"/>
      <c r="Q5" s="56"/>
      <c r="R5" s="56"/>
      <c r="S5" s="56"/>
      <c r="T5" s="56"/>
      <c r="U5" s="56"/>
      <c r="V5" s="56" t="e">
        <f>'Danh muc 2022'!#REF!</f>
        <v>#REF!</v>
      </c>
      <c r="W5" s="56"/>
      <c r="X5" s="56"/>
      <c r="Y5" s="56"/>
      <c r="Z5" s="56"/>
      <c r="AA5" s="56"/>
      <c r="AB5" s="56"/>
      <c r="AC5" s="56"/>
      <c r="AD5" s="56"/>
      <c r="AE5" s="56"/>
      <c r="AF5" s="56"/>
      <c r="AG5" s="56"/>
      <c r="AH5" s="56"/>
      <c r="AI5" s="56"/>
      <c r="AJ5" s="56"/>
      <c r="AK5" s="56"/>
      <c r="AL5" s="56"/>
      <c r="AM5" s="56"/>
      <c r="AN5" s="56"/>
      <c r="AO5" s="49" t="e">
        <f t="shared" si="0"/>
        <v>#REF!</v>
      </c>
    </row>
    <row r="6" spans="1:43" ht="13.5" customHeight="1">
      <c r="A6" s="70" t="s">
        <v>202</v>
      </c>
      <c r="B6" s="73" t="s">
        <v>201</v>
      </c>
      <c r="C6" s="72" t="s">
        <v>116</v>
      </c>
      <c r="D6" s="71"/>
      <c r="E6" s="71"/>
      <c r="F6" s="71"/>
      <c r="G6" s="71"/>
      <c r="H6" s="56"/>
      <c r="I6" s="56" t="e">
        <f>'Danh muc 2022'!#REF!</f>
        <v>#REF!</v>
      </c>
      <c r="J6" s="56"/>
      <c r="K6" s="56"/>
      <c r="L6" s="56"/>
      <c r="M6" s="56"/>
      <c r="N6" s="56"/>
      <c r="O6" s="56"/>
      <c r="P6" s="56"/>
      <c r="Q6" s="56"/>
      <c r="R6" s="56"/>
      <c r="S6" s="56"/>
      <c r="T6" s="56"/>
      <c r="U6" s="56"/>
      <c r="V6" s="56" t="e">
        <f>'Danh muc 2022'!#REF!+'Danh muc 2022'!#REF!</f>
        <v>#REF!</v>
      </c>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f>
        <v>#REF!</v>
      </c>
      <c r="J11" s="56"/>
      <c r="K11" s="56"/>
      <c r="L11" s="56"/>
      <c r="M11" s="56"/>
      <c r="N11" s="56"/>
      <c r="O11" s="56"/>
      <c r="P11" s="56"/>
      <c r="Q11" s="56"/>
      <c r="R11" s="56"/>
      <c r="S11" s="56"/>
      <c r="T11" s="56"/>
      <c r="U11" s="56"/>
      <c r="V11" s="56" t="e">
        <f>'Danh muc 2022'!#REF!+'Danh muc 2022'!#REF!</f>
        <v>#REF!</v>
      </c>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t="e">
        <f>'Danh muc 2022'!#REF!+'Danh muc 2022'!#REF!</f>
        <v>#REF!</v>
      </c>
      <c r="W12" s="86"/>
      <c r="X12" s="86"/>
      <c r="Y12" s="86"/>
      <c r="Z12" s="86"/>
      <c r="AA12" s="86"/>
      <c r="AB12" s="86"/>
      <c r="AC12" s="86"/>
      <c r="AD12" s="86"/>
      <c r="AE12" s="86"/>
      <c r="AF12" s="86"/>
      <c r="AG12" s="86"/>
      <c r="AH12" s="86"/>
      <c r="AI12" s="86"/>
      <c r="AJ12" s="86"/>
      <c r="AK12" s="86"/>
      <c r="AL12" s="86"/>
      <c r="AM12" s="86"/>
      <c r="AN12" s="86"/>
      <c r="AO12" s="85" t="e">
        <f t="shared" si="0"/>
        <v>#REF!</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P21" s="66" t="e">
        <f>SUM(AO12:AO36)</f>
        <v>#REF!</v>
      </c>
    </row>
    <row r="22" spans="1:43" s="84" customFormat="1">
      <c r="A22" s="90" t="s">
        <v>169</v>
      </c>
      <c r="B22" s="89" t="s">
        <v>79</v>
      </c>
      <c r="C22" s="91" t="s">
        <v>78</v>
      </c>
      <c r="D22" s="87"/>
      <c r="E22" s="87"/>
      <c r="F22" s="87"/>
      <c r="G22" s="87"/>
      <c r="H22" s="86"/>
      <c r="I22" s="86" t="e">
        <f>'Danh muc 2022'!W76+'Danh muc 2022'!#REF!</f>
        <v>#REF!</v>
      </c>
      <c r="J22" s="86"/>
      <c r="K22" s="86"/>
      <c r="L22" s="86"/>
      <c r="M22" s="86"/>
      <c r="N22" s="86"/>
      <c r="O22" s="86"/>
      <c r="P22" s="86"/>
      <c r="Q22" s="86">
        <f>'Danh muc 2022'!W122</f>
        <v>0</v>
      </c>
      <c r="R22" s="86"/>
      <c r="S22" s="86"/>
      <c r="T22" s="86"/>
      <c r="U22" s="86"/>
      <c r="V22" s="86"/>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t="e">
        <f>'Danh muc 2022'!X76+'Danh muc 2022'!#REF!</f>
        <v>#REF!</v>
      </c>
      <c r="J23" s="86"/>
      <c r="K23" s="86"/>
      <c r="L23" s="86"/>
      <c r="M23" s="86"/>
      <c r="N23" s="86"/>
      <c r="O23" s="86"/>
      <c r="P23" s="86"/>
      <c r="Q23" s="86">
        <f>'Danh muc 2022'!X122</f>
        <v>0</v>
      </c>
      <c r="R23" s="86"/>
      <c r="S23" s="86"/>
      <c r="T23" s="86"/>
      <c r="U23" s="86"/>
      <c r="V23" s="86"/>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t="e">
        <f>'Danh muc 2022'!#REF!</f>
        <v>#REF!</v>
      </c>
      <c r="W33" s="56"/>
      <c r="X33" s="56"/>
      <c r="Y33" s="56"/>
      <c r="Z33" s="56"/>
      <c r="AA33" s="56"/>
      <c r="AB33" s="56"/>
      <c r="AC33" s="56"/>
      <c r="AD33" s="56"/>
      <c r="AE33" s="56"/>
      <c r="AF33" s="56"/>
      <c r="AG33" s="56"/>
      <c r="AH33" s="56"/>
      <c r="AI33" s="56"/>
      <c r="AJ33" s="56"/>
      <c r="AK33" s="56"/>
      <c r="AL33" s="56"/>
      <c r="AM33" s="56"/>
      <c r="AN33" s="56"/>
      <c r="AO33" s="49" t="e">
        <f t="shared" si="0"/>
        <v>#REF!</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t="e">
        <f>'Danh muc 2022'!AD76+'Danh muc 2022'!#REF!</f>
        <v>#REF!</v>
      </c>
      <c r="J37" s="51"/>
      <c r="K37" s="51"/>
      <c r="L37" s="51"/>
      <c r="M37" s="51"/>
      <c r="N37" s="51"/>
      <c r="O37" s="51"/>
      <c r="P37" s="51"/>
      <c r="Q37" s="51"/>
      <c r="R37" s="51"/>
      <c r="S37" s="51"/>
      <c r="T37" s="51"/>
      <c r="U37" s="51"/>
      <c r="V37" s="51" t="e">
        <f>'Danh muc 2022'!#REF!</f>
        <v>#REF!</v>
      </c>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G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f t="shared" si="1"/>
        <v>0.2</v>
      </c>
      <c r="R38" s="50">
        <f t="shared" si="1"/>
        <v>0</v>
      </c>
      <c r="S38" s="50">
        <f t="shared" si="1"/>
        <v>0</v>
      </c>
      <c r="T38" s="50">
        <f t="shared" si="1"/>
        <v>0</v>
      </c>
      <c r="U38" s="50">
        <f t="shared" si="1"/>
        <v>0</v>
      </c>
      <c r="V38" s="50" t="e">
        <f t="shared" si="1"/>
        <v>#REF!</v>
      </c>
      <c r="W38" s="50">
        <f t="shared" si="1"/>
        <v>0.11</v>
      </c>
      <c r="X38" s="50" t="e">
        <f t="shared" si="1"/>
        <v>#REF!</v>
      </c>
      <c r="Y38" s="50">
        <f t="shared" si="1"/>
        <v>0</v>
      </c>
      <c r="Z38" s="50">
        <f t="shared" si="1"/>
        <v>0</v>
      </c>
      <c r="AA38" s="50">
        <f t="shared" si="1"/>
        <v>0</v>
      </c>
      <c r="AB38" s="50">
        <f t="shared" si="1"/>
        <v>0.1</v>
      </c>
      <c r="AC38" s="50">
        <f t="shared" si="1"/>
        <v>0</v>
      </c>
      <c r="AD38" s="50">
        <f t="shared" si="1"/>
        <v>0</v>
      </c>
      <c r="AE38" s="50">
        <f t="shared" si="1"/>
        <v>0</v>
      </c>
      <c r="AF38" s="50">
        <f t="shared" si="1"/>
        <v>0</v>
      </c>
      <c r="AG38" s="50">
        <f t="shared" si="1"/>
        <v>0</v>
      </c>
      <c r="AH38" s="50">
        <f t="shared" ref="AH38:AN38" si="2">SUM(AH3:AH37)</f>
        <v>0</v>
      </c>
      <c r="AI38" s="50">
        <f t="shared" si="2"/>
        <v>0</v>
      </c>
      <c r="AJ38" s="50">
        <f t="shared" si="2"/>
        <v>0</v>
      </c>
      <c r="AK38" s="50">
        <f t="shared" si="2"/>
        <v>0</v>
      </c>
      <c r="AL38" s="50">
        <f t="shared" si="2"/>
        <v>0</v>
      </c>
      <c r="AM38" s="50">
        <f t="shared" si="2"/>
        <v>0</v>
      </c>
      <c r="AN38" s="50">
        <f t="shared" si="2"/>
        <v>0</v>
      </c>
      <c r="AO38" s="49" t="e">
        <f t="shared" si="0"/>
        <v>#REF!</v>
      </c>
    </row>
    <row r="39" spans="1:42" s="47" customFormat="1">
      <c r="AE39" s="48"/>
      <c r="AN39" s="82"/>
    </row>
    <row r="40" spans="1:42" s="47" customFormat="1">
      <c r="I40" s="48" t="e">
        <f>SUM(I13:I36)</f>
        <v>#REF!</v>
      </c>
      <c r="J40" s="48"/>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8" zoomScaleNormal="78" workbookViewId="0">
      <pane xSplit="2" ySplit="3" topLeftCell="H4" activePane="bottomRight" state="frozen"/>
      <selection activeCell="D103" sqref="D4:D103"/>
      <selection pane="topRight" activeCell="D103" sqref="D4:D103"/>
      <selection pane="bottomLeft" activeCell="D103" sqref="D4:D103"/>
      <selection pane="bottomRight" activeCell="I4" sqref="I4"/>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t="e">
        <f>'Danh muc 2022'!#REF!+'Danh muc 2022'!#REF!+'Danh muc 2022'!#REF!</f>
        <v>#REF!</v>
      </c>
      <c r="J3" s="56"/>
      <c r="K3" s="56"/>
      <c r="L3" s="56"/>
      <c r="M3" s="56"/>
      <c r="N3" s="56"/>
      <c r="O3" s="56"/>
      <c r="P3" s="56"/>
      <c r="Q3" s="56" t="e">
        <f>'Danh muc 2022'!#REF!+'Danh muc 2022'!#REF!+'Danh muc 2022'!#REF!+'Danh muc 2022'!#REF!+'Danh muc 2022'!#REF!+'Danh muc 2022'!#REF!</f>
        <v>#REF!</v>
      </c>
      <c r="R3" s="56"/>
      <c r="S3" s="56"/>
      <c r="T3" s="56"/>
      <c r="U3" s="56"/>
      <c r="V3" s="56"/>
      <c r="W3" s="56" t="e">
        <f>'Danh muc 2022'!#REF!</f>
        <v>#REF!</v>
      </c>
      <c r="X3" s="56"/>
      <c r="Y3" s="56"/>
      <c r="Z3" s="56"/>
      <c r="AA3" s="56"/>
      <c r="AB3" s="56"/>
      <c r="AC3" s="56"/>
      <c r="AD3" s="56"/>
      <c r="AE3" s="56"/>
      <c r="AF3" s="56"/>
      <c r="AG3" s="56"/>
      <c r="AH3" s="56"/>
      <c r="AI3" s="56"/>
      <c r="AJ3" s="56"/>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f t="shared" si="0"/>
        <v>0</v>
      </c>
    </row>
    <row r="6" spans="1:43" ht="13.5" customHeight="1">
      <c r="A6" s="70" t="s">
        <v>202</v>
      </c>
      <c r="B6" s="73" t="s">
        <v>201</v>
      </c>
      <c r="C6" s="72" t="s">
        <v>116</v>
      </c>
      <c r="D6" s="71"/>
      <c r="E6" s="71"/>
      <c r="F6" s="71"/>
      <c r="G6" s="71"/>
      <c r="H6" s="56"/>
      <c r="I6" s="56" t="e">
        <f>'Danh muc 2022'!#REF!</f>
        <v>#REF!</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2022'!#REF!+'Danh muc 2022'!#REF!</f>
        <v>#REF!</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5">
        <f t="shared" si="0"/>
        <v>0</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row>
    <row r="22" spans="1:43" s="84" customFormat="1">
      <c r="A22" s="90" t="s">
        <v>169</v>
      </c>
      <c r="B22" s="89" t="s">
        <v>79</v>
      </c>
      <c r="C22" s="91" t="s">
        <v>78</v>
      </c>
      <c r="D22" s="87"/>
      <c r="E22" s="87"/>
      <c r="F22" s="87"/>
      <c r="G22" s="87"/>
      <c r="H22" s="86"/>
      <c r="I22" s="86" t="e">
        <f>'Danh muc 2022'!#REF!+'Danh muc 2022'!#REF!</f>
        <v>#REF!</v>
      </c>
      <c r="J22" s="86"/>
      <c r="K22" s="86"/>
      <c r="L22" s="86"/>
      <c r="M22" s="86"/>
      <c r="N22" s="86"/>
      <c r="O22" s="86"/>
      <c r="P22" s="86"/>
      <c r="Q22" s="86" t="e">
        <f>'Danh muc 2022'!#REF!+'Danh muc 2022'!#REF!+'Danh muc 2022'!#REF!</f>
        <v>#REF!</v>
      </c>
      <c r="R22" s="86"/>
      <c r="S22" s="86"/>
      <c r="T22" s="86"/>
      <c r="U22" s="86"/>
      <c r="V22" s="86"/>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t="e">
        <f>'Danh muc 2022'!#REF!+'Danh muc 2022'!#REF!</f>
        <v>#REF!</v>
      </c>
      <c r="J23" s="86"/>
      <c r="K23" s="86"/>
      <c r="L23" s="86"/>
      <c r="M23" s="86"/>
      <c r="N23" s="86"/>
      <c r="O23" s="86"/>
      <c r="P23" s="86"/>
      <c r="Q23" s="86" t="e">
        <f>'Danh muc 2022'!#REF!+'Danh muc 2022'!#REF!+'Danh muc 2022'!#REF!</f>
        <v>#REF!</v>
      </c>
      <c r="R23" s="86"/>
      <c r="S23" s="86"/>
      <c r="T23" s="86"/>
      <c r="U23" s="86"/>
      <c r="V23" s="86"/>
      <c r="W23" s="86"/>
      <c r="X23" s="86"/>
      <c r="Y23" s="86"/>
      <c r="Z23" s="86"/>
      <c r="AA23" s="86"/>
      <c r="AB23" s="86"/>
      <c r="AC23" s="86"/>
      <c r="AD23" s="86"/>
      <c r="AE23" s="86"/>
      <c r="AF23" s="86"/>
      <c r="AG23" s="86"/>
      <c r="AH23" s="86"/>
      <c r="AI23" s="86"/>
      <c r="AJ23" s="86"/>
      <c r="AK23" s="86"/>
      <c r="AL23" s="86"/>
      <c r="AM23" s="86"/>
      <c r="AN23" s="86"/>
      <c r="AO23" s="49" t="e">
        <f t="shared" si="0"/>
        <v>#REF!</v>
      </c>
      <c r="AP23" s="92" t="e">
        <f>SUM(AO12:AO36)</f>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t="e">
        <f>'Danh muc 2022'!#REF!</f>
        <v>#REF!</v>
      </c>
      <c r="J37" s="51"/>
      <c r="K37" s="51"/>
      <c r="L37" s="51"/>
      <c r="M37" s="51"/>
      <c r="N37" s="51"/>
      <c r="O37" s="51"/>
      <c r="P37" s="51"/>
      <c r="Q37" s="51" t="e">
        <f>'Danh muc 2022'!#REF!</f>
        <v>#REF!</v>
      </c>
      <c r="R37" s="51"/>
      <c r="S37" s="51"/>
      <c r="T37" s="51"/>
      <c r="U37" s="51"/>
      <c r="V37" s="51"/>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F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t="e">
        <f t="shared" si="1"/>
        <v>#REF!</v>
      </c>
      <c r="R38" s="50">
        <f t="shared" si="1"/>
        <v>0</v>
      </c>
      <c r="S38" s="50">
        <f t="shared" si="1"/>
        <v>0</v>
      </c>
      <c r="T38" s="50">
        <f t="shared" si="1"/>
        <v>0</v>
      </c>
      <c r="U38" s="50">
        <f t="shared" si="1"/>
        <v>0</v>
      </c>
      <c r="V38" s="50">
        <f t="shared" si="1"/>
        <v>0</v>
      </c>
      <c r="W38" s="50" t="e">
        <f t="shared" si="1"/>
        <v>#REF!</v>
      </c>
      <c r="X38" s="50">
        <f t="shared" si="1"/>
        <v>0</v>
      </c>
      <c r="Y38" s="50">
        <f t="shared" si="1"/>
        <v>0</v>
      </c>
      <c r="Z38" s="50">
        <f t="shared" si="1"/>
        <v>0</v>
      </c>
      <c r="AA38" s="50">
        <f t="shared" si="1"/>
        <v>0</v>
      </c>
      <c r="AB38" s="50">
        <f t="shared" si="1"/>
        <v>0</v>
      </c>
      <c r="AC38" s="50">
        <f t="shared" si="1"/>
        <v>0</v>
      </c>
      <c r="AD38" s="50">
        <f t="shared" si="1"/>
        <v>0</v>
      </c>
      <c r="AE38" s="50">
        <f t="shared" si="1"/>
        <v>0</v>
      </c>
      <c r="AF38" s="50">
        <f t="shared" si="1"/>
        <v>0</v>
      </c>
      <c r="AG38" s="50">
        <f t="shared" ref="AG38:AN38" si="2">SUM(AG3:AG37)</f>
        <v>0</v>
      </c>
      <c r="AH38" s="50">
        <f t="shared" si="2"/>
        <v>0</v>
      </c>
      <c r="AI38" s="50">
        <f t="shared" si="2"/>
        <v>0</v>
      </c>
      <c r="AJ38" s="50">
        <f t="shared" si="2"/>
        <v>0</v>
      </c>
      <c r="AK38" s="50">
        <f t="shared" si="2"/>
        <v>0</v>
      </c>
      <c r="AL38" s="50">
        <f t="shared" si="2"/>
        <v>0</v>
      </c>
      <c r="AM38" s="50">
        <f t="shared" si="2"/>
        <v>0</v>
      </c>
      <c r="AN38" s="50">
        <f t="shared" si="2"/>
        <v>0</v>
      </c>
      <c r="AO38" s="49" t="e">
        <f t="shared" si="0"/>
        <v>#REF!</v>
      </c>
    </row>
    <row r="39" spans="1:42" s="47" customFormat="1">
      <c r="AE39" s="48"/>
      <c r="AN39" s="82"/>
    </row>
    <row r="40" spans="1:42" s="47" customFormat="1">
      <c r="J40" s="48" t="e">
        <f>SUM(I12:I36)</f>
        <v>#REF!</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pageSetup orientation="portrait"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81" zoomScaleNormal="81" workbookViewId="0">
      <pane xSplit="2" ySplit="3" topLeftCell="C4" activePane="bottomRight" state="frozen"/>
      <selection activeCell="D103" sqref="D4:D103"/>
      <selection pane="topRight" activeCell="D103" sqref="D4:D103"/>
      <selection pane="bottomLeft" activeCell="D103" sqref="D4:D103"/>
      <selection pane="bottomRight" activeCell="AP22" sqref="AP22"/>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c r="J3" s="56"/>
      <c r="K3" s="56"/>
      <c r="L3" s="56"/>
      <c r="M3" s="56"/>
      <c r="N3" s="56"/>
      <c r="O3" s="56"/>
      <c r="P3" s="56"/>
      <c r="Q3" s="56"/>
      <c r="R3" s="56"/>
      <c r="S3" s="56"/>
      <c r="T3" s="56"/>
      <c r="U3" s="56"/>
      <c r="V3" s="56" t="e">
        <f>'Danh muc 2022'!#REF!</f>
        <v>#REF!</v>
      </c>
      <c r="W3" s="56">
        <f>'Danh muc 2022'!H52+'Danh muc 2022'!H53</f>
        <v>0.51</v>
      </c>
      <c r="X3" s="56"/>
      <c r="Y3" s="56"/>
      <c r="Z3" s="56"/>
      <c r="AA3" s="56"/>
      <c r="AB3" s="56"/>
      <c r="AC3" s="56"/>
      <c r="AD3" s="56"/>
      <c r="AE3" s="56"/>
      <c r="AF3" s="56"/>
      <c r="AG3" s="56"/>
      <c r="AH3" s="56"/>
      <c r="AI3" s="56"/>
      <c r="AJ3" s="56"/>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f>'Danh muc 2022'!J52</f>
        <v>0.2</v>
      </c>
      <c r="X5" s="56"/>
      <c r="Y5" s="56"/>
      <c r="Z5" s="56"/>
      <c r="AA5" s="56"/>
      <c r="AB5" s="56"/>
      <c r="AC5" s="56"/>
      <c r="AD5" s="56"/>
      <c r="AE5" s="56"/>
      <c r="AF5" s="56"/>
      <c r="AG5" s="56"/>
      <c r="AH5" s="56"/>
      <c r="AI5" s="56"/>
      <c r="AJ5" s="56"/>
      <c r="AK5" s="56"/>
      <c r="AL5" s="56"/>
      <c r="AM5" s="56"/>
      <c r="AN5" s="56"/>
      <c r="AO5" s="49">
        <f t="shared" si="0"/>
        <v>0.2</v>
      </c>
    </row>
    <row r="6" spans="1:43" ht="13.5" customHeight="1">
      <c r="A6" s="70" t="s">
        <v>202</v>
      </c>
      <c r="B6" s="73" t="s">
        <v>201</v>
      </c>
      <c r="C6" s="72" t="s">
        <v>116</v>
      </c>
      <c r="D6" s="71"/>
      <c r="E6" s="71"/>
      <c r="F6" s="71"/>
      <c r="G6" s="71"/>
      <c r="H6" s="56"/>
      <c r="I6" s="56"/>
      <c r="J6" s="56"/>
      <c r="K6" s="56"/>
      <c r="L6" s="56"/>
      <c r="M6" s="56"/>
      <c r="N6" s="56"/>
      <c r="O6" s="56"/>
      <c r="P6" s="56"/>
      <c r="Q6" s="56"/>
      <c r="R6" s="56"/>
      <c r="S6" s="56"/>
      <c r="T6" s="56"/>
      <c r="U6" s="56"/>
      <c r="V6" s="56"/>
      <c r="W6" s="56">
        <f>'Danh muc 2022'!L52</f>
        <v>0.1</v>
      </c>
      <c r="X6" s="56"/>
      <c r="Y6" s="56"/>
      <c r="Z6" s="56"/>
      <c r="AA6" s="56"/>
      <c r="AB6" s="56"/>
      <c r="AC6" s="56"/>
      <c r="AD6" s="56"/>
      <c r="AE6" s="56"/>
      <c r="AF6" s="56"/>
      <c r="AG6" s="56"/>
      <c r="AH6" s="56"/>
      <c r="AI6" s="56"/>
      <c r="AJ6" s="56"/>
      <c r="AK6" s="56"/>
      <c r="AL6" s="56"/>
      <c r="AM6" s="56"/>
      <c r="AN6" s="56"/>
      <c r="AO6" s="49">
        <f t="shared" si="0"/>
        <v>0.1</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c r="J11" s="56"/>
      <c r="K11" s="56"/>
      <c r="L11" s="56"/>
      <c r="M11" s="56"/>
      <c r="N11" s="56"/>
      <c r="O11" s="56"/>
      <c r="P11" s="56"/>
      <c r="Q11" s="56"/>
      <c r="R11" s="56"/>
      <c r="S11" s="56"/>
      <c r="T11" s="56"/>
      <c r="U11" s="56"/>
      <c r="V11" s="56"/>
      <c r="W11" s="56">
        <f>'Danh muc 2022'!K49+'Danh muc 2022'!K52</f>
        <v>0.31</v>
      </c>
      <c r="X11" s="56"/>
      <c r="Y11" s="56"/>
      <c r="Z11" s="56"/>
      <c r="AA11" s="56"/>
      <c r="AB11" s="56"/>
      <c r="AC11" s="56"/>
      <c r="AD11" s="56"/>
      <c r="AE11" s="56"/>
      <c r="AF11" s="56"/>
      <c r="AG11" s="56"/>
      <c r="AH11" s="56"/>
      <c r="AI11" s="56"/>
      <c r="AJ11" s="56"/>
      <c r="AK11" s="56"/>
      <c r="AL11" s="56"/>
      <c r="AM11" s="56"/>
      <c r="AN11" s="56"/>
      <c r="AO11" s="49">
        <f t="shared" si="0"/>
        <v>0.31</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5">
        <f t="shared" si="0"/>
        <v>0</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P21" s="66">
        <f>SUM(AO12:AO36)</f>
        <v>0.1</v>
      </c>
    </row>
    <row r="22" spans="1:43" s="84" customFormat="1">
      <c r="A22" s="90" t="s">
        <v>169</v>
      </c>
      <c r="B22" s="89" t="s">
        <v>79</v>
      </c>
      <c r="C22" s="91" t="s">
        <v>78</v>
      </c>
      <c r="D22" s="87"/>
      <c r="E22" s="87"/>
      <c r="F22" s="87"/>
      <c r="G22" s="87"/>
      <c r="H22" s="86"/>
      <c r="I22" s="86"/>
      <c r="J22" s="86"/>
      <c r="K22" s="86"/>
      <c r="L22" s="86"/>
      <c r="M22" s="86"/>
      <c r="N22" s="86"/>
      <c r="O22" s="86"/>
      <c r="P22" s="86"/>
      <c r="Q22" s="86"/>
      <c r="R22" s="86"/>
      <c r="S22" s="86"/>
      <c r="T22" s="86"/>
      <c r="U22" s="86"/>
      <c r="V22" s="86"/>
      <c r="W22" s="86">
        <f>'Danh muc 2022'!W52</f>
        <v>0.05</v>
      </c>
      <c r="X22" s="86"/>
      <c r="Y22" s="86"/>
      <c r="Z22" s="86"/>
      <c r="AA22" s="86"/>
      <c r="AB22" s="86"/>
      <c r="AC22" s="86"/>
      <c r="AD22" s="86"/>
      <c r="AE22" s="86"/>
      <c r="AF22" s="86"/>
      <c r="AG22" s="86"/>
      <c r="AH22" s="86"/>
      <c r="AI22" s="86"/>
      <c r="AJ22" s="86"/>
      <c r="AK22" s="86"/>
      <c r="AL22" s="86"/>
      <c r="AM22" s="86"/>
      <c r="AN22" s="86"/>
      <c r="AO22" s="49">
        <f t="shared" si="0"/>
        <v>0.05</v>
      </c>
      <c r="AQ22" s="92"/>
    </row>
    <row r="23" spans="1:43" s="84" customFormat="1">
      <c r="A23" s="90" t="s">
        <v>168</v>
      </c>
      <c r="B23" s="89" t="s">
        <v>77</v>
      </c>
      <c r="C23" s="91" t="s">
        <v>76</v>
      </c>
      <c r="D23" s="87"/>
      <c r="E23" s="87"/>
      <c r="F23" s="87"/>
      <c r="G23" s="87"/>
      <c r="H23" s="86"/>
      <c r="I23" s="86"/>
      <c r="J23" s="86"/>
      <c r="K23" s="86"/>
      <c r="L23" s="86"/>
      <c r="M23" s="86"/>
      <c r="N23" s="86"/>
      <c r="O23" s="86"/>
      <c r="P23" s="86"/>
      <c r="Q23" s="86"/>
      <c r="R23" s="86"/>
      <c r="S23" s="86"/>
      <c r="T23" s="86"/>
      <c r="U23" s="86"/>
      <c r="V23" s="86"/>
      <c r="W23" s="86">
        <f>'Danh muc 2022'!X52</f>
        <v>0.05</v>
      </c>
      <c r="X23" s="86"/>
      <c r="Y23" s="86"/>
      <c r="Z23" s="86"/>
      <c r="AA23" s="86"/>
      <c r="AB23" s="86"/>
      <c r="AC23" s="86"/>
      <c r="AD23" s="86"/>
      <c r="AE23" s="86"/>
      <c r="AF23" s="86"/>
      <c r="AG23" s="86"/>
      <c r="AH23" s="86"/>
      <c r="AI23" s="86"/>
      <c r="AJ23" s="86"/>
      <c r="AK23" s="86"/>
      <c r="AL23" s="86"/>
      <c r="AM23" s="86"/>
      <c r="AN23" s="86"/>
      <c r="AO23" s="49">
        <f t="shared" si="0"/>
        <v>0.05</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49">
        <f t="shared" si="0"/>
        <v>0</v>
      </c>
    </row>
    <row r="38" spans="1:42" s="47" customFormat="1">
      <c r="D38" s="50">
        <f t="shared" ref="D38:AG38" si="1">SUM(D3:D37)</f>
        <v>0</v>
      </c>
      <c r="E38" s="50">
        <f t="shared" si="1"/>
        <v>0</v>
      </c>
      <c r="F38" s="50">
        <f t="shared" si="1"/>
        <v>0</v>
      </c>
      <c r="G38" s="50">
        <f t="shared" si="1"/>
        <v>0</v>
      </c>
      <c r="H38" s="50">
        <f t="shared" si="1"/>
        <v>0</v>
      </c>
      <c r="I38" s="50">
        <f t="shared" si="1"/>
        <v>0</v>
      </c>
      <c r="J38" s="50">
        <f t="shared" si="1"/>
        <v>0</v>
      </c>
      <c r="K38" s="50">
        <f t="shared" si="1"/>
        <v>0</v>
      </c>
      <c r="L38" s="50">
        <f t="shared" si="1"/>
        <v>0</v>
      </c>
      <c r="M38" s="50">
        <f t="shared" si="1"/>
        <v>0</v>
      </c>
      <c r="N38" s="50">
        <f t="shared" si="1"/>
        <v>0</v>
      </c>
      <c r="O38" s="50">
        <f t="shared" si="1"/>
        <v>0</v>
      </c>
      <c r="P38" s="50">
        <f t="shared" si="1"/>
        <v>0</v>
      </c>
      <c r="Q38" s="50">
        <f t="shared" si="1"/>
        <v>0</v>
      </c>
      <c r="R38" s="50">
        <f t="shared" si="1"/>
        <v>0</v>
      </c>
      <c r="S38" s="50">
        <f t="shared" si="1"/>
        <v>0</v>
      </c>
      <c r="T38" s="50">
        <f t="shared" si="1"/>
        <v>0</v>
      </c>
      <c r="U38" s="50">
        <f t="shared" si="1"/>
        <v>0</v>
      </c>
      <c r="V38" s="50" t="e">
        <f t="shared" si="1"/>
        <v>#REF!</v>
      </c>
      <c r="W38" s="50">
        <f t="shared" si="1"/>
        <v>1.22</v>
      </c>
      <c r="X38" s="50">
        <f t="shared" si="1"/>
        <v>0</v>
      </c>
      <c r="Y38" s="50">
        <f t="shared" si="1"/>
        <v>0</v>
      </c>
      <c r="Z38" s="50">
        <f t="shared" si="1"/>
        <v>0</v>
      </c>
      <c r="AA38" s="50">
        <f t="shared" si="1"/>
        <v>0</v>
      </c>
      <c r="AB38" s="50">
        <f t="shared" si="1"/>
        <v>0</v>
      </c>
      <c r="AC38" s="50">
        <f t="shared" si="1"/>
        <v>0</v>
      </c>
      <c r="AD38" s="50">
        <f t="shared" si="1"/>
        <v>0</v>
      </c>
      <c r="AE38" s="50">
        <f t="shared" si="1"/>
        <v>0</v>
      </c>
      <c r="AF38" s="50">
        <f t="shared" si="1"/>
        <v>0</v>
      </c>
      <c r="AG38" s="50">
        <f t="shared" si="1"/>
        <v>0</v>
      </c>
      <c r="AH38" s="50">
        <f t="shared" ref="AH38:AN38" si="2">SUM(AH3:AH37)</f>
        <v>0</v>
      </c>
      <c r="AI38" s="50">
        <f t="shared" si="2"/>
        <v>0</v>
      </c>
      <c r="AJ38" s="50">
        <f t="shared" si="2"/>
        <v>0</v>
      </c>
      <c r="AK38" s="50">
        <f t="shared" si="2"/>
        <v>0</v>
      </c>
      <c r="AL38" s="50">
        <f t="shared" si="2"/>
        <v>0</v>
      </c>
      <c r="AM38" s="50">
        <f t="shared" si="2"/>
        <v>0</v>
      </c>
      <c r="AN38" s="50">
        <f t="shared" si="2"/>
        <v>0</v>
      </c>
      <c r="AO38" s="49" t="e">
        <f t="shared" si="0"/>
        <v>#REF!</v>
      </c>
    </row>
    <row r="39" spans="1:42" s="47" customFormat="1">
      <c r="AE39" s="48"/>
      <c r="AN39" s="82"/>
    </row>
    <row r="40" spans="1:42" s="47" customFormat="1">
      <c r="J40" s="48">
        <f>SUM(I12:I36)</f>
        <v>0</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3" zoomScaleNormal="73" workbookViewId="0">
      <pane xSplit="2" ySplit="3" topLeftCell="D4" activePane="bottomRight" state="frozen"/>
      <selection activeCell="D103" sqref="D4:D103"/>
      <selection pane="topRight" activeCell="D103" sqref="D4:D103"/>
      <selection pane="bottomLeft" activeCell="D103" sqref="D4:D103"/>
      <selection pane="bottomRight" activeCell="I4" sqref="I4"/>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t="e">
        <f>'Danh muc 2022'!#REF!</f>
        <v>#REF!</v>
      </c>
      <c r="J3" s="56"/>
      <c r="K3" s="56"/>
      <c r="L3" s="56"/>
      <c r="M3" s="56"/>
      <c r="N3" s="56"/>
      <c r="O3" s="56"/>
      <c r="P3" s="56"/>
      <c r="Q3" s="56" t="e">
        <f>'Danh muc 2022'!H123+'Danh muc 2022'!#REF!+'Danh muc 2022'!#REF!</f>
        <v>#REF!</v>
      </c>
      <c r="R3" s="56"/>
      <c r="S3" s="56"/>
      <c r="T3" s="56"/>
      <c r="U3" s="56"/>
      <c r="V3" s="56" t="e">
        <f>'Danh muc 2022'!#REF!+'Danh muc 2022'!H33</f>
        <v>#REF!</v>
      </c>
      <c r="W3" s="56">
        <f>'Danh muc 2022'!H50</f>
        <v>0.39</v>
      </c>
      <c r="X3" s="56"/>
      <c r="Y3" s="56"/>
      <c r="Z3" s="56"/>
      <c r="AA3" s="56">
        <f>'Danh muc 2022'!H104</f>
        <v>0.25</v>
      </c>
      <c r="AB3" s="56"/>
      <c r="AC3" s="56"/>
      <c r="AD3" s="56"/>
      <c r="AE3" s="56"/>
      <c r="AF3" s="56"/>
      <c r="AG3" s="56"/>
      <c r="AH3" s="56"/>
      <c r="AI3" s="56"/>
      <c r="AJ3" s="56"/>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t="e">
        <f>'Danh muc 2022'!#REF!</f>
        <v>#REF!</v>
      </c>
      <c r="W4" s="56"/>
      <c r="X4" s="56"/>
      <c r="Y4" s="56"/>
      <c r="Z4" s="56"/>
      <c r="AA4" s="56"/>
      <c r="AB4" s="56"/>
      <c r="AC4" s="56"/>
      <c r="AD4" s="56"/>
      <c r="AE4" s="56"/>
      <c r="AF4" s="56"/>
      <c r="AG4" s="56"/>
      <c r="AH4" s="56"/>
      <c r="AI4" s="56"/>
      <c r="AJ4" s="56"/>
      <c r="AK4" s="56"/>
      <c r="AL4" s="56"/>
      <c r="AM4" s="56"/>
      <c r="AN4" s="56"/>
      <c r="AO4" s="49" t="e">
        <f t="shared" ref="AO4:AO38" si="0">SUM(D4:AN4)</f>
        <v>#REF!</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f t="shared" si="0"/>
        <v>0</v>
      </c>
    </row>
    <row r="6" spans="1:43" ht="13.5" customHeight="1">
      <c r="A6" s="70" t="s">
        <v>202</v>
      </c>
      <c r="B6" s="73" t="s">
        <v>201</v>
      </c>
      <c r="C6" s="72" t="s">
        <v>116</v>
      </c>
      <c r="D6" s="71"/>
      <c r="E6" s="71"/>
      <c r="F6" s="71"/>
      <c r="G6" s="71"/>
      <c r="H6" s="56"/>
      <c r="I6" s="56" t="e">
        <f>'Danh muc 2022'!#REF!</f>
        <v>#REF!</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c r="AP6" s="93" t="e">
        <f>#REF!-'NINH HAI'!AO3-'NINH HAI'!AO4-'NINH HAI'!AO6-'NINH HAI'!AO11</f>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f>
        <v>#REF!</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5">
        <f t="shared" si="0"/>
        <v>0</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f t="shared" si="0"/>
        <v>0</v>
      </c>
      <c r="AP18" s="93" t="e">
        <f>SUM(AO12:AO36)</f>
        <v>#REF!</v>
      </c>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row>
    <row r="22" spans="1:43" s="84" customFormat="1">
      <c r="A22" s="90" t="s">
        <v>169</v>
      </c>
      <c r="B22" s="89" t="s">
        <v>79</v>
      </c>
      <c r="C22" s="91" t="s">
        <v>78</v>
      </c>
      <c r="D22" s="87"/>
      <c r="E22" s="87"/>
      <c r="F22" s="87"/>
      <c r="G22" s="87"/>
      <c r="H22" s="86"/>
      <c r="I22" s="86"/>
      <c r="J22" s="86"/>
      <c r="K22" s="86"/>
      <c r="L22" s="86"/>
      <c r="M22" s="86"/>
      <c r="N22" s="86"/>
      <c r="O22" s="86"/>
      <c r="P22" s="86"/>
      <c r="Q22" s="86" t="e">
        <f>'Danh muc 2022'!W123+'Danh muc 2022'!#REF!+'Danh muc 2022'!#REF!</f>
        <v>#REF!</v>
      </c>
      <c r="R22" s="86"/>
      <c r="S22" s="86"/>
      <c r="T22" s="86"/>
      <c r="U22" s="86"/>
      <c r="V22" s="86"/>
      <c r="W22" s="86">
        <f>'Danh muc 2022'!W50</f>
        <v>0.03</v>
      </c>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c r="J23" s="86"/>
      <c r="K23" s="86"/>
      <c r="L23" s="86"/>
      <c r="M23" s="86"/>
      <c r="N23" s="86"/>
      <c r="O23" s="86"/>
      <c r="P23" s="86"/>
      <c r="Q23" s="86">
        <f>'Danh muc 2022'!X123</f>
        <v>0.1</v>
      </c>
      <c r="R23" s="86"/>
      <c r="S23" s="86"/>
      <c r="T23" s="86"/>
      <c r="U23" s="86"/>
      <c r="V23" s="86"/>
      <c r="W23" s="86">
        <f>'Danh muc 2022'!X50</f>
        <v>0.03</v>
      </c>
      <c r="X23" s="86"/>
      <c r="Y23" s="86"/>
      <c r="Z23" s="86"/>
      <c r="AA23" s="86"/>
      <c r="AB23" s="86"/>
      <c r="AC23" s="86"/>
      <c r="AD23" s="86"/>
      <c r="AE23" s="86"/>
      <c r="AF23" s="86"/>
      <c r="AG23" s="86"/>
      <c r="AH23" s="86"/>
      <c r="AI23" s="86"/>
      <c r="AJ23" s="86"/>
      <c r="AK23" s="86"/>
      <c r="AL23" s="86"/>
      <c r="AM23" s="86"/>
      <c r="AN23" s="86"/>
      <c r="AO23" s="49">
        <f t="shared" si="0"/>
        <v>0.13</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f>'Danh muc 2022'!O123</f>
        <v>0</v>
      </c>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c r="J37" s="51"/>
      <c r="K37" s="51"/>
      <c r="L37" s="51"/>
      <c r="M37" s="51"/>
      <c r="N37" s="51"/>
      <c r="O37" s="51"/>
      <c r="P37" s="51"/>
      <c r="Q37" s="51" t="e">
        <f>'Danh muc 2022'!#REF!+'Danh muc 2022'!AD123</f>
        <v>#REF!</v>
      </c>
      <c r="R37" s="51"/>
      <c r="S37" s="51"/>
      <c r="T37" s="51"/>
      <c r="U37" s="51"/>
      <c r="V37" s="51"/>
      <c r="W37" s="51">
        <f>'Danh muc 2022'!AD50</f>
        <v>0.2</v>
      </c>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F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t="e">
        <f t="shared" si="1"/>
        <v>#REF!</v>
      </c>
      <c r="R38" s="50">
        <f t="shared" si="1"/>
        <v>0</v>
      </c>
      <c r="S38" s="50">
        <f t="shared" si="1"/>
        <v>0</v>
      </c>
      <c r="T38" s="50">
        <f t="shared" si="1"/>
        <v>0</v>
      </c>
      <c r="U38" s="50">
        <f t="shared" si="1"/>
        <v>0</v>
      </c>
      <c r="V38" s="50" t="e">
        <f t="shared" si="1"/>
        <v>#REF!</v>
      </c>
      <c r="W38" s="50">
        <f t="shared" si="1"/>
        <v>0.65000000000000013</v>
      </c>
      <c r="X38" s="50">
        <f t="shared" si="1"/>
        <v>0</v>
      </c>
      <c r="Y38" s="50">
        <f t="shared" si="1"/>
        <v>0</v>
      </c>
      <c r="Z38" s="50">
        <f t="shared" si="1"/>
        <v>0</v>
      </c>
      <c r="AA38" s="50">
        <f t="shared" si="1"/>
        <v>0.25</v>
      </c>
      <c r="AB38" s="50">
        <f t="shared" si="1"/>
        <v>0</v>
      </c>
      <c r="AC38" s="50">
        <f t="shared" si="1"/>
        <v>0</v>
      </c>
      <c r="AD38" s="50">
        <f t="shared" si="1"/>
        <v>0</v>
      </c>
      <c r="AE38" s="50">
        <f t="shared" si="1"/>
        <v>0</v>
      </c>
      <c r="AF38" s="50">
        <f t="shared" si="1"/>
        <v>0</v>
      </c>
      <c r="AG38" s="50">
        <f t="shared" ref="AG38:AN38" si="2">SUM(AG3:AG37)</f>
        <v>0</v>
      </c>
      <c r="AH38" s="50">
        <f t="shared" si="2"/>
        <v>0</v>
      </c>
      <c r="AI38" s="50">
        <f t="shared" si="2"/>
        <v>0</v>
      </c>
      <c r="AJ38" s="50">
        <f t="shared" si="2"/>
        <v>0</v>
      </c>
      <c r="AK38" s="50">
        <f t="shared" si="2"/>
        <v>0</v>
      </c>
      <c r="AL38" s="50">
        <f t="shared" si="2"/>
        <v>0</v>
      </c>
      <c r="AM38" s="50">
        <f t="shared" si="2"/>
        <v>0</v>
      </c>
      <c r="AN38" s="50">
        <f t="shared" si="2"/>
        <v>0</v>
      </c>
      <c r="AO38" s="49" t="e">
        <f t="shared" si="0"/>
        <v>#REF!</v>
      </c>
    </row>
    <row r="39" spans="1:42" s="47" customFormat="1">
      <c r="AE39" s="48"/>
      <c r="AK39" s="48" t="e">
        <f>SUM(D38:AN38)</f>
        <v>#REF!</v>
      </c>
      <c r="AN39" s="82"/>
    </row>
    <row r="40" spans="1:42" s="47" customFormat="1">
      <c r="J40" s="48">
        <f>SUM(I12:I36)</f>
        <v>0</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38"/>
  <sheetViews>
    <sheetView workbookViewId="0">
      <pane ySplit="4" topLeftCell="A8" activePane="bottomLeft" state="frozen"/>
      <selection pane="bottomLeft" activeCell="H14" sqref="H14"/>
    </sheetView>
  </sheetViews>
  <sheetFormatPr defaultRowHeight="15"/>
  <cols>
    <col min="1" max="1" width="5.140625" style="438" customWidth="1"/>
    <col min="2" max="2" width="34.140625" style="363" customWidth="1"/>
    <col min="3" max="3" width="11.7109375" style="363" customWidth="1"/>
    <col min="4" max="4" width="10.140625" style="363" customWidth="1"/>
    <col min="5" max="5" width="6.28515625" style="363" customWidth="1"/>
    <col min="6" max="6" width="5.28515625" style="434" bestFit="1" customWidth="1"/>
    <col min="7" max="7" width="7.85546875" style="434" customWidth="1"/>
    <col min="8" max="8" width="7" style="434" customWidth="1"/>
    <col min="9" max="9" width="6.7109375" style="434" customWidth="1"/>
    <col min="10" max="10" width="5.42578125" style="434" customWidth="1"/>
    <col min="11" max="11" width="6.28515625" style="434" customWidth="1"/>
    <col min="12" max="12" width="6.42578125" style="434" customWidth="1"/>
    <col min="13" max="14" width="30.85546875" style="363" customWidth="1"/>
    <col min="15" max="260" width="8.85546875" style="363"/>
    <col min="261" max="261" width="5.140625" style="363" customWidth="1"/>
    <col min="262" max="262" width="12" style="363" customWidth="1"/>
    <col min="263" max="263" width="33.5703125" style="363" customWidth="1"/>
    <col min="264" max="264" width="12.28515625" style="363" customWidth="1"/>
    <col min="265" max="268" width="8.85546875" style="363"/>
    <col min="269" max="270" width="30.85546875" style="363" customWidth="1"/>
    <col min="271" max="516" width="8.85546875" style="363"/>
    <col min="517" max="517" width="5.140625" style="363" customWidth="1"/>
    <col min="518" max="518" width="12" style="363" customWidth="1"/>
    <col min="519" max="519" width="33.5703125" style="363" customWidth="1"/>
    <col min="520" max="520" width="12.28515625" style="363" customWidth="1"/>
    <col min="521" max="524" width="8.85546875" style="363"/>
    <col min="525" max="526" width="30.85546875" style="363" customWidth="1"/>
    <col min="527" max="772" width="8.85546875" style="363"/>
    <col min="773" max="773" width="5.140625" style="363" customWidth="1"/>
    <col min="774" max="774" width="12" style="363" customWidth="1"/>
    <col min="775" max="775" width="33.5703125" style="363" customWidth="1"/>
    <col min="776" max="776" width="12.28515625" style="363" customWidth="1"/>
    <col min="777" max="780" width="8.85546875" style="363"/>
    <col min="781" max="782" width="30.85546875" style="363" customWidth="1"/>
    <col min="783" max="1028" width="8.85546875" style="363"/>
    <col min="1029" max="1029" width="5.140625" style="363" customWidth="1"/>
    <col min="1030" max="1030" width="12" style="363" customWidth="1"/>
    <col min="1031" max="1031" width="33.5703125" style="363" customWidth="1"/>
    <col min="1032" max="1032" width="12.28515625" style="363" customWidth="1"/>
    <col min="1033" max="1036" width="8.85546875" style="363"/>
    <col min="1037" max="1038" width="30.85546875" style="363" customWidth="1"/>
    <col min="1039" max="1284" width="8.85546875" style="363"/>
    <col min="1285" max="1285" width="5.140625" style="363" customWidth="1"/>
    <col min="1286" max="1286" width="12" style="363" customWidth="1"/>
    <col min="1287" max="1287" width="33.5703125" style="363" customWidth="1"/>
    <col min="1288" max="1288" width="12.28515625" style="363" customWidth="1"/>
    <col min="1289" max="1292" width="8.85546875" style="363"/>
    <col min="1293" max="1294" width="30.85546875" style="363" customWidth="1"/>
    <col min="1295" max="1540" width="8.85546875" style="363"/>
    <col min="1541" max="1541" width="5.140625" style="363" customWidth="1"/>
    <col min="1542" max="1542" width="12" style="363" customWidth="1"/>
    <col min="1543" max="1543" width="33.5703125" style="363" customWidth="1"/>
    <col min="1544" max="1544" width="12.28515625" style="363" customWidth="1"/>
    <col min="1545" max="1548" width="8.85546875" style="363"/>
    <col min="1549" max="1550" width="30.85546875" style="363" customWidth="1"/>
    <col min="1551" max="1796" width="8.85546875" style="363"/>
    <col min="1797" max="1797" width="5.140625" style="363" customWidth="1"/>
    <col min="1798" max="1798" width="12" style="363" customWidth="1"/>
    <col min="1799" max="1799" width="33.5703125" style="363" customWidth="1"/>
    <col min="1800" max="1800" width="12.28515625" style="363" customWidth="1"/>
    <col min="1801" max="1804" width="8.85546875" style="363"/>
    <col min="1805" max="1806" width="30.85546875" style="363" customWidth="1"/>
    <col min="1807" max="2052" width="8.85546875" style="363"/>
    <col min="2053" max="2053" width="5.140625" style="363" customWidth="1"/>
    <col min="2054" max="2054" width="12" style="363" customWidth="1"/>
    <col min="2055" max="2055" width="33.5703125" style="363" customWidth="1"/>
    <col min="2056" max="2056" width="12.28515625" style="363" customWidth="1"/>
    <col min="2057" max="2060" width="8.85546875" style="363"/>
    <col min="2061" max="2062" width="30.85546875" style="363" customWidth="1"/>
    <col min="2063" max="2308" width="8.85546875" style="363"/>
    <col min="2309" max="2309" width="5.140625" style="363" customWidth="1"/>
    <col min="2310" max="2310" width="12" style="363" customWidth="1"/>
    <col min="2311" max="2311" width="33.5703125" style="363" customWidth="1"/>
    <col min="2312" max="2312" width="12.28515625" style="363" customWidth="1"/>
    <col min="2313" max="2316" width="8.85546875" style="363"/>
    <col min="2317" max="2318" width="30.85546875" style="363" customWidth="1"/>
    <col min="2319" max="2564" width="8.85546875" style="363"/>
    <col min="2565" max="2565" width="5.140625" style="363" customWidth="1"/>
    <col min="2566" max="2566" width="12" style="363" customWidth="1"/>
    <col min="2567" max="2567" width="33.5703125" style="363" customWidth="1"/>
    <col min="2568" max="2568" width="12.28515625" style="363" customWidth="1"/>
    <col min="2569" max="2572" width="8.85546875" style="363"/>
    <col min="2573" max="2574" width="30.85546875" style="363" customWidth="1"/>
    <col min="2575" max="2820" width="8.85546875" style="363"/>
    <col min="2821" max="2821" width="5.140625" style="363" customWidth="1"/>
    <col min="2822" max="2822" width="12" style="363" customWidth="1"/>
    <col min="2823" max="2823" width="33.5703125" style="363" customWidth="1"/>
    <col min="2824" max="2824" width="12.28515625" style="363" customWidth="1"/>
    <col min="2825" max="2828" width="8.85546875" style="363"/>
    <col min="2829" max="2830" width="30.85546875" style="363" customWidth="1"/>
    <col min="2831" max="3076" width="8.85546875" style="363"/>
    <col min="3077" max="3077" width="5.140625" style="363" customWidth="1"/>
    <col min="3078" max="3078" width="12" style="363" customWidth="1"/>
    <col min="3079" max="3079" width="33.5703125" style="363" customWidth="1"/>
    <col min="3080" max="3080" width="12.28515625" style="363" customWidth="1"/>
    <col min="3081" max="3084" width="8.85546875" style="363"/>
    <col min="3085" max="3086" width="30.85546875" style="363" customWidth="1"/>
    <col min="3087" max="3332" width="8.85546875" style="363"/>
    <col min="3333" max="3333" width="5.140625" style="363" customWidth="1"/>
    <col min="3334" max="3334" width="12" style="363" customWidth="1"/>
    <col min="3335" max="3335" width="33.5703125" style="363" customWidth="1"/>
    <col min="3336" max="3336" width="12.28515625" style="363" customWidth="1"/>
    <col min="3337" max="3340" width="8.85546875" style="363"/>
    <col min="3341" max="3342" width="30.85546875" style="363" customWidth="1"/>
    <col min="3343" max="3588" width="8.85546875" style="363"/>
    <col min="3589" max="3589" width="5.140625" style="363" customWidth="1"/>
    <col min="3590" max="3590" width="12" style="363" customWidth="1"/>
    <col min="3591" max="3591" width="33.5703125" style="363" customWidth="1"/>
    <col min="3592" max="3592" width="12.28515625" style="363" customWidth="1"/>
    <col min="3593" max="3596" width="8.85546875" style="363"/>
    <col min="3597" max="3598" width="30.85546875" style="363" customWidth="1"/>
    <col min="3599" max="3844" width="8.85546875" style="363"/>
    <col min="3845" max="3845" width="5.140625" style="363" customWidth="1"/>
    <col min="3846" max="3846" width="12" style="363" customWidth="1"/>
    <col min="3847" max="3847" width="33.5703125" style="363" customWidth="1"/>
    <col min="3848" max="3848" width="12.28515625" style="363" customWidth="1"/>
    <col min="3849" max="3852" width="8.85546875" style="363"/>
    <col min="3853" max="3854" width="30.85546875" style="363" customWidth="1"/>
    <col min="3855" max="4100" width="8.85546875" style="363"/>
    <col min="4101" max="4101" width="5.140625" style="363" customWidth="1"/>
    <col min="4102" max="4102" width="12" style="363" customWidth="1"/>
    <col min="4103" max="4103" width="33.5703125" style="363" customWidth="1"/>
    <col min="4104" max="4104" width="12.28515625" style="363" customWidth="1"/>
    <col min="4105" max="4108" width="8.85546875" style="363"/>
    <col min="4109" max="4110" width="30.85546875" style="363" customWidth="1"/>
    <col min="4111" max="4356" width="8.85546875" style="363"/>
    <col min="4357" max="4357" width="5.140625" style="363" customWidth="1"/>
    <col min="4358" max="4358" width="12" style="363" customWidth="1"/>
    <col min="4359" max="4359" width="33.5703125" style="363" customWidth="1"/>
    <col min="4360" max="4360" width="12.28515625" style="363" customWidth="1"/>
    <col min="4361" max="4364" width="8.85546875" style="363"/>
    <col min="4365" max="4366" width="30.85546875" style="363" customWidth="1"/>
    <col min="4367" max="4612" width="8.85546875" style="363"/>
    <col min="4613" max="4613" width="5.140625" style="363" customWidth="1"/>
    <col min="4614" max="4614" width="12" style="363" customWidth="1"/>
    <col min="4615" max="4615" width="33.5703125" style="363" customWidth="1"/>
    <col min="4616" max="4616" width="12.28515625" style="363" customWidth="1"/>
    <col min="4617" max="4620" width="8.85546875" style="363"/>
    <col min="4621" max="4622" width="30.85546875" style="363" customWidth="1"/>
    <col min="4623" max="4868" width="8.85546875" style="363"/>
    <col min="4869" max="4869" width="5.140625" style="363" customWidth="1"/>
    <col min="4870" max="4870" width="12" style="363" customWidth="1"/>
    <col min="4871" max="4871" width="33.5703125" style="363" customWidth="1"/>
    <col min="4872" max="4872" width="12.28515625" style="363" customWidth="1"/>
    <col min="4873" max="4876" width="8.85546875" style="363"/>
    <col min="4877" max="4878" width="30.85546875" style="363" customWidth="1"/>
    <col min="4879" max="5124" width="8.85546875" style="363"/>
    <col min="5125" max="5125" width="5.140625" style="363" customWidth="1"/>
    <col min="5126" max="5126" width="12" style="363" customWidth="1"/>
    <col min="5127" max="5127" width="33.5703125" style="363" customWidth="1"/>
    <col min="5128" max="5128" width="12.28515625" style="363" customWidth="1"/>
    <col min="5129" max="5132" width="8.85546875" style="363"/>
    <col min="5133" max="5134" width="30.85546875" style="363" customWidth="1"/>
    <col min="5135" max="5380" width="8.85546875" style="363"/>
    <col min="5381" max="5381" width="5.140625" style="363" customWidth="1"/>
    <col min="5382" max="5382" width="12" style="363" customWidth="1"/>
    <col min="5383" max="5383" width="33.5703125" style="363" customWidth="1"/>
    <col min="5384" max="5384" width="12.28515625" style="363" customWidth="1"/>
    <col min="5385" max="5388" width="8.85546875" style="363"/>
    <col min="5389" max="5390" width="30.85546875" style="363" customWidth="1"/>
    <col min="5391" max="5636" width="8.85546875" style="363"/>
    <col min="5637" max="5637" width="5.140625" style="363" customWidth="1"/>
    <col min="5638" max="5638" width="12" style="363" customWidth="1"/>
    <col min="5639" max="5639" width="33.5703125" style="363" customWidth="1"/>
    <col min="5640" max="5640" width="12.28515625" style="363" customWidth="1"/>
    <col min="5641" max="5644" width="8.85546875" style="363"/>
    <col min="5645" max="5646" width="30.85546875" style="363" customWidth="1"/>
    <col min="5647" max="5892" width="8.85546875" style="363"/>
    <col min="5893" max="5893" width="5.140625" style="363" customWidth="1"/>
    <col min="5894" max="5894" width="12" style="363" customWidth="1"/>
    <col min="5895" max="5895" width="33.5703125" style="363" customWidth="1"/>
    <col min="5896" max="5896" width="12.28515625" style="363" customWidth="1"/>
    <col min="5897" max="5900" width="8.85546875" style="363"/>
    <col min="5901" max="5902" width="30.85546875" style="363" customWidth="1"/>
    <col min="5903" max="6148" width="8.85546875" style="363"/>
    <col min="6149" max="6149" width="5.140625" style="363" customWidth="1"/>
    <col min="6150" max="6150" width="12" style="363" customWidth="1"/>
    <col min="6151" max="6151" width="33.5703125" style="363" customWidth="1"/>
    <col min="6152" max="6152" width="12.28515625" style="363" customWidth="1"/>
    <col min="6153" max="6156" width="8.85546875" style="363"/>
    <col min="6157" max="6158" width="30.85546875" style="363" customWidth="1"/>
    <col min="6159" max="6404" width="8.85546875" style="363"/>
    <col min="6405" max="6405" width="5.140625" style="363" customWidth="1"/>
    <col min="6406" max="6406" width="12" style="363" customWidth="1"/>
    <col min="6407" max="6407" width="33.5703125" style="363" customWidth="1"/>
    <col min="6408" max="6408" width="12.28515625" style="363" customWidth="1"/>
    <col min="6409" max="6412" width="8.85546875" style="363"/>
    <col min="6413" max="6414" width="30.85546875" style="363" customWidth="1"/>
    <col min="6415" max="6660" width="8.85546875" style="363"/>
    <col min="6661" max="6661" width="5.140625" style="363" customWidth="1"/>
    <col min="6662" max="6662" width="12" style="363" customWidth="1"/>
    <col min="6663" max="6663" width="33.5703125" style="363" customWidth="1"/>
    <col min="6664" max="6664" width="12.28515625" style="363" customWidth="1"/>
    <col min="6665" max="6668" width="8.85546875" style="363"/>
    <col min="6669" max="6670" width="30.85546875" style="363" customWidth="1"/>
    <col min="6671" max="6916" width="8.85546875" style="363"/>
    <col min="6917" max="6917" width="5.140625" style="363" customWidth="1"/>
    <col min="6918" max="6918" width="12" style="363" customWidth="1"/>
    <col min="6919" max="6919" width="33.5703125" style="363" customWidth="1"/>
    <col min="6920" max="6920" width="12.28515625" style="363" customWidth="1"/>
    <col min="6921" max="6924" width="8.85546875" style="363"/>
    <col min="6925" max="6926" width="30.85546875" style="363" customWidth="1"/>
    <col min="6927" max="7172" width="8.85546875" style="363"/>
    <col min="7173" max="7173" width="5.140625" style="363" customWidth="1"/>
    <col min="7174" max="7174" width="12" style="363" customWidth="1"/>
    <col min="7175" max="7175" width="33.5703125" style="363" customWidth="1"/>
    <col min="7176" max="7176" width="12.28515625" style="363" customWidth="1"/>
    <col min="7177" max="7180" width="8.85546875" style="363"/>
    <col min="7181" max="7182" width="30.85546875" style="363" customWidth="1"/>
    <col min="7183" max="7428" width="8.85546875" style="363"/>
    <col min="7429" max="7429" width="5.140625" style="363" customWidth="1"/>
    <col min="7430" max="7430" width="12" style="363" customWidth="1"/>
    <col min="7431" max="7431" width="33.5703125" style="363" customWidth="1"/>
    <col min="7432" max="7432" width="12.28515625" style="363" customWidth="1"/>
    <col min="7433" max="7436" width="8.85546875" style="363"/>
    <col min="7437" max="7438" width="30.85546875" style="363" customWidth="1"/>
    <col min="7439" max="7684" width="8.85546875" style="363"/>
    <col min="7685" max="7685" width="5.140625" style="363" customWidth="1"/>
    <col min="7686" max="7686" width="12" style="363" customWidth="1"/>
    <col min="7687" max="7687" width="33.5703125" style="363" customWidth="1"/>
    <col min="7688" max="7688" width="12.28515625" style="363" customWidth="1"/>
    <col min="7689" max="7692" width="8.85546875" style="363"/>
    <col min="7693" max="7694" width="30.85546875" style="363" customWidth="1"/>
    <col min="7695" max="7940" width="8.85546875" style="363"/>
    <col min="7941" max="7941" width="5.140625" style="363" customWidth="1"/>
    <col min="7942" max="7942" width="12" style="363" customWidth="1"/>
    <col min="7943" max="7943" width="33.5703125" style="363" customWidth="1"/>
    <col min="7944" max="7944" width="12.28515625" style="363" customWidth="1"/>
    <col min="7945" max="7948" width="8.85546875" style="363"/>
    <col min="7949" max="7950" width="30.85546875" style="363" customWidth="1"/>
    <col min="7951" max="8196" width="8.85546875" style="363"/>
    <col min="8197" max="8197" width="5.140625" style="363" customWidth="1"/>
    <col min="8198" max="8198" width="12" style="363" customWidth="1"/>
    <col min="8199" max="8199" width="33.5703125" style="363" customWidth="1"/>
    <col min="8200" max="8200" width="12.28515625" style="363" customWidth="1"/>
    <col min="8201" max="8204" width="8.85546875" style="363"/>
    <col min="8205" max="8206" width="30.85546875" style="363" customWidth="1"/>
    <col min="8207" max="8452" width="8.85546875" style="363"/>
    <col min="8453" max="8453" width="5.140625" style="363" customWidth="1"/>
    <col min="8454" max="8454" width="12" style="363" customWidth="1"/>
    <col min="8455" max="8455" width="33.5703125" style="363" customWidth="1"/>
    <col min="8456" max="8456" width="12.28515625" style="363" customWidth="1"/>
    <col min="8457" max="8460" width="8.85546875" style="363"/>
    <col min="8461" max="8462" width="30.85546875" style="363" customWidth="1"/>
    <col min="8463" max="8708" width="8.85546875" style="363"/>
    <col min="8709" max="8709" width="5.140625" style="363" customWidth="1"/>
    <col min="8710" max="8710" width="12" style="363" customWidth="1"/>
    <col min="8711" max="8711" width="33.5703125" style="363" customWidth="1"/>
    <col min="8712" max="8712" width="12.28515625" style="363" customWidth="1"/>
    <col min="8713" max="8716" width="8.85546875" style="363"/>
    <col min="8717" max="8718" width="30.85546875" style="363" customWidth="1"/>
    <col min="8719" max="8964" width="8.85546875" style="363"/>
    <col min="8965" max="8965" width="5.140625" style="363" customWidth="1"/>
    <col min="8966" max="8966" width="12" style="363" customWidth="1"/>
    <col min="8967" max="8967" width="33.5703125" style="363" customWidth="1"/>
    <col min="8968" max="8968" width="12.28515625" style="363" customWidth="1"/>
    <col min="8969" max="8972" width="8.85546875" style="363"/>
    <col min="8973" max="8974" width="30.85546875" style="363" customWidth="1"/>
    <col min="8975" max="9220" width="8.85546875" style="363"/>
    <col min="9221" max="9221" width="5.140625" style="363" customWidth="1"/>
    <col min="9222" max="9222" width="12" style="363" customWidth="1"/>
    <col min="9223" max="9223" width="33.5703125" style="363" customWidth="1"/>
    <col min="9224" max="9224" width="12.28515625" style="363" customWidth="1"/>
    <col min="9225" max="9228" width="8.85546875" style="363"/>
    <col min="9229" max="9230" width="30.85546875" style="363" customWidth="1"/>
    <col min="9231" max="9476" width="8.85546875" style="363"/>
    <col min="9477" max="9477" width="5.140625" style="363" customWidth="1"/>
    <col min="9478" max="9478" width="12" style="363" customWidth="1"/>
    <col min="9479" max="9479" width="33.5703125" style="363" customWidth="1"/>
    <col min="9480" max="9480" width="12.28515625" style="363" customWidth="1"/>
    <col min="9481" max="9484" width="8.85546875" style="363"/>
    <col min="9485" max="9486" width="30.85546875" style="363" customWidth="1"/>
    <col min="9487" max="9732" width="8.85546875" style="363"/>
    <col min="9733" max="9733" width="5.140625" style="363" customWidth="1"/>
    <col min="9734" max="9734" width="12" style="363" customWidth="1"/>
    <col min="9735" max="9735" width="33.5703125" style="363" customWidth="1"/>
    <col min="9736" max="9736" width="12.28515625" style="363" customWidth="1"/>
    <col min="9737" max="9740" width="8.85546875" style="363"/>
    <col min="9741" max="9742" width="30.85546875" style="363" customWidth="1"/>
    <col min="9743" max="9988" width="8.85546875" style="363"/>
    <col min="9989" max="9989" width="5.140625" style="363" customWidth="1"/>
    <col min="9990" max="9990" width="12" style="363" customWidth="1"/>
    <col min="9991" max="9991" width="33.5703125" style="363" customWidth="1"/>
    <col min="9992" max="9992" width="12.28515625" style="363" customWidth="1"/>
    <col min="9993" max="9996" width="8.85546875" style="363"/>
    <col min="9997" max="9998" width="30.85546875" style="363" customWidth="1"/>
    <col min="9999" max="10244" width="8.85546875" style="363"/>
    <col min="10245" max="10245" width="5.140625" style="363" customWidth="1"/>
    <col min="10246" max="10246" width="12" style="363" customWidth="1"/>
    <col min="10247" max="10247" width="33.5703125" style="363" customWidth="1"/>
    <col min="10248" max="10248" width="12.28515625" style="363" customWidth="1"/>
    <col min="10249" max="10252" width="8.85546875" style="363"/>
    <col min="10253" max="10254" width="30.85546875" style="363" customWidth="1"/>
    <col min="10255" max="10500" width="8.85546875" style="363"/>
    <col min="10501" max="10501" width="5.140625" style="363" customWidth="1"/>
    <col min="10502" max="10502" width="12" style="363" customWidth="1"/>
    <col min="10503" max="10503" width="33.5703125" style="363" customWidth="1"/>
    <col min="10504" max="10504" width="12.28515625" style="363" customWidth="1"/>
    <col min="10505" max="10508" width="8.85546875" style="363"/>
    <col min="10509" max="10510" width="30.85546875" style="363" customWidth="1"/>
    <col min="10511" max="10756" width="8.85546875" style="363"/>
    <col min="10757" max="10757" width="5.140625" style="363" customWidth="1"/>
    <col min="10758" max="10758" width="12" style="363" customWidth="1"/>
    <col min="10759" max="10759" width="33.5703125" style="363" customWidth="1"/>
    <col min="10760" max="10760" width="12.28515625" style="363" customWidth="1"/>
    <col min="10761" max="10764" width="8.85546875" style="363"/>
    <col min="10765" max="10766" width="30.85546875" style="363" customWidth="1"/>
    <col min="10767" max="11012" width="8.85546875" style="363"/>
    <col min="11013" max="11013" width="5.140625" style="363" customWidth="1"/>
    <col min="11014" max="11014" width="12" style="363" customWidth="1"/>
    <col min="11015" max="11015" width="33.5703125" style="363" customWidth="1"/>
    <col min="11016" max="11016" width="12.28515625" style="363" customWidth="1"/>
    <col min="11017" max="11020" width="8.85546875" style="363"/>
    <col min="11021" max="11022" width="30.85546875" style="363" customWidth="1"/>
    <col min="11023" max="11268" width="8.85546875" style="363"/>
    <col min="11269" max="11269" width="5.140625" style="363" customWidth="1"/>
    <col min="11270" max="11270" width="12" style="363" customWidth="1"/>
    <col min="11271" max="11271" width="33.5703125" style="363" customWidth="1"/>
    <col min="11272" max="11272" width="12.28515625" style="363" customWidth="1"/>
    <col min="11273" max="11276" width="8.85546875" style="363"/>
    <col min="11277" max="11278" width="30.85546875" style="363" customWidth="1"/>
    <col min="11279" max="11524" width="8.85546875" style="363"/>
    <col min="11525" max="11525" width="5.140625" style="363" customWidth="1"/>
    <col min="11526" max="11526" width="12" style="363" customWidth="1"/>
    <col min="11527" max="11527" width="33.5703125" style="363" customWidth="1"/>
    <col min="11528" max="11528" width="12.28515625" style="363" customWidth="1"/>
    <col min="11529" max="11532" width="8.85546875" style="363"/>
    <col min="11533" max="11534" width="30.85546875" style="363" customWidth="1"/>
    <col min="11535" max="11780" width="8.85546875" style="363"/>
    <col min="11781" max="11781" width="5.140625" style="363" customWidth="1"/>
    <col min="11782" max="11782" width="12" style="363" customWidth="1"/>
    <col min="11783" max="11783" width="33.5703125" style="363" customWidth="1"/>
    <col min="11784" max="11784" width="12.28515625" style="363" customWidth="1"/>
    <col min="11785" max="11788" width="8.85546875" style="363"/>
    <col min="11789" max="11790" width="30.85546875" style="363" customWidth="1"/>
    <col min="11791" max="12036" width="8.85546875" style="363"/>
    <col min="12037" max="12037" width="5.140625" style="363" customWidth="1"/>
    <col min="12038" max="12038" width="12" style="363" customWidth="1"/>
    <col min="12039" max="12039" width="33.5703125" style="363" customWidth="1"/>
    <col min="12040" max="12040" width="12.28515625" style="363" customWidth="1"/>
    <col min="12041" max="12044" width="8.85546875" style="363"/>
    <col min="12045" max="12046" width="30.85546875" style="363" customWidth="1"/>
    <col min="12047" max="12292" width="8.85546875" style="363"/>
    <col min="12293" max="12293" width="5.140625" style="363" customWidth="1"/>
    <col min="12294" max="12294" width="12" style="363" customWidth="1"/>
    <col min="12295" max="12295" width="33.5703125" style="363" customWidth="1"/>
    <col min="12296" max="12296" width="12.28515625" style="363" customWidth="1"/>
    <col min="12297" max="12300" width="8.85546875" style="363"/>
    <col min="12301" max="12302" width="30.85546875" style="363" customWidth="1"/>
    <col min="12303" max="12548" width="8.85546875" style="363"/>
    <col min="12549" max="12549" width="5.140625" style="363" customWidth="1"/>
    <col min="12550" max="12550" width="12" style="363" customWidth="1"/>
    <col min="12551" max="12551" width="33.5703125" style="363" customWidth="1"/>
    <col min="12552" max="12552" width="12.28515625" style="363" customWidth="1"/>
    <col min="12553" max="12556" width="8.85546875" style="363"/>
    <col min="12557" max="12558" width="30.85546875" style="363" customWidth="1"/>
    <col min="12559" max="12804" width="8.85546875" style="363"/>
    <col min="12805" max="12805" width="5.140625" style="363" customWidth="1"/>
    <col min="12806" max="12806" width="12" style="363" customWidth="1"/>
    <col min="12807" max="12807" width="33.5703125" style="363" customWidth="1"/>
    <col min="12808" max="12808" width="12.28515625" style="363" customWidth="1"/>
    <col min="12809" max="12812" width="8.85546875" style="363"/>
    <col min="12813" max="12814" width="30.85546875" style="363" customWidth="1"/>
    <col min="12815" max="13060" width="8.85546875" style="363"/>
    <col min="13061" max="13061" width="5.140625" style="363" customWidth="1"/>
    <col min="13062" max="13062" width="12" style="363" customWidth="1"/>
    <col min="13063" max="13063" width="33.5703125" style="363" customWidth="1"/>
    <col min="13064" max="13064" width="12.28515625" style="363" customWidth="1"/>
    <col min="13065" max="13068" width="8.85546875" style="363"/>
    <col min="13069" max="13070" width="30.85546875" style="363" customWidth="1"/>
    <col min="13071" max="13316" width="8.85546875" style="363"/>
    <col min="13317" max="13317" width="5.140625" style="363" customWidth="1"/>
    <col min="13318" max="13318" width="12" style="363" customWidth="1"/>
    <col min="13319" max="13319" width="33.5703125" style="363" customWidth="1"/>
    <col min="13320" max="13320" width="12.28515625" style="363" customWidth="1"/>
    <col min="13321" max="13324" width="8.85546875" style="363"/>
    <col min="13325" max="13326" width="30.85546875" style="363" customWidth="1"/>
    <col min="13327" max="13572" width="8.85546875" style="363"/>
    <col min="13573" max="13573" width="5.140625" style="363" customWidth="1"/>
    <col min="13574" max="13574" width="12" style="363" customWidth="1"/>
    <col min="13575" max="13575" width="33.5703125" style="363" customWidth="1"/>
    <col min="13576" max="13576" width="12.28515625" style="363" customWidth="1"/>
    <col min="13577" max="13580" width="8.85546875" style="363"/>
    <col min="13581" max="13582" width="30.85546875" style="363" customWidth="1"/>
    <col min="13583" max="13828" width="8.85546875" style="363"/>
    <col min="13829" max="13829" width="5.140625" style="363" customWidth="1"/>
    <col min="13830" max="13830" width="12" style="363" customWidth="1"/>
    <col min="13831" max="13831" width="33.5703125" style="363" customWidth="1"/>
    <col min="13832" max="13832" width="12.28515625" style="363" customWidth="1"/>
    <col min="13833" max="13836" width="8.85546875" style="363"/>
    <col min="13837" max="13838" width="30.85546875" style="363" customWidth="1"/>
    <col min="13839" max="14084" width="8.85546875" style="363"/>
    <col min="14085" max="14085" width="5.140625" style="363" customWidth="1"/>
    <col min="14086" max="14086" width="12" style="363" customWidth="1"/>
    <col min="14087" max="14087" width="33.5703125" style="363" customWidth="1"/>
    <col min="14088" max="14088" width="12.28515625" style="363" customWidth="1"/>
    <col min="14089" max="14092" width="8.85546875" style="363"/>
    <col min="14093" max="14094" width="30.85546875" style="363" customWidth="1"/>
    <col min="14095" max="14340" width="8.85546875" style="363"/>
    <col min="14341" max="14341" width="5.140625" style="363" customWidth="1"/>
    <col min="14342" max="14342" width="12" style="363" customWidth="1"/>
    <col min="14343" max="14343" width="33.5703125" style="363" customWidth="1"/>
    <col min="14344" max="14344" width="12.28515625" style="363" customWidth="1"/>
    <col min="14345" max="14348" width="8.85546875" style="363"/>
    <col min="14349" max="14350" width="30.85546875" style="363" customWidth="1"/>
    <col min="14351" max="14596" width="8.85546875" style="363"/>
    <col min="14597" max="14597" width="5.140625" style="363" customWidth="1"/>
    <col min="14598" max="14598" width="12" style="363" customWidth="1"/>
    <col min="14599" max="14599" width="33.5703125" style="363" customWidth="1"/>
    <col min="14600" max="14600" width="12.28515625" style="363" customWidth="1"/>
    <col min="14601" max="14604" width="8.85546875" style="363"/>
    <col min="14605" max="14606" width="30.85546875" style="363" customWidth="1"/>
    <col min="14607" max="14852" width="8.85546875" style="363"/>
    <col min="14853" max="14853" width="5.140625" style="363" customWidth="1"/>
    <col min="14854" max="14854" width="12" style="363" customWidth="1"/>
    <col min="14855" max="14855" width="33.5703125" style="363" customWidth="1"/>
    <col min="14856" max="14856" width="12.28515625" style="363" customWidth="1"/>
    <col min="14857" max="14860" width="8.85546875" style="363"/>
    <col min="14861" max="14862" width="30.85546875" style="363" customWidth="1"/>
    <col min="14863" max="15108" width="8.85546875" style="363"/>
    <col min="15109" max="15109" width="5.140625" style="363" customWidth="1"/>
    <col min="15110" max="15110" width="12" style="363" customWidth="1"/>
    <col min="15111" max="15111" width="33.5703125" style="363" customWidth="1"/>
    <col min="15112" max="15112" width="12.28515625" style="363" customWidth="1"/>
    <col min="15113" max="15116" width="8.85546875" style="363"/>
    <col min="15117" max="15118" width="30.85546875" style="363" customWidth="1"/>
    <col min="15119" max="15364" width="8.85546875" style="363"/>
    <col min="15365" max="15365" width="5.140625" style="363" customWidth="1"/>
    <col min="15366" max="15366" width="12" style="363" customWidth="1"/>
    <col min="15367" max="15367" width="33.5703125" style="363" customWidth="1"/>
    <col min="15368" max="15368" width="12.28515625" style="363" customWidth="1"/>
    <col min="15369" max="15372" width="8.85546875" style="363"/>
    <col min="15373" max="15374" width="30.85546875" style="363" customWidth="1"/>
    <col min="15375" max="15620" width="8.85546875" style="363"/>
    <col min="15621" max="15621" width="5.140625" style="363" customWidth="1"/>
    <col min="15622" max="15622" width="12" style="363" customWidth="1"/>
    <col min="15623" max="15623" width="33.5703125" style="363" customWidth="1"/>
    <col min="15624" max="15624" width="12.28515625" style="363" customWidth="1"/>
    <col min="15625" max="15628" width="8.85546875" style="363"/>
    <col min="15629" max="15630" width="30.85546875" style="363" customWidth="1"/>
    <col min="15631" max="15876" width="8.85546875" style="363"/>
    <col min="15877" max="15877" width="5.140625" style="363" customWidth="1"/>
    <col min="15878" max="15878" width="12" style="363" customWidth="1"/>
    <col min="15879" max="15879" width="33.5703125" style="363" customWidth="1"/>
    <col min="15880" max="15880" width="12.28515625" style="363" customWidth="1"/>
    <col min="15881" max="15884" width="8.85546875" style="363"/>
    <col min="15885" max="15886" width="30.85546875" style="363" customWidth="1"/>
    <col min="15887" max="16132" width="8.85546875" style="363"/>
    <col min="16133" max="16133" width="5.140625" style="363" customWidth="1"/>
    <col min="16134" max="16134" width="12" style="363" customWidth="1"/>
    <col min="16135" max="16135" width="33.5703125" style="363" customWidth="1"/>
    <col min="16136" max="16136" width="12.28515625" style="363" customWidth="1"/>
    <col min="16137" max="16140" width="8.85546875" style="363"/>
    <col min="16141" max="16142" width="30.85546875" style="363" customWidth="1"/>
    <col min="16143" max="16384" width="8.85546875" style="363"/>
  </cols>
  <sheetData>
    <row r="1" spans="1:14">
      <c r="A1" s="1279"/>
      <c r="B1" s="1279"/>
      <c r="C1" s="1279"/>
      <c r="D1" s="1279"/>
      <c r="E1" s="1279"/>
      <c r="F1" s="1279"/>
      <c r="G1" s="1279"/>
      <c r="H1" s="1279"/>
      <c r="I1" s="1279"/>
      <c r="J1" s="1279"/>
      <c r="K1" s="1279"/>
      <c r="L1" s="1279"/>
      <c r="M1" s="1279"/>
      <c r="N1" s="398"/>
    </row>
    <row r="3" spans="1:14" s="435" customFormat="1" ht="14.45" customHeight="1">
      <c r="A3" s="1260" t="s">
        <v>145</v>
      </c>
      <c r="B3" s="1260" t="s">
        <v>673</v>
      </c>
      <c r="C3" s="1260" t="s">
        <v>674</v>
      </c>
      <c r="D3" s="439" t="s">
        <v>675</v>
      </c>
      <c r="E3" s="440"/>
      <c r="F3" s="440"/>
      <c r="G3" s="440"/>
      <c r="H3" s="440"/>
      <c r="I3" s="440"/>
      <c r="J3" s="440"/>
      <c r="K3" s="440"/>
      <c r="L3" s="441"/>
      <c r="M3" s="406"/>
      <c r="N3" s="406"/>
    </row>
    <row r="4" spans="1:14" s="435" customFormat="1" ht="14.45" customHeight="1">
      <c r="A4" s="1261"/>
      <c r="B4" s="1261"/>
      <c r="C4" s="1261"/>
      <c r="D4" s="400" t="s">
        <v>217</v>
      </c>
      <c r="E4" s="400" t="s">
        <v>122</v>
      </c>
      <c r="F4" s="415" t="s">
        <v>206</v>
      </c>
      <c r="G4" s="415" t="s">
        <v>116</v>
      </c>
      <c r="H4" s="415" t="s">
        <v>107</v>
      </c>
      <c r="I4" s="415" t="s">
        <v>78</v>
      </c>
      <c r="J4" s="415" t="s">
        <v>76</v>
      </c>
      <c r="K4" s="415" t="s">
        <v>29</v>
      </c>
      <c r="L4" s="415" t="s">
        <v>6</v>
      </c>
      <c r="M4" s="410"/>
      <c r="N4" s="406"/>
    </row>
    <row r="5" spans="1:14" s="455" customFormat="1">
      <c r="A5" s="461">
        <v>1</v>
      </c>
      <c r="B5" s="460" t="s">
        <v>676</v>
      </c>
      <c r="C5" s="459" t="s">
        <v>666</v>
      </c>
      <c r="D5" s="458">
        <f>SUM(E5:L5)</f>
        <v>0.02</v>
      </c>
      <c r="E5" s="459"/>
      <c r="F5" s="458"/>
      <c r="G5" s="458">
        <v>0.02</v>
      </c>
      <c r="H5" s="458"/>
      <c r="I5" s="457"/>
      <c r="J5" s="457"/>
      <c r="K5" s="457"/>
      <c r="L5" s="457"/>
      <c r="M5" s="456"/>
      <c r="N5" s="450"/>
    </row>
    <row r="6" spans="1:14" s="452" customFormat="1">
      <c r="A6" s="459">
        <v>2</v>
      </c>
      <c r="B6" s="460" t="s">
        <v>676</v>
      </c>
      <c r="C6" s="459" t="s">
        <v>276</v>
      </c>
      <c r="D6" s="458">
        <f t="shared" ref="D6:D14" si="0">SUM(E6:L6)</f>
        <v>0.03</v>
      </c>
      <c r="E6" s="459"/>
      <c r="F6" s="458"/>
      <c r="G6" s="458">
        <v>0.01</v>
      </c>
      <c r="H6" s="458">
        <v>0.02</v>
      </c>
      <c r="I6" s="458"/>
      <c r="J6" s="458"/>
      <c r="K6" s="458"/>
      <c r="L6" s="458"/>
      <c r="M6" s="453"/>
      <c r="N6" s="459"/>
    </row>
    <row r="7" spans="1:14" s="452" customFormat="1">
      <c r="A7" s="461">
        <v>3</v>
      </c>
      <c r="B7" s="460" t="s">
        <v>676</v>
      </c>
      <c r="C7" s="459" t="s">
        <v>350</v>
      </c>
      <c r="D7" s="458">
        <f t="shared" si="0"/>
        <v>0.01</v>
      </c>
      <c r="E7" s="459"/>
      <c r="F7" s="458"/>
      <c r="G7" s="458">
        <v>0.01</v>
      </c>
      <c r="H7" s="458"/>
      <c r="I7" s="458"/>
      <c r="J7" s="458"/>
      <c r="K7" s="458"/>
      <c r="L7" s="458"/>
      <c r="M7" s="453"/>
      <c r="N7" s="459"/>
    </row>
    <row r="8" spans="1:14" s="452" customFormat="1">
      <c r="A8" s="459">
        <v>4</v>
      </c>
      <c r="B8" s="460" t="s">
        <v>676</v>
      </c>
      <c r="C8" s="461" t="s">
        <v>134</v>
      </c>
      <c r="D8" s="458">
        <f t="shared" si="0"/>
        <v>0.04</v>
      </c>
      <c r="E8" s="461"/>
      <c r="F8" s="449"/>
      <c r="G8" s="458">
        <v>0.01</v>
      </c>
      <c r="H8" s="458">
        <v>0.03</v>
      </c>
      <c r="I8" s="458"/>
      <c r="J8" s="458"/>
      <c r="K8" s="458"/>
      <c r="L8" s="458"/>
      <c r="M8" s="453"/>
      <c r="N8" s="459"/>
    </row>
    <row r="9" spans="1:14" s="446" customFormat="1" ht="75">
      <c r="A9" s="461">
        <v>5</v>
      </c>
      <c r="B9" s="448" t="s">
        <v>671</v>
      </c>
      <c r="C9" s="459" t="s">
        <v>411</v>
      </c>
      <c r="D9" s="458">
        <f t="shared" si="0"/>
        <v>3.2</v>
      </c>
      <c r="E9" s="448"/>
      <c r="F9" s="447">
        <f>0.23+2.97</f>
        <v>3.2</v>
      </c>
      <c r="G9" s="449"/>
      <c r="H9" s="449"/>
      <c r="I9" s="449"/>
      <c r="J9" s="449"/>
      <c r="K9" s="449"/>
      <c r="L9" s="449"/>
      <c r="M9" s="454"/>
      <c r="N9" s="459"/>
    </row>
    <row r="10" spans="1:14" s="451" customFormat="1" ht="75">
      <c r="A10" s="459">
        <v>6</v>
      </c>
      <c r="B10" s="448" t="s">
        <v>672</v>
      </c>
      <c r="C10" s="459" t="s">
        <v>138</v>
      </c>
      <c r="D10" s="458">
        <f t="shared" si="0"/>
        <v>0.15</v>
      </c>
      <c r="E10" s="448">
        <v>0.15</v>
      </c>
      <c r="F10" s="445"/>
      <c r="G10" s="445"/>
      <c r="H10" s="445"/>
      <c r="I10" s="445"/>
      <c r="J10" s="445"/>
      <c r="K10" s="445"/>
      <c r="L10" s="445"/>
    </row>
    <row r="11" spans="1:14" s="451" customFormat="1" ht="30">
      <c r="A11" s="461">
        <v>7</v>
      </c>
      <c r="B11" s="444" t="s">
        <v>667</v>
      </c>
      <c r="C11" s="459" t="s">
        <v>521</v>
      </c>
      <c r="D11" s="458">
        <f t="shared" si="0"/>
        <v>1</v>
      </c>
      <c r="E11" s="443">
        <v>0.85</v>
      </c>
      <c r="F11" s="445"/>
      <c r="G11" s="445"/>
      <c r="H11" s="445"/>
      <c r="I11" s="445">
        <v>0.05</v>
      </c>
      <c r="J11" s="445">
        <v>0.06</v>
      </c>
      <c r="K11" s="445"/>
      <c r="L11" s="445">
        <v>0.04</v>
      </c>
    </row>
    <row r="12" spans="1:14" s="451" customFormat="1" ht="45">
      <c r="A12" s="459">
        <v>8</v>
      </c>
      <c r="B12" s="444" t="s">
        <v>668</v>
      </c>
      <c r="C12" s="459" t="s">
        <v>521</v>
      </c>
      <c r="D12" s="458">
        <f t="shared" si="0"/>
        <v>0.87</v>
      </c>
      <c r="E12" s="443">
        <v>0.21</v>
      </c>
      <c r="F12" s="445"/>
      <c r="G12" s="445"/>
      <c r="H12" s="445"/>
      <c r="I12" s="445"/>
      <c r="J12" s="445"/>
      <c r="K12" s="445"/>
      <c r="L12" s="445">
        <v>0.66</v>
      </c>
    </row>
    <row r="13" spans="1:14" s="451" customFormat="1" ht="45">
      <c r="A13" s="461">
        <v>9</v>
      </c>
      <c r="B13" s="444" t="s">
        <v>669</v>
      </c>
      <c r="C13" s="459" t="s">
        <v>134</v>
      </c>
      <c r="D13" s="458">
        <f t="shared" si="0"/>
        <v>0.28000000000000003</v>
      </c>
      <c r="E13" s="443">
        <v>0.28000000000000003</v>
      </c>
      <c r="F13" s="445"/>
      <c r="G13" s="445"/>
      <c r="H13" s="445"/>
      <c r="I13" s="445"/>
      <c r="J13" s="445"/>
      <c r="K13" s="445"/>
      <c r="L13" s="445"/>
    </row>
    <row r="14" spans="1:14" ht="75">
      <c r="A14" s="401">
        <v>10</v>
      </c>
      <c r="B14" s="442" t="s">
        <v>670</v>
      </c>
      <c r="C14" s="401" t="s">
        <v>411</v>
      </c>
      <c r="D14" s="408">
        <f t="shared" si="0"/>
        <v>0.19</v>
      </c>
      <c r="E14" s="436"/>
      <c r="F14" s="437"/>
      <c r="G14" s="437"/>
      <c r="H14" s="437"/>
      <c r="I14" s="437">
        <v>0.09</v>
      </c>
      <c r="J14" s="437"/>
      <c r="K14" s="437">
        <v>0.02</v>
      </c>
      <c r="L14" s="437">
        <v>0.08</v>
      </c>
    </row>
    <row r="15" spans="1:14">
      <c r="E15" s="363">
        <f>SUM(E5:E14)</f>
        <v>1.49</v>
      </c>
      <c r="F15" s="363">
        <f t="shared" ref="F15:L15" si="1">SUM(F5:F14)</f>
        <v>3.2</v>
      </c>
      <c r="G15" s="363">
        <f t="shared" si="1"/>
        <v>0.05</v>
      </c>
      <c r="H15" s="363">
        <f t="shared" si="1"/>
        <v>0.05</v>
      </c>
      <c r="I15" s="363">
        <f t="shared" si="1"/>
        <v>0.14000000000000001</v>
      </c>
      <c r="J15" s="363">
        <f t="shared" si="1"/>
        <v>0.06</v>
      </c>
      <c r="K15" s="363">
        <f t="shared" si="1"/>
        <v>0.02</v>
      </c>
      <c r="L15" s="363">
        <f t="shared" si="1"/>
        <v>0.78</v>
      </c>
    </row>
    <row r="17" spans="1:35">
      <c r="E17" s="363">
        <f>E15+F15</f>
        <v>4.6900000000000004</v>
      </c>
    </row>
    <row r="19" spans="1:35">
      <c r="A19" s="1280"/>
      <c r="B19" s="1280"/>
      <c r="C19" s="1280"/>
      <c r="D19" s="417"/>
      <c r="E19" s="417"/>
      <c r="F19" s="418"/>
      <c r="G19" s="1283"/>
      <c r="H19" s="1283"/>
      <c r="I19" s="1256"/>
      <c r="J19" s="1256"/>
      <c r="K19" s="1256"/>
      <c r="L19" s="1256"/>
      <c r="M19" s="1256"/>
      <c r="N19" s="1256"/>
      <c r="O19" s="1256"/>
      <c r="P19" s="1256"/>
      <c r="Q19" s="1256"/>
      <c r="R19" s="1256"/>
      <c r="S19" s="1256"/>
      <c r="T19" s="1256"/>
      <c r="U19" s="1256"/>
      <c r="V19" s="1256"/>
      <c r="W19" s="1256"/>
      <c r="X19" s="1256"/>
      <c r="Y19" s="1256"/>
      <c r="Z19" s="1256"/>
      <c r="AA19" s="1256"/>
      <c r="AB19" s="1256"/>
      <c r="AC19" s="1256"/>
      <c r="AD19" s="1256"/>
      <c r="AE19" s="1257"/>
      <c r="AF19" s="1256"/>
    </row>
    <row r="20" spans="1:35">
      <c r="A20" s="1281"/>
      <c r="B20" s="1281"/>
      <c r="C20" s="1281"/>
      <c r="D20" s="419"/>
      <c r="E20" s="419"/>
      <c r="F20" s="420"/>
      <c r="G20" s="1258"/>
      <c r="H20" s="1258"/>
      <c r="I20" s="1267"/>
      <c r="J20" s="1258"/>
      <c r="K20" s="418"/>
      <c r="L20" s="1267"/>
      <c r="M20" s="1282"/>
      <c r="N20" s="1282"/>
      <c r="O20" s="1282"/>
      <c r="P20" s="1282"/>
      <c r="Q20" s="1282"/>
      <c r="R20" s="1282"/>
      <c r="S20" s="1282"/>
      <c r="T20" s="1282"/>
      <c r="U20" s="1260"/>
      <c r="V20" s="1260"/>
      <c r="W20" s="1262"/>
      <c r="X20" s="1263"/>
      <c r="Y20" s="1264"/>
      <c r="Z20" s="1262"/>
      <c r="AA20" s="1263"/>
      <c r="AB20" s="1263"/>
      <c r="AC20" s="1263"/>
      <c r="AD20" s="1264"/>
      <c r="AE20" s="1257"/>
      <c r="AF20" s="1256"/>
    </row>
    <row r="21" spans="1:35">
      <c r="A21" s="1282"/>
      <c r="B21" s="1282"/>
      <c r="C21" s="1282"/>
      <c r="D21" s="421"/>
      <c r="E21" s="421"/>
      <c r="F21" s="422"/>
      <c r="G21" s="1259"/>
      <c r="H21" s="1259"/>
      <c r="I21" s="1269"/>
      <c r="J21" s="1259"/>
      <c r="K21" s="422"/>
      <c r="L21" s="1269"/>
      <c r="M21" s="399"/>
      <c r="N21" s="399"/>
      <c r="O21" s="399"/>
      <c r="P21" s="399"/>
      <c r="Q21" s="399"/>
      <c r="R21" s="399"/>
      <c r="S21" s="399"/>
      <c r="T21" s="399"/>
      <c r="U21" s="1261"/>
      <c r="V21" s="1261"/>
      <c r="W21" s="399"/>
      <c r="X21" s="400"/>
      <c r="Y21" s="400"/>
      <c r="Z21" s="399"/>
      <c r="AA21" s="399"/>
      <c r="AB21" s="399"/>
      <c r="AC21" s="399"/>
      <c r="AD21" s="399"/>
      <c r="AE21" s="1257"/>
      <c r="AF21" s="1256"/>
    </row>
    <row r="22" spans="1:35">
      <c r="A22" s="423"/>
      <c r="B22" s="423"/>
      <c r="C22" s="423"/>
      <c r="D22" s="423"/>
      <c r="E22" s="423"/>
      <c r="F22" s="424"/>
      <c r="G22" s="424"/>
      <c r="H22" s="424"/>
      <c r="I22" s="424"/>
      <c r="J22" s="424"/>
      <c r="K22" s="424"/>
      <c r="L22" s="424"/>
      <c r="M22" s="425"/>
      <c r="N22" s="425"/>
      <c r="O22" s="425"/>
      <c r="P22" s="425"/>
      <c r="Q22" s="425"/>
      <c r="R22" s="425"/>
      <c r="S22" s="425"/>
      <c r="T22" s="425"/>
      <c r="U22" s="423"/>
      <c r="V22" s="425"/>
      <c r="W22" s="425"/>
      <c r="X22" s="425"/>
      <c r="Y22" s="425"/>
      <c r="Z22" s="425"/>
      <c r="AA22" s="425"/>
      <c r="AB22" s="425"/>
      <c r="AC22" s="425"/>
      <c r="AD22" s="425"/>
      <c r="AE22" s="401"/>
      <c r="AF22" s="423"/>
    </row>
    <row r="23" spans="1:35">
      <c r="A23" s="402"/>
      <c r="B23" s="401"/>
      <c r="C23" s="401"/>
      <c r="D23" s="426"/>
      <c r="E23" s="426"/>
      <c r="F23" s="427"/>
      <c r="G23" s="428"/>
      <c r="H23" s="409"/>
      <c r="I23" s="409"/>
      <c r="J23" s="428"/>
      <c r="K23" s="428"/>
      <c r="L23" s="409"/>
      <c r="M23" s="402"/>
      <c r="N23" s="402"/>
      <c r="O23" s="402"/>
      <c r="P23" s="402"/>
      <c r="Q23" s="402"/>
      <c r="R23" s="402"/>
      <c r="S23" s="402"/>
      <c r="T23" s="402"/>
      <c r="U23" s="401"/>
      <c r="V23" s="402"/>
      <c r="W23" s="402"/>
      <c r="X23" s="402"/>
      <c r="Y23" s="402"/>
      <c r="Z23" s="402"/>
      <c r="AA23" s="402"/>
      <c r="AB23" s="402"/>
      <c r="AC23" s="402"/>
      <c r="AD23" s="402"/>
      <c r="AE23" s="401"/>
      <c r="AF23" s="402"/>
    </row>
    <row r="24" spans="1:35">
      <c r="A24" s="402"/>
      <c r="B24" s="401"/>
      <c r="C24" s="401"/>
      <c r="D24" s="401"/>
      <c r="E24" s="401"/>
      <c r="F24" s="408"/>
      <c r="G24" s="409"/>
      <c r="H24" s="409"/>
      <c r="I24" s="409"/>
      <c r="J24" s="409"/>
      <c r="K24" s="409"/>
      <c r="L24" s="409"/>
      <c r="M24" s="402"/>
      <c r="N24" s="402"/>
      <c r="O24" s="402"/>
      <c r="P24" s="402"/>
      <c r="Q24" s="402"/>
      <c r="R24" s="402"/>
      <c r="S24" s="402"/>
      <c r="T24" s="402"/>
      <c r="U24" s="401"/>
      <c r="V24" s="402"/>
      <c r="W24" s="402"/>
      <c r="X24" s="402"/>
      <c r="Y24" s="402"/>
      <c r="Z24" s="402"/>
      <c r="AA24" s="402"/>
      <c r="AB24" s="402"/>
      <c r="AC24" s="402"/>
      <c r="AD24" s="402"/>
      <c r="AE24" s="401"/>
      <c r="AF24" s="402"/>
    </row>
    <row r="25" spans="1:35">
      <c r="A25" s="402"/>
      <c r="B25" s="401"/>
      <c r="C25" s="401"/>
      <c r="D25" s="401"/>
      <c r="E25" s="401"/>
      <c r="F25" s="408"/>
      <c r="G25" s="409"/>
      <c r="H25" s="409"/>
      <c r="I25" s="409"/>
      <c r="J25" s="409"/>
      <c r="K25" s="409"/>
      <c r="L25" s="409"/>
      <c r="M25" s="402"/>
      <c r="N25" s="402"/>
      <c r="O25" s="402"/>
      <c r="P25" s="402"/>
      <c r="Q25" s="402"/>
      <c r="R25" s="402"/>
      <c r="S25" s="402"/>
      <c r="T25" s="402"/>
      <c r="U25" s="401"/>
      <c r="V25" s="402"/>
      <c r="W25" s="402"/>
      <c r="X25" s="402"/>
      <c r="Y25" s="402"/>
      <c r="Z25" s="402"/>
      <c r="AA25" s="402"/>
      <c r="AB25" s="402"/>
      <c r="AC25" s="402"/>
      <c r="AD25" s="402"/>
      <c r="AE25" s="401"/>
      <c r="AF25" s="402"/>
    </row>
    <row r="26" spans="1:35">
      <c r="A26" s="402"/>
      <c r="B26" s="401"/>
      <c r="C26" s="401"/>
      <c r="D26" s="401"/>
      <c r="E26" s="401"/>
      <c r="F26" s="408"/>
      <c r="G26" s="409"/>
      <c r="H26" s="408"/>
      <c r="I26" s="409"/>
      <c r="J26" s="409"/>
      <c r="K26" s="409"/>
      <c r="L26" s="409"/>
      <c r="M26" s="402"/>
      <c r="N26" s="402"/>
      <c r="O26" s="402"/>
      <c r="P26" s="402"/>
      <c r="Q26" s="402"/>
      <c r="R26" s="402"/>
      <c r="S26" s="402"/>
      <c r="T26" s="402"/>
      <c r="U26" s="401"/>
      <c r="V26" s="402"/>
      <c r="W26" s="402"/>
      <c r="X26" s="402"/>
      <c r="Y26" s="402"/>
      <c r="Z26" s="402"/>
      <c r="AA26" s="402"/>
      <c r="AB26" s="402"/>
      <c r="AC26" s="402"/>
      <c r="AD26" s="402"/>
      <c r="AE26" s="401"/>
      <c r="AF26" s="402"/>
    </row>
    <row r="28" spans="1:35">
      <c r="A28" s="1260"/>
      <c r="B28" s="1260"/>
      <c r="C28" s="1260"/>
      <c r="D28" s="406"/>
      <c r="E28" s="406"/>
      <c r="F28" s="412"/>
      <c r="G28" s="1257"/>
      <c r="H28" s="1257"/>
      <c r="I28" s="1257"/>
      <c r="J28" s="1257"/>
      <c r="K28" s="1257"/>
      <c r="L28" s="1257"/>
      <c r="M28" s="1257"/>
      <c r="N28" s="1257"/>
      <c r="O28" s="1257"/>
      <c r="P28" s="1257"/>
      <c r="Q28" s="1257"/>
      <c r="R28" s="1257"/>
      <c r="S28" s="1257"/>
      <c r="T28" s="1257"/>
      <c r="U28" s="1257"/>
      <c r="V28" s="1257"/>
      <c r="W28" s="1257"/>
      <c r="X28" s="1257"/>
      <c r="Y28" s="1257"/>
      <c r="Z28" s="1257"/>
      <c r="AA28" s="1257"/>
      <c r="AB28" s="1257"/>
      <c r="AC28" s="1257"/>
      <c r="AD28" s="1257"/>
      <c r="AE28" s="1257"/>
      <c r="AF28" s="1257"/>
      <c r="AG28" s="1257"/>
      <c r="AH28" s="1260"/>
      <c r="AI28" s="1260"/>
    </row>
    <row r="29" spans="1:35">
      <c r="A29" s="1265"/>
      <c r="B29" s="1265"/>
      <c r="C29" s="1265"/>
      <c r="D29" s="411"/>
      <c r="E29" s="411"/>
      <c r="F29" s="413"/>
      <c r="G29" s="1266"/>
      <c r="H29" s="1266"/>
      <c r="I29" s="1267"/>
      <c r="J29" s="1270"/>
      <c r="K29" s="1271"/>
      <c r="L29" s="1271"/>
      <c r="M29" s="1271"/>
      <c r="N29" s="1271"/>
      <c r="O29" s="1271"/>
      <c r="P29" s="1271"/>
      <c r="Q29" s="1271"/>
      <c r="R29" s="1271"/>
      <c r="S29" s="1271"/>
      <c r="T29" s="1271"/>
      <c r="U29" s="1271"/>
      <c r="V29" s="1271"/>
      <c r="W29" s="1271"/>
      <c r="X29" s="1271"/>
      <c r="Y29" s="1271"/>
      <c r="Z29" s="1271"/>
      <c r="AA29" s="1271"/>
      <c r="AB29" s="1271"/>
      <c r="AC29" s="1272"/>
      <c r="AD29" s="1260"/>
      <c r="AE29" s="1260"/>
      <c r="AF29" s="1260"/>
      <c r="AG29" s="1260"/>
      <c r="AH29" s="1265"/>
      <c r="AI29" s="1265"/>
    </row>
    <row r="30" spans="1:35">
      <c r="A30" s="1265"/>
      <c r="B30" s="1265"/>
      <c r="C30" s="1265"/>
      <c r="D30" s="411"/>
      <c r="E30" s="411"/>
      <c r="F30" s="413"/>
      <c r="G30" s="1267"/>
      <c r="H30" s="1267"/>
      <c r="I30" s="1268"/>
      <c r="J30" s="1273"/>
      <c r="K30" s="1274"/>
      <c r="L30" s="1274"/>
      <c r="M30" s="1274"/>
      <c r="N30" s="1274"/>
      <c r="O30" s="1274"/>
      <c r="P30" s="1274"/>
      <c r="Q30" s="1274"/>
      <c r="R30" s="1274"/>
      <c r="S30" s="1274"/>
      <c r="T30" s="1274"/>
      <c r="U30" s="1274"/>
      <c r="V30" s="1274"/>
      <c r="W30" s="1274"/>
      <c r="X30" s="1274"/>
      <c r="Y30" s="1274"/>
      <c r="Z30" s="1274"/>
      <c r="AA30" s="1274"/>
      <c r="AB30" s="1274"/>
      <c r="AC30" s="1275"/>
      <c r="AD30" s="1265"/>
      <c r="AE30" s="1265"/>
      <c r="AF30" s="1265"/>
      <c r="AG30" s="1265"/>
      <c r="AH30" s="1265"/>
      <c r="AI30" s="1265"/>
    </row>
    <row r="31" spans="1:35">
      <c r="A31" s="1265"/>
      <c r="B31" s="1265"/>
      <c r="C31" s="1265"/>
      <c r="D31" s="411"/>
      <c r="E31" s="411"/>
      <c r="F31" s="413"/>
      <c r="G31" s="1268"/>
      <c r="H31" s="1268"/>
      <c r="I31" s="1268"/>
      <c r="J31" s="1276"/>
      <c r="K31" s="1277"/>
      <c r="L31" s="1277"/>
      <c r="M31" s="1277"/>
      <c r="N31" s="1277"/>
      <c r="O31" s="1277"/>
      <c r="P31" s="1277"/>
      <c r="Q31" s="1278"/>
      <c r="R31" s="1276"/>
      <c r="S31" s="1277"/>
      <c r="T31" s="1277"/>
      <c r="U31" s="1277"/>
      <c r="V31" s="1277"/>
      <c r="W31" s="1277"/>
      <c r="X31" s="1277"/>
      <c r="Y31" s="1277"/>
      <c r="Z31" s="1277"/>
      <c r="AA31" s="1277"/>
      <c r="AB31" s="1277"/>
      <c r="AC31" s="1278"/>
      <c r="AD31" s="1265"/>
      <c r="AE31" s="1265"/>
      <c r="AF31" s="1265"/>
      <c r="AG31" s="1265"/>
      <c r="AH31" s="1265"/>
      <c r="AI31" s="1265"/>
    </row>
    <row r="32" spans="1:35">
      <c r="A32" s="1261"/>
      <c r="B32" s="1261"/>
      <c r="C32" s="1261"/>
      <c r="D32" s="407"/>
      <c r="E32" s="407"/>
      <c r="F32" s="414"/>
      <c r="G32" s="1269"/>
      <c r="H32" s="1269"/>
      <c r="I32" s="1269"/>
      <c r="J32" s="415"/>
      <c r="K32" s="415"/>
      <c r="L32" s="415"/>
      <c r="M32" s="400"/>
      <c r="N32" s="400"/>
      <c r="O32" s="400"/>
      <c r="P32" s="400"/>
      <c r="Q32" s="400"/>
      <c r="R32" s="400"/>
      <c r="S32" s="400"/>
      <c r="T32" s="400"/>
      <c r="U32" s="400"/>
      <c r="V32" s="400"/>
      <c r="W32" s="400"/>
      <c r="X32" s="400"/>
      <c r="Y32" s="400"/>
      <c r="Z32" s="400"/>
      <c r="AA32" s="400"/>
      <c r="AB32" s="400"/>
      <c r="AC32" s="400"/>
      <c r="AD32" s="1261"/>
      <c r="AE32" s="1261"/>
      <c r="AF32" s="1261"/>
      <c r="AG32" s="1261"/>
      <c r="AH32" s="1261"/>
      <c r="AI32" s="1261"/>
    </row>
    <row r="33" spans="1:35">
      <c r="A33" s="403"/>
      <c r="B33" s="404"/>
      <c r="C33" s="429"/>
      <c r="D33" s="429"/>
      <c r="E33" s="429"/>
      <c r="F33" s="430"/>
      <c r="G33" s="430"/>
      <c r="H33" s="430"/>
      <c r="I33" s="430"/>
      <c r="J33" s="430"/>
      <c r="K33" s="430"/>
      <c r="L33" s="430"/>
      <c r="M33" s="429"/>
      <c r="N33" s="429"/>
      <c r="O33" s="429"/>
      <c r="P33" s="429"/>
      <c r="Q33" s="429"/>
      <c r="R33" s="429"/>
      <c r="S33" s="429"/>
      <c r="T33" s="429"/>
      <c r="U33" s="429"/>
      <c r="V33" s="429"/>
      <c r="W33" s="429"/>
      <c r="X33" s="429"/>
      <c r="Y33" s="429"/>
      <c r="Z33" s="429"/>
      <c r="AA33" s="429"/>
      <c r="AB33" s="429"/>
      <c r="AC33" s="429"/>
      <c r="AD33" s="429"/>
      <c r="AE33" s="429"/>
      <c r="AF33" s="429"/>
      <c r="AG33" s="429"/>
      <c r="AH33" s="429"/>
      <c r="AI33" s="429"/>
    </row>
    <row r="34" spans="1:35">
      <c r="A34" s="401"/>
      <c r="B34" s="405"/>
      <c r="C34" s="405"/>
      <c r="D34" s="405"/>
      <c r="E34" s="405"/>
      <c r="F34" s="416"/>
      <c r="G34" s="416"/>
      <c r="H34" s="416"/>
      <c r="I34" s="416"/>
      <c r="J34" s="416"/>
      <c r="K34" s="416"/>
      <c r="L34" s="416"/>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row>
    <row r="35" spans="1:35">
      <c r="A35" s="401"/>
      <c r="B35" s="405"/>
      <c r="C35" s="405"/>
      <c r="D35" s="405"/>
      <c r="E35" s="405"/>
      <c r="F35" s="416"/>
      <c r="G35" s="416"/>
      <c r="H35" s="416"/>
      <c r="I35" s="416"/>
      <c r="J35" s="416"/>
      <c r="K35" s="416"/>
      <c r="L35" s="416"/>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row>
    <row r="36" spans="1:35">
      <c r="A36" s="401"/>
      <c r="B36" s="405"/>
      <c r="C36" s="405"/>
      <c r="D36" s="405"/>
      <c r="E36" s="405"/>
      <c r="F36" s="416"/>
      <c r="G36" s="416"/>
      <c r="H36" s="416"/>
      <c r="I36" s="416"/>
      <c r="J36" s="416"/>
      <c r="K36" s="416"/>
      <c r="L36" s="416"/>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row>
    <row r="37" spans="1:35">
      <c r="A37" s="401"/>
      <c r="B37" s="405"/>
      <c r="C37" s="405"/>
      <c r="D37" s="405"/>
      <c r="E37" s="405"/>
      <c r="F37" s="416"/>
      <c r="G37" s="416"/>
      <c r="H37" s="416"/>
      <c r="I37" s="416"/>
      <c r="J37" s="416"/>
      <c r="K37" s="416"/>
      <c r="L37" s="416"/>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row>
    <row r="38" spans="1:35" ht="15.75" thickBot="1">
      <c r="A38" s="431"/>
      <c r="B38" s="432"/>
      <c r="C38" s="432"/>
      <c r="D38" s="432"/>
      <c r="E38" s="432"/>
      <c r="F38" s="433"/>
      <c r="G38" s="433"/>
      <c r="H38" s="433"/>
      <c r="I38" s="433"/>
      <c r="J38" s="433"/>
      <c r="K38" s="433"/>
      <c r="L38" s="433"/>
      <c r="M38" s="432"/>
      <c r="N38" s="432"/>
      <c r="O38" s="432"/>
      <c r="P38" s="432"/>
      <c r="Q38" s="432"/>
      <c r="R38" s="432"/>
      <c r="S38" s="432"/>
      <c r="T38" s="432"/>
      <c r="U38" s="432"/>
      <c r="V38" s="432"/>
      <c r="W38" s="432"/>
      <c r="X38" s="432"/>
      <c r="Y38" s="432"/>
      <c r="Z38" s="432"/>
      <c r="AA38" s="432"/>
      <c r="AB38" s="432"/>
      <c r="AC38" s="432"/>
      <c r="AD38" s="432"/>
      <c r="AE38" s="432"/>
      <c r="AF38" s="432"/>
      <c r="AG38" s="432"/>
      <c r="AH38" s="432"/>
      <c r="AI38" s="432"/>
    </row>
  </sheetData>
  <mergeCells count="40">
    <mergeCell ref="A1:M1"/>
    <mergeCell ref="A19:A21"/>
    <mergeCell ref="B19:B21"/>
    <mergeCell ref="C19:C21"/>
    <mergeCell ref="G19:H19"/>
    <mergeCell ref="I19:T19"/>
    <mergeCell ref="I20:I21"/>
    <mergeCell ref="J20:J21"/>
    <mergeCell ref="L20:L21"/>
    <mergeCell ref="M20:T20"/>
    <mergeCell ref="A3:A4"/>
    <mergeCell ref="B3:B4"/>
    <mergeCell ref="C3:C4"/>
    <mergeCell ref="AI28:AI32"/>
    <mergeCell ref="G29:H29"/>
    <mergeCell ref="I29:I32"/>
    <mergeCell ref="J29:AC30"/>
    <mergeCell ref="AD29:AD32"/>
    <mergeCell ref="AE29:AE32"/>
    <mergeCell ref="AF29:AF32"/>
    <mergeCell ref="AG29:AG32"/>
    <mergeCell ref="G28:AD28"/>
    <mergeCell ref="G30:G32"/>
    <mergeCell ref="H30:H32"/>
    <mergeCell ref="J31:Q31"/>
    <mergeCell ref="R31:AC31"/>
    <mergeCell ref="AE28:AG28"/>
    <mergeCell ref="A28:A32"/>
    <mergeCell ref="B28:B32"/>
    <mergeCell ref="C28:C32"/>
    <mergeCell ref="U20:U21"/>
    <mergeCell ref="AH28:AH32"/>
    <mergeCell ref="U19:AD19"/>
    <mergeCell ref="AE19:AE21"/>
    <mergeCell ref="AF19:AF21"/>
    <mergeCell ref="G20:G21"/>
    <mergeCell ref="H20:H21"/>
    <mergeCell ref="V20:V21"/>
    <mergeCell ref="W20:Y20"/>
    <mergeCell ref="Z20:AD20"/>
  </mergeCells>
  <pageMargins left="0.7" right="0.7" top="0.75" bottom="0.75" header="0.3" footer="0.3"/>
  <pageSetup paperSize="9" orientation="portrait" verticalDpi="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Y37"/>
  <sheetViews>
    <sheetView topLeftCell="A4" zoomScale="79" zoomScaleNormal="79" workbookViewId="0">
      <pane ySplit="1" topLeftCell="A5" activePane="bottomLeft" state="frozen"/>
      <selection activeCell="A4" sqref="A4"/>
      <selection pane="bottomLeft" activeCell="G11" sqref="G11"/>
    </sheetView>
  </sheetViews>
  <sheetFormatPr defaultRowHeight="15"/>
  <sheetData>
    <row r="4" spans="3:24" ht="15.75">
      <c r="G4" s="106" t="s">
        <v>122</v>
      </c>
      <c r="H4" s="107" t="s">
        <v>206</v>
      </c>
      <c r="I4" s="107" t="s">
        <v>119</v>
      </c>
      <c r="J4" s="107" t="s">
        <v>107</v>
      </c>
      <c r="K4" s="107" t="s">
        <v>116</v>
      </c>
      <c r="L4" s="107" t="s">
        <v>29</v>
      </c>
      <c r="M4" s="107" t="s">
        <v>17</v>
      </c>
      <c r="N4" s="107" t="s">
        <v>65</v>
      </c>
      <c r="O4" s="107" t="s">
        <v>69</v>
      </c>
      <c r="P4" s="108" t="s">
        <v>45</v>
      </c>
      <c r="Q4" s="108" t="s">
        <v>42</v>
      </c>
      <c r="R4" s="108" t="s">
        <v>89</v>
      </c>
      <c r="S4" s="107" t="s">
        <v>78</v>
      </c>
      <c r="T4" s="107" t="s">
        <v>76</v>
      </c>
      <c r="U4" s="107" t="s">
        <v>32</v>
      </c>
      <c r="V4" s="106"/>
      <c r="W4" s="109" t="s">
        <v>6</v>
      </c>
    </row>
    <row r="5" spans="3:24" ht="22.9" customHeight="1">
      <c r="C5" s="135" t="s">
        <v>632</v>
      </c>
      <c r="D5" s="111">
        <v>38</v>
      </c>
      <c r="E5" s="183" t="s">
        <v>537</v>
      </c>
      <c r="F5" s="170">
        <v>198.61</v>
      </c>
      <c r="G5" s="170">
        <v>160</v>
      </c>
      <c r="H5" s="170"/>
      <c r="I5" s="170">
        <v>5.6</v>
      </c>
      <c r="J5" s="170">
        <v>3.86</v>
      </c>
      <c r="K5" s="170">
        <v>8.0400000000000063</v>
      </c>
      <c r="L5" s="170"/>
      <c r="M5" s="170"/>
      <c r="N5" s="170"/>
      <c r="O5" s="170"/>
      <c r="P5" s="170"/>
      <c r="Q5" s="170"/>
      <c r="R5" s="170"/>
      <c r="S5" s="170">
        <v>11.4</v>
      </c>
      <c r="T5" s="170">
        <v>7.21</v>
      </c>
      <c r="U5" s="170"/>
      <c r="V5" s="170"/>
      <c r="W5" s="170">
        <v>2.5</v>
      </c>
      <c r="X5" s="394">
        <f>SUM(G5:W5)</f>
        <v>198.61</v>
      </c>
    </row>
    <row r="8" spans="3:24" s="395" customFormat="1" ht="31.5">
      <c r="C8" s="335" t="s">
        <v>45</v>
      </c>
      <c r="D8" s="337"/>
      <c r="E8" s="336" t="s">
        <v>136</v>
      </c>
      <c r="F8" s="337">
        <v>45.410000000000004</v>
      </c>
      <c r="G8" s="337">
        <v>33.74</v>
      </c>
      <c r="H8" s="337"/>
      <c r="I8" s="337">
        <v>3.34</v>
      </c>
      <c r="J8" s="337">
        <v>1.6700000000000004</v>
      </c>
      <c r="K8" s="337">
        <v>4.4600000000000062</v>
      </c>
      <c r="L8" s="337"/>
      <c r="M8" s="337"/>
      <c r="N8" s="337"/>
      <c r="O8" s="337"/>
      <c r="P8" s="337"/>
      <c r="Q8" s="337"/>
      <c r="R8" s="337"/>
      <c r="S8" s="337"/>
      <c r="T8" s="337"/>
      <c r="U8" s="337"/>
      <c r="V8" s="337"/>
      <c r="W8" s="337">
        <v>1.4</v>
      </c>
    </row>
    <row r="9" spans="3:24" s="395" customFormat="1" ht="15.75">
      <c r="C9" s="335" t="s">
        <v>45</v>
      </c>
      <c r="D9" s="337"/>
      <c r="E9" s="336" t="s">
        <v>133</v>
      </c>
      <c r="F9" s="337">
        <v>33.32</v>
      </c>
      <c r="G9" s="337">
        <v>24.19</v>
      </c>
      <c r="H9" s="337"/>
      <c r="I9" s="337">
        <v>2.2599999999999998</v>
      </c>
      <c r="J9" s="337">
        <v>2.19</v>
      </c>
      <c r="K9" s="337">
        <v>3.58</v>
      </c>
      <c r="L9" s="337"/>
      <c r="M9" s="337"/>
      <c r="N9" s="337"/>
      <c r="O9" s="337"/>
      <c r="P9" s="337"/>
      <c r="Q9" s="337"/>
      <c r="R9" s="337"/>
      <c r="S9" s="337"/>
      <c r="T9" s="337"/>
      <c r="U9" s="337"/>
      <c r="V9" s="337"/>
      <c r="W9" s="337">
        <v>1.1000000000000001</v>
      </c>
    </row>
    <row r="10" spans="3:24" s="395" customFormat="1" ht="31.5">
      <c r="C10" s="335" t="s">
        <v>89</v>
      </c>
      <c r="D10" s="337"/>
      <c r="E10" s="336" t="s">
        <v>136</v>
      </c>
      <c r="F10" s="337">
        <v>6</v>
      </c>
      <c r="G10" s="337">
        <v>6.28</v>
      </c>
      <c r="H10" s="337"/>
      <c r="I10" s="337"/>
      <c r="J10" s="337"/>
      <c r="K10" s="337"/>
      <c r="L10" s="337"/>
      <c r="M10" s="337"/>
      <c r="N10" s="337"/>
      <c r="O10" s="337"/>
      <c r="P10" s="337"/>
      <c r="Q10" s="337"/>
      <c r="R10" s="337"/>
      <c r="S10" s="337"/>
      <c r="T10" s="337"/>
      <c r="U10" s="337"/>
      <c r="V10" s="337"/>
      <c r="W10" s="337"/>
    </row>
    <row r="11" spans="3:24" s="395" customFormat="1" ht="15.75">
      <c r="C11" s="335" t="s">
        <v>89</v>
      </c>
      <c r="D11" s="337"/>
      <c r="E11" s="336" t="s">
        <v>133</v>
      </c>
      <c r="F11" s="337">
        <v>4</v>
      </c>
      <c r="G11" s="337">
        <v>4.8</v>
      </c>
      <c r="H11" s="337"/>
      <c r="I11" s="337"/>
      <c r="J11" s="337"/>
      <c r="K11" s="337"/>
      <c r="L11" s="337"/>
      <c r="M11" s="337"/>
      <c r="N11" s="337"/>
      <c r="O11" s="337"/>
      <c r="P11" s="337"/>
      <c r="Q11" s="337"/>
      <c r="R11" s="337"/>
      <c r="S11" s="337"/>
      <c r="T11" s="337"/>
      <c r="U11" s="337"/>
      <c r="V11" s="337"/>
      <c r="W11" s="337"/>
    </row>
    <row r="12" spans="3:24" s="395" customFormat="1" ht="31.5">
      <c r="C12" s="335" t="s">
        <v>78</v>
      </c>
      <c r="D12" s="337"/>
      <c r="E12" s="336" t="s">
        <v>136</v>
      </c>
      <c r="F12" s="337">
        <v>39.229999999999997</v>
      </c>
      <c r="G12" s="337">
        <v>30.67</v>
      </c>
      <c r="H12" s="337"/>
      <c r="I12" s="337"/>
      <c r="J12" s="337"/>
      <c r="K12" s="337"/>
      <c r="L12" s="337"/>
      <c r="M12" s="337"/>
      <c r="N12" s="337"/>
      <c r="O12" s="337"/>
      <c r="P12" s="337"/>
      <c r="Q12" s="337"/>
      <c r="R12" s="337"/>
      <c r="S12" s="337">
        <v>5.24</v>
      </c>
      <c r="T12" s="337">
        <v>3.32</v>
      </c>
      <c r="U12" s="337"/>
      <c r="V12" s="337"/>
      <c r="W12" s="337"/>
    </row>
    <row r="13" spans="3:24" s="395" customFormat="1" ht="15.75">
      <c r="C13" s="335" t="s">
        <v>78</v>
      </c>
      <c r="D13" s="337"/>
      <c r="E13" s="336" t="s">
        <v>133</v>
      </c>
      <c r="F13" s="337">
        <v>45.27</v>
      </c>
      <c r="G13" s="337">
        <v>35.22</v>
      </c>
      <c r="H13" s="337"/>
      <c r="I13" s="337"/>
      <c r="J13" s="337"/>
      <c r="K13" s="337"/>
      <c r="L13" s="337"/>
      <c r="M13" s="337"/>
      <c r="N13" s="337"/>
      <c r="O13" s="337"/>
      <c r="P13" s="337"/>
      <c r="Q13" s="337"/>
      <c r="R13" s="337"/>
      <c r="S13" s="337">
        <v>6.16</v>
      </c>
      <c r="T13" s="337">
        <v>3.89</v>
      </c>
      <c r="U13" s="337"/>
      <c r="V13" s="337"/>
      <c r="W13" s="337"/>
    </row>
    <row r="14" spans="3:24" s="395" customFormat="1" ht="31.5">
      <c r="C14" s="335" t="s">
        <v>65</v>
      </c>
      <c r="D14" s="337"/>
      <c r="E14" s="336" t="s">
        <v>136</v>
      </c>
      <c r="F14" s="337">
        <v>8.48</v>
      </c>
      <c r="G14" s="337">
        <v>8.48</v>
      </c>
      <c r="H14" s="337"/>
      <c r="I14" s="337"/>
      <c r="J14" s="337"/>
      <c r="K14" s="337"/>
      <c r="L14" s="337"/>
      <c r="M14" s="337"/>
      <c r="N14" s="337"/>
      <c r="O14" s="337"/>
      <c r="P14" s="337"/>
      <c r="Q14" s="337"/>
      <c r="R14" s="337"/>
      <c r="S14" s="337"/>
      <c r="T14" s="337"/>
      <c r="U14" s="337"/>
      <c r="V14" s="337"/>
      <c r="W14" s="337"/>
    </row>
    <row r="15" spans="3:24" s="395" customFormat="1" ht="15.75">
      <c r="C15" s="335" t="s">
        <v>65</v>
      </c>
      <c r="D15" s="390"/>
      <c r="E15" s="336" t="s">
        <v>133</v>
      </c>
      <c r="F15" s="337">
        <v>4.38</v>
      </c>
      <c r="G15" s="337">
        <v>4.38</v>
      </c>
      <c r="H15" s="337"/>
      <c r="I15" s="337"/>
      <c r="J15" s="337"/>
      <c r="K15" s="337"/>
      <c r="L15" s="337"/>
      <c r="M15" s="337"/>
      <c r="N15" s="337"/>
      <c r="O15" s="337"/>
      <c r="P15" s="337"/>
      <c r="Q15" s="337"/>
      <c r="R15" s="337"/>
      <c r="S15" s="337"/>
      <c r="T15" s="337"/>
      <c r="U15" s="337"/>
      <c r="V15" s="337"/>
      <c r="W15" s="337"/>
    </row>
    <row r="16" spans="3:24" ht="31.5">
      <c r="C16" s="332" t="s">
        <v>74</v>
      </c>
      <c r="D16" s="393"/>
      <c r="E16" s="333" t="s">
        <v>136</v>
      </c>
      <c r="F16" s="334">
        <v>0</v>
      </c>
      <c r="G16" s="334">
        <v>0</v>
      </c>
      <c r="H16" s="334"/>
      <c r="I16" s="334"/>
      <c r="J16" s="334"/>
      <c r="K16" s="334"/>
      <c r="L16" s="334"/>
      <c r="M16" s="334"/>
      <c r="N16" s="334"/>
      <c r="O16" s="334"/>
      <c r="P16" s="334"/>
      <c r="Q16" s="334"/>
      <c r="R16" s="334"/>
      <c r="S16" s="334"/>
      <c r="T16" s="334"/>
      <c r="U16" s="334"/>
      <c r="V16" s="334"/>
      <c r="W16" s="334"/>
    </row>
    <row r="17" spans="3:25" s="395" customFormat="1" ht="31.5">
      <c r="C17" s="335" t="s">
        <v>89</v>
      </c>
      <c r="D17" s="390"/>
      <c r="E17" s="336" t="s">
        <v>136</v>
      </c>
      <c r="F17" s="337"/>
      <c r="G17" s="337"/>
      <c r="H17" s="337"/>
      <c r="I17" s="337"/>
      <c r="J17" s="337"/>
      <c r="K17" s="337"/>
      <c r="L17" s="337"/>
      <c r="M17" s="337"/>
      <c r="N17" s="337"/>
      <c r="O17" s="337"/>
      <c r="P17" s="337"/>
      <c r="Q17" s="337"/>
      <c r="R17" s="337"/>
      <c r="S17" s="337"/>
      <c r="T17" s="337"/>
      <c r="U17" s="337"/>
      <c r="V17" s="337"/>
      <c r="W17" s="337"/>
    </row>
    <row r="18" spans="3:25" s="395" customFormat="1" ht="31.5">
      <c r="C18" s="335" t="s">
        <v>20</v>
      </c>
      <c r="D18" s="390"/>
      <c r="E18" s="336" t="s">
        <v>136</v>
      </c>
      <c r="F18" s="337">
        <v>4.46</v>
      </c>
      <c r="G18" s="337">
        <v>4.46</v>
      </c>
      <c r="H18" s="337"/>
      <c r="I18" s="337"/>
      <c r="J18" s="337"/>
      <c r="K18" s="337"/>
      <c r="L18" s="337"/>
      <c r="M18" s="337"/>
      <c r="N18" s="337"/>
      <c r="O18" s="337"/>
      <c r="P18" s="337"/>
      <c r="Q18" s="337"/>
      <c r="R18" s="337"/>
      <c r="S18" s="337"/>
      <c r="T18" s="337"/>
      <c r="U18" s="337"/>
      <c r="V18" s="337"/>
      <c r="W18" s="337"/>
    </row>
    <row r="19" spans="3:25" s="395" customFormat="1" ht="15.75">
      <c r="C19" s="335" t="s">
        <v>20</v>
      </c>
      <c r="D19" s="390"/>
      <c r="E19" s="336" t="s">
        <v>133</v>
      </c>
      <c r="F19" s="337">
        <v>5.05</v>
      </c>
      <c r="G19" s="337">
        <v>5.05</v>
      </c>
      <c r="H19" s="337"/>
      <c r="I19" s="337"/>
      <c r="J19" s="337"/>
      <c r="K19" s="337"/>
      <c r="L19" s="337"/>
      <c r="M19" s="337"/>
      <c r="N19" s="337"/>
      <c r="O19" s="337"/>
      <c r="P19" s="337"/>
      <c r="Q19" s="337"/>
      <c r="R19" s="337"/>
      <c r="S19" s="337"/>
      <c r="T19" s="337"/>
      <c r="U19" s="337"/>
      <c r="V19" s="337"/>
      <c r="W19" s="337"/>
    </row>
    <row r="20" spans="3:25" s="395" customFormat="1" ht="31.5">
      <c r="C20" s="335" t="s">
        <v>29</v>
      </c>
      <c r="D20" s="390"/>
      <c r="E20" s="336" t="s">
        <v>136</v>
      </c>
      <c r="F20" s="337">
        <v>0.4</v>
      </c>
      <c r="G20" s="337">
        <v>0.4</v>
      </c>
      <c r="H20" s="337"/>
      <c r="I20" s="337"/>
      <c r="J20" s="337"/>
      <c r="K20" s="337"/>
      <c r="L20" s="337"/>
      <c r="M20" s="337"/>
      <c r="N20" s="337"/>
      <c r="O20" s="337"/>
      <c r="P20" s="337"/>
      <c r="Q20" s="337"/>
      <c r="R20" s="337"/>
      <c r="S20" s="337"/>
      <c r="T20" s="337"/>
      <c r="U20" s="337"/>
      <c r="V20" s="337"/>
      <c r="W20" s="337"/>
    </row>
    <row r="21" spans="3:25" s="395" customFormat="1" ht="15.75">
      <c r="C21" s="335" t="s">
        <v>29</v>
      </c>
      <c r="D21" s="390"/>
      <c r="E21" s="336" t="s">
        <v>133</v>
      </c>
      <c r="F21" s="337">
        <v>0.2</v>
      </c>
      <c r="G21" s="337">
        <v>0.2</v>
      </c>
      <c r="H21" s="337"/>
      <c r="I21" s="337"/>
      <c r="J21" s="337"/>
      <c r="K21" s="337"/>
      <c r="L21" s="337"/>
      <c r="M21" s="337"/>
      <c r="N21" s="337"/>
      <c r="O21" s="337"/>
      <c r="P21" s="337"/>
      <c r="Q21" s="337"/>
      <c r="R21" s="337"/>
      <c r="S21" s="337"/>
      <c r="T21" s="337"/>
      <c r="U21" s="337"/>
      <c r="V21" s="337"/>
      <c r="W21" s="337"/>
    </row>
    <row r="22" spans="3:25" s="395" customFormat="1" ht="31.5">
      <c r="C22" s="335" t="s">
        <v>11</v>
      </c>
      <c r="D22" s="390"/>
      <c r="E22" s="336" t="s">
        <v>136</v>
      </c>
      <c r="F22" s="337">
        <v>2.0099999999999998</v>
      </c>
      <c r="G22" s="337">
        <v>2.0099999999999998</v>
      </c>
      <c r="H22" s="337"/>
      <c r="I22" s="337"/>
      <c r="J22" s="337"/>
      <c r="K22" s="337"/>
      <c r="L22" s="337"/>
      <c r="M22" s="337"/>
      <c r="N22" s="337"/>
      <c r="O22" s="337"/>
      <c r="P22" s="337"/>
      <c r="Q22" s="337"/>
      <c r="R22" s="337"/>
      <c r="S22" s="337"/>
      <c r="T22" s="337"/>
      <c r="U22" s="337"/>
      <c r="V22" s="337"/>
      <c r="W22" s="337"/>
    </row>
    <row r="23" spans="3:25" s="395" customFormat="1" ht="15.75">
      <c r="C23" s="335" t="s">
        <v>11</v>
      </c>
      <c r="D23" s="390"/>
      <c r="E23" s="336" t="s">
        <v>133</v>
      </c>
      <c r="F23" s="337">
        <v>0.12</v>
      </c>
      <c r="G23" s="337">
        <v>0.12</v>
      </c>
      <c r="H23" s="337"/>
      <c r="I23" s="337"/>
      <c r="J23" s="337"/>
      <c r="K23" s="337"/>
      <c r="L23" s="337"/>
      <c r="M23" s="337"/>
      <c r="N23" s="337"/>
      <c r="O23" s="337"/>
      <c r="P23" s="337"/>
      <c r="Q23" s="337"/>
      <c r="R23" s="337"/>
      <c r="S23" s="337"/>
      <c r="T23" s="337"/>
      <c r="U23" s="337"/>
      <c r="V23" s="337"/>
      <c r="W23" s="337"/>
    </row>
    <row r="24" spans="3:25">
      <c r="F24" s="394">
        <f>SUM(F8:F23)</f>
        <v>198.33</v>
      </c>
    </row>
    <row r="25" spans="3:25">
      <c r="G25" s="394">
        <f>SUM(G8:G24)</f>
        <v>160</v>
      </c>
      <c r="H25" s="394">
        <f t="shared" ref="H25:W25" si="0">SUM(H8:H24)</f>
        <v>0</v>
      </c>
      <c r="I25" s="394">
        <f t="shared" si="0"/>
        <v>5.6</v>
      </c>
      <c r="J25" s="394">
        <f t="shared" si="0"/>
        <v>3.8600000000000003</v>
      </c>
      <c r="K25" s="394">
        <f t="shared" si="0"/>
        <v>8.0400000000000063</v>
      </c>
      <c r="L25" s="394">
        <f t="shared" si="0"/>
        <v>0</v>
      </c>
      <c r="M25" s="394">
        <f t="shared" si="0"/>
        <v>0</v>
      </c>
      <c r="N25" s="394">
        <f t="shared" si="0"/>
        <v>0</v>
      </c>
      <c r="O25" s="394">
        <f t="shared" si="0"/>
        <v>0</v>
      </c>
      <c r="P25" s="394">
        <f t="shared" si="0"/>
        <v>0</v>
      </c>
      <c r="Q25" s="394">
        <f t="shared" si="0"/>
        <v>0</v>
      </c>
      <c r="R25" s="394">
        <f t="shared" si="0"/>
        <v>0</v>
      </c>
      <c r="S25" s="394">
        <f t="shared" si="0"/>
        <v>11.4</v>
      </c>
      <c r="T25" s="394">
        <f t="shared" si="0"/>
        <v>7.21</v>
      </c>
      <c r="U25" s="394">
        <f t="shared" si="0"/>
        <v>0</v>
      </c>
      <c r="V25" s="394">
        <f t="shared" si="0"/>
        <v>0</v>
      </c>
      <c r="W25" s="394">
        <f t="shared" si="0"/>
        <v>2.5</v>
      </c>
      <c r="Y25" s="394">
        <f>SUM(G25:W25)</f>
        <v>198.61</v>
      </c>
    </row>
    <row r="28" spans="3:25" ht="15.75">
      <c r="G28" s="334">
        <v>60.9</v>
      </c>
      <c r="H28" s="334"/>
      <c r="I28" s="334">
        <v>1</v>
      </c>
      <c r="J28" s="334"/>
      <c r="K28" s="334">
        <v>0.27</v>
      </c>
      <c r="L28" s="334"/>
      <c r="M28" s="334"/>
      <c r="N28" s="334"/>
      <c r="O28" s="334"/>
      <c r="P28" s="334"/>
      <c r="Q28" s="334"/>
      <c r="R28" s="334"/>
      <c r="S28" s="334">
        <v>8.65</v>
      </c>
      <c r="T28" s="334">
        <v>5.77</v>
      </c>
      <c r="U28" s="334"/>
      <c r="V28" s="334"/>
      <c r="W28" s="334">
        <v>5.6</v>
      </c>
      <c r="X28" s="394">
        <f t="shared" ref="X28:X33" si="1">SUM(G28:W28)</f>
        <v>82.19</v>
      </c>
    </row>
    <row r="29" spans="3:25">
      <c r="X29" s="394">
        <f t="shared" si="1"/>
        <v>0</v>
      </c>
    </row>
    <row r="30" spans="3:25" ht="15.75">
      <c r="E30">
        <v>32</v>
      </c>
      <c r="F30" s="332" t="s">
        <v>45</v>
      </c>
      <c r="G30" s="334">
        <f>32-I30-K30-S30-T30-W30</f>
        <v>21.61</v>
      </c>
      <c r="H30" s="334"/>
      <c r="I30" s="334">
        <v>0.6</v>
      </c>
      <c r="J30" s="334"/>
      <c r="K30" s="334">
        <v>0.27</v>
      </c>
      <c r="L30" s="334"/>
      <c r="M30" s="334"/>
      <c r="N30" s="334"/>
      <c r="O30" s="334"/>
      <c r="P30" s="334"/>
      <c r="Q30" s="334"/>
      <c r="R30" s="334"/>
      <c r="S30" s="334">
        <f>1.8+2.61</f>
        <v>4.41</v>
      </c>
      <c r="T30" s="334">
        <f>1.2+2.41</f>
        <v>3.6100000000000003</v>
      </c>
      <c r="U30" s="334"/>
      <c r="V30" s="334"/>
      <c r="W30" s="334">
        <v>1.5</v>
      </c>
      <c r="X30" s="394">
        <f t="shared" si="1"/>
        <v>32</v>
      </c>
    </row>
    <row r="31" spans="3:25" ht="15.75">
      <c r="E31">
        <v>45</v>
      </c>
      <c r="F31" s="332" t="s">
        <v>78</v>
      </c>
      <c r="G31" s="334">
        <f>45-I31-S31-T31-W31</f>
        <v>34.5</v>
      </c>
      <c r="H31" s="334"/>
      <c r="I31" s="334">
        <v>0.4</v>
      </c>
      <c r="J31" s="334"/>
      <c r="K31" s="334"/>
      <c r="L31" s="334"/>
      <c r="M31" s="334"/>
      <c r="N31" s="334"/>
      <c r="O31" s="334"/>
      <c r="P31" s="334"/>
      <c r="Q31" s="334"/>
      <c r="R31" s="334"/>
      <c r="S31" s="334">
        <v>4</v>
      </c>
      <c r="T31" s="334">
        <v>2</v>
      </c>
      <c r="U31" s="334"/>
      <c r="V31" s="334"/>
      <c r="W31" s="334">
        <f>W28-W30</f>
        <v>4.0999999999999996</v>
      </c>
      <c r="X31" s="394">
        <f t="shared" si="1"/>
        <v>45</v>
      </c>
      <c r="Y31" s="394">
        <f>X30+X31+X32+X33</f>
        <v>82.19</v>
      </c>
    </row>
    <row r="32" spans="3:25" ht="15.75">
      <c r="E32">
        <v>1.5</v>
      </c>
      <c r="F32" s="332" t="s">
        <v>89</v>
      </c>
      <c r="G32" s="334">
        <f>1.5-S32-T32</f>
        <v>1.4</v>
      </c>
      <c r="H32" s="334"/>
      <c r="I32" s="334"/>
      <c r="J32" s="334"/>
      <c r="K32" s="334"/>
      <c r="L32" s="334"/>
      <c r="M32" s="334"/>
      <c r="N32" s="334"/>
      <c r="O32" s="334"/>
      <c r="P32" s="334"/>
      <c r="Q32" s="334"/>
      <c r="R32" s="334"/>
      <c r="S32" s="334">
        <v>0.06</v>
      </c>
      <c r="T32" s="334">
        <v>0.04</v>
      </c>
      <c r="U32" s="334"/>
      <c r="V32" s="334"/>
      <c r="W32" s="334"/>
      <c r="X32" s="394">
        <f t="shared" si="1"/>
        <v>1.5</v>
      </c>
    </row>
    <row r="33" spans="5:24" ht="15.75">
      <c r="E33">
        <v>3.69</v>
      </c>
      <c r="F33" s="332" t="s">
        <v>665</v>
      </c>
      <c r="G33" s="397">
        <f>3.69-S33-T33</f>
        <v>3.3899999999999997</v>
      </c>
      <c r="H33" s="396"/>
      <c r="I33" s="396"/>
      <c r="J33" s="396"/>
      <c r="K33" s="396"/>
      <c r="L33" s="396"/>
      <c r="M33" s="396"/>
      <c r="N33" s="396"/>
      <c r="O33" s="396"/>
      <c r="P33" s="396"/>
      <c r="Q33" s="396"/>
      <c r="R33" s="396"/>
      <c r="S33" s="397">
        <v>0.18</v>
      </c>
      <c r="T33" s="397">
        <v>0.12</v>
      </c>
      <c r="U33" s="396"/>
      <c r="V33" s="396"/>
      <c r="W33" s="397">
        <f>W28-W30-W31</f>
        <v>0</v>
      </c>
      <c r="X33" s="394">
        <f t="shared" si="1"/>
        <v>3.69</v>
      </c>
    </row>
    <row r="34" spans="5:24">
      <c r="E34">
        <f>SUM(E30:E33)</f>
        <v>82.19</v>
      </c>
    </row>
    <row r="35" spans="5:24">
      <c r="G35" s="394">
        <f>SUM(G30:G34)</f>
        <v>60.9</v>
      </c>
      <c r="H35" s="394">
        <f t="shared" ref="H35:W35" si="2">SUM(H30:H34)</f>
        <v>0</v>
      </c>
      <c r="I35" s="394">
        <f t="shared" si="2"/>
        <v>1</v>
      </c>
      <c r="J35" s="394">
        <f t="shared" si="2"/>
        <v>0</v>
      </c>
      <c r="K35" s="394">
        <f t="shared" si="2"/>
        <v>0.27</v>
      </c>
      <c r="L35" s="394"/>
      <c r="M35" s="394"/>
      <c r="N35" s="394"/>
      <c r="O35" s="394"/>
      <c r="P35" s="394"/>
      <c r="Q35" s="394"/>
      <c r="R35" s="394"/>
      <c r="S35" s="394">
        <f t="shared" si="2"/>
        <v>8.65</v>
      </c>
      <c r="T35" s="394">
        <f t="shared" si="2"/>
        <v>5.7700000000000005</v>
      </c>
      <c r="U35" s="394">
        <f t="shared" si="2"/>
        <v>0</v>
      </c>
      <c r="V35" s="394">
        <f t="shared" si="2"/>
        <v>0</v>
      </c>
      <c r="W35" s="394">
        <f t="shared" si="2"/>
        <v>5.6</v>
      </c>
    </row>
    <row r="37" spans="5:24">
      <c r="S37" s="394">
        <f>S28-S35</f>
        <v>0</v>
      </c>
      <c r="T37" s="394">
        <f>T28-T35</f>
        <v>0</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241"/>
  <sheetViews>
    <sheetView zoomScale="81" zoomScaleNormal="81" workbookViewId="0">
      <pane xSplit="3" ySplit="2" topLeftCell="K9" activePane="bottomRight" state="frozen"/>
      <selection activeCell="D103" sqref="D4:D103"/>
      <selection pane="topRight" activeCell="D103" sqref="D4:D103"/>
      <selection pane="bottomLeft" activeCell="D103" sqref="D4:D103"/>
      <selection pane="bottomRight" activeCell="A13" sqref="A13:XFD13"/>
    </sheetView>
  </sheetViews>
  <sheetFormatPr defaultColWidth="9.140625" defaultRowHeight="12.75"/>
  <cols>
    <col min="1" max="1" width="8.5703125" style="45" customWidth="1"/>
    <col min="2" max="2" width="32.42578125" style="45" customWidth="1"/>
    <col min="3" max="3" width="5.85546875" style="45" customWidth="1"/>
    <col min="4" max="8" width="5.85546875" style="46" customWidth="1"/>
    <col min="9" max="9" width="7.85546875" style="46" customWidth="1"/>
    <col min="10" max="21" width="5.85546875" style="46" customWidth="1"/>
    <col min="22" max="22" width="6.85546875" style="46" customWidth="1"/>
    <col min="23" max="26" width="5.85546875" style="46" customWidth="1"/>
    <col min="27" max="27" width="6.7109375" style="46" customWidth="1"/>
    <col min="28" max="40" width="5.85546875" style="46" customWidth="1"/>
    <col min="41" max="16384" width="9.140625" style="45"/>
  </cols>
  <sheetData>
    <row r="1" spans="1:43">
      <c r="A1" s="1510" t="s">
        <v>215</v>
      </c>
      <c r="B1" s="1512" t="s">
        <v>214</v>
      </c>
      <c r="C1" s="1514" t="s">
        <v>143</v>
      </c>
      <c r="D1" s="462"/>
      <c r="E1" s="462"/>
      <c r="F1" s="462"/>
      <c r="G1" s="462"/>
      <c r="H1" s="462"/>
      <c r="I1" s="462"/>
      <c r="J1" s="462"/>
      <c r="K1" s="462"/>
      <c r="L1" s="462"/>
      <c r="M1" s="462"/>
      <c r="N1" s="462"/>
      <c r="O1" s="462"/>
      <c r="P1" s="462"/>
      <c r="Q1" s="462"/>
      <c r="R1" s="462"/>
      <c r="S1" s="462"/>
      <c r="T1" s="462"/>
      <c r="U1" s="462"/>
      <c r="V1" s="463" t="e">
        <f>V3+V4</f>
        <v>#REF!</v>
      </c>
      <c r="W1" s="463" t="e">
        <f t="shared" ref="W1:AN1" si="0">W3+W4</f>
        <v>#REF!</v>
      </c>
      <c r="X1" s="463" t="e">
        <f t="shared" si="0"/>
        <v>#REF!</v>
      </c>
      <c r="Y1" s="463">
        <f t="shared" si="0"/>
        <v>0</v>
      </c>
      <c r="Z1" s="463">
        <f t="shared" si="0"/>
        <v>0</v>
      </c>
      <c r="AA1" s="463">
        <f t="shared" si="0"/>
        <v>0.25</v>
      </c>
      <c r="AB1" s="463">
        <f t="shared" si="0"/>
        <v>12.96</v>
      </c>
      <c r="AC1" s="463">
        <f t="shared" si="0"/>
        <v>0</v>
      </c>
      <c r="AD1" s="463">
        <f t="shared" si="0"/>
        <v>0</v>
      </c>
      <c r="AE1" s="463">
        <f t="shared" si="0"/>
        <v>0</v>
      </c>
      <c r="AF1" s="463">
        <f t="shared" si="0"/>
        <v>0</v>
      </c>
      <c r="AG1" s="463">
        <f t="shared" si="0"/>
        <v>0</v>
      </c>
      <c r="AH1" s="463">
        <f t="shared" si="0"/>
        <v>0</v>
      </c>
      <c r="AI1" s="463">
        <f t="shared" si="0"/>
        <v>0</v>
      </c>
      <c r="AJ1" s="463" t="e">
        <f t="shared" si="0"/>
        <v>#REF!</v>
      </c>
      <c r="AK1" s="463">
        <f t="shared" si="0"/>
        <v>22.67</v>
      </c>
      <c r="AL1" s="463">
        <f t="shared" si="0"/>
        <v>4.13</v>
      </c>
      <c r="AM1" s="463">
        <f t="shared" si="0"/>
        <v>0</v>
      </c>
      <c r="AN1" s="463">
        <f t="shared" si="0"/>
        <v>0</v>
      </c>
      <c r="AO1" s="81"/>
      <c r="AQ1" s="80"/>
    </row>
    <row r="2" spans="1:43" s="76" customFormat="1" ht="15">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637</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59</v>
      </c>
      <c r="AO2" s="77" t="s">
        <v>217</v>
      </c>
    </row>
    <row r="3" spans="1:43">
      <c r="A3" s="70" t="s">
        <v>209</v>
      </c>
      <c r="B3" s="73" t="s">
        <v>208</v>
      </c>
      <c r="C3" s="72" t="s">
        <v>122</v>
      </c>
      <c r="D3" s="71">
        <f>'TRUONG YEN'!D3+'NINH THANG'!D3+'NINH AN'!D3+'NINH HAI'!D3+'NINH KHANG'!D3+'NINH VAN'!D3+'NINH GIANG'!D3+'NINH MY'!D3+'NINH XUAN'!D3+'NINH HOA'!D3+'TT THIEN TON'!D3</f>
        <v>0</v>
      </c>
      <c r="E3" s="71">
        <f>'TRUONG YEN'!E3+'NINH THANG'!E3+'NINH AN'!E3+'NINH HAI'!E3+'NINH KHANG'!E3+'NINH VAN'!E3+'NINH GIANG'!E3+'NINH MY'!E3+'NINH XUAN'!E3+'NINH HOA'!E3+'TT THIEN TON'!E3</f>
        <v>0</v>
      </c>
      <c r="F3" s="71">
        <f>'TRUONG YEN'!F3+'NINH THANG'!F3+'NINH AN'!F3+'NINH HAI'!F3+'NINH KHANG'!F3+'NINH VAN'!F3+'NINH GIANG'!F3+'NINH MY'!F3+'NINH XUAN'!F3+'NINH HOA'!F3+'TT THIEN TON'!F3</f>
        <v>0</v>
      </c>
      <c r="G3" s="71">
        <f>'TRUONG YEN'!G3+'NINH THANG'!G3+'NINH AN'!G3+'NINH HAI'!G3+'NINH KHANG'!G3+'NINH VAN'!G3+'NINH GIANG'!G3+'NINH MY'!G3+'NINH XUAN'!G3+'NINH HOA'!G3+'TT THIEN TON'!G3</f>
        <v>0</v>
      </c>
      <c r="H3" s="71" t="e">
        <f>'TRUONG YEN'!H3+'NINH THANG'!H3+'NINH AN'!H3+'NINH HAI'!H3+'NINH KHANG'!H3+'NINH VAN'!H3+'NINH GIANG'!H3+'NINH MY'!H3+'NINH XUAN'!H3+'NINH HOA'!H3+'TT THIEN TON'!H3</f>
        <v>#REF!</v>
      </c>
      <c r="I3" s="71" t="e">
        <f>'TRUONG YEN'!I3+'NINH THANG'!I3+'NINH AN'!I3+'NINH HAI'!I3+'NINH KHANG'!I3+'NINH VAN'!I3+'NINH GIANG'!I3+'NINH MY'!I3+'NINH XUAN'!I3+'NINH HOA'!I3+'TT THIEN TON'!I3</f>
        <v>#REF!</v>
      </c>
      <c r="J3" s="71" t="e">
        <f>'TRUONG YEN'!J3+'NINH THANG'!J3+'NINH AN'!J3+'NINH HAI'!J3+'NINH KHANG'!J3+'NINH VAN'!J3+'NINH GIANG'!J3+'NINH MY'!J3+'NINH XUAN'!J3+'NINH HOA'!J3+'TT THIEN TON'!J3</f>
        <v>#REF!</v>
      </c>
      <c r="K3" s="71">
        <f>'TRUONG YEN'!K3+'NINH THANG'!K3+'NINH AN'!K3+'NINH HAI'!K3+'NINH KHANG'!K3+'NINH VAN'!K3+'NINH GIANG'!K3+'NINH MY'!K3+'NINH XUAN'!K3+'NINH HOA'!K3+'TT THIEN TON'!K3</f>
        <v>0</v>
      </c>
      <c r="L3" s="71">
        <f>'TRUONG YEN'!L3+'NINH THANG'!L3+'NINH AN'!L3+'NINH HAI'!L3+'NINH KHANG'!L3+'NINH VAN'!L3+'NINH GIANG'!L3+'NINH MY'!L3+'NINH XUAN'!L3+'NINH HOA'!L3+'TT THIEN TON'!L3</f>
        <v>0.25</v>
      </c>
      <c r="M3" s="71">
        <f>'TRUONG YEN'!M3+'NINH THANG'!M3+'NINH AN'!M3+'NINH HAI'!M3+'NINH KHANG'!M3+'NINH VAN'!M3+'NINH GIANG'!M3+'NINH MY'!M3+'NINH XUAN'!M3+'NINH HOA'!M3+'TT THIEN TON'!M3</f>
        <v>0.2</v>
      </c>
      <c r="N3" s="71">
        <f>'TRUONG YEN'!N3+'NINH THANG'!N3+'NINH AN'!N3+'NINH HAI'!N3+'NINH KHANG'!N3+'NINH VAN'!N3+'NINH GIANG'!N3+'NINH MY'!N3+'NINH XUAN'!N3+'NINH HOA'!N3+'TT THIEN TON'!N3</f>
        <v>0</v>
      </c>
      <c r="O3" s="71">
        <f>'TRUONG YEN'!O3+'NINH THANG'!O3+'NINH AN'!O3+'NINH HAI'!O3+'NINH KHANG'!O3+'NINH VAN'!O3+'NINH GIANG'!O3+'NINH MY'!O3+'NINH XUAN'!O3+'NINH HOA'!O3+'TT THIEN TON'!O3</f>
        <v>0</v>
      </c>
      <c r="P3" s="71">
        <f>'TRUONG YEN'!P3+'NINH THANG'!P3+'NINH AN'!P3+'NINH HAI'!P3+'NINH KHANG'!P3+'NINH VAN'!P3+'NINH GIANG'!P3+'NINH MY'!P3+'NINH XUAN'!P3+'NINH HOA'!P3+'TT THIEN TON'!P3</f>
        <v>0</v>
      </c>
      <c r="Q3" s="71" t="e">
        <f>'TRUONG YEN'!Q3+'NINH THANG'!Q3+'NINH AN'!Q3+'NINH HAI'!Q3+'NINH KHANG'!Q3+'NINH VAN'!Q3+'NINH GIANG'!Q3+'NINH MY'!Q3+'NINH XUAN'!Q3+'NINH HOA'!Q3+'TT THIEN TON'!Q3</f>
        <v>#REF!</v>
      </c>
      <c r="R3" s="71">
        <f>'TRUONG YEN'!R3+'NINH THANG'!R3+'NINH AN'!R3+'NINH HAI'!R3+'NINH KHANG'!R3+'NINH VAN'!R3+'NINH GIANG'!R3+'NINH MY'!R3+'NINH XUAN'!R3+'NINH HOA'!R3+'TT THIEN TON'!R3</f>
        <v>0</v>
      </c>
      <c r="S3" s="71">
        <f>'TRUONG YEN'!S3+'NINH THANG'!S3+'NINH AN'!S3+'NINH HAI'!S3+'NINH KHANG'!S3+'NINH VAN'!S3+'NINH GIANG'!S3+'NINH MY'!S3+'NINH XUAN'!S3+'NINH HOA'!S3+'TT THIEN TON'!S3</f>
        <v>0</v>
      </c>
      <c r="T3" s="71">
        <f>'TRUONG YEN'!T3+'NINH THANG'!T3+'NINH AN'!T3+'NINH HAI'!T3+'NINH KHANG'!T3+'NINH VAN'!T3+'NINH GIANG'!T3+'NINH MY'!T3+'NINH XUAN'!T3+'NINH HOA'!T3+'TT THIEN TON'!T3</f>
        <v>12.899999999999999</v>
      </c>
      <c r="U3" s="71">
        <f>'TRUONG YEN'!U3+'NINH THANG'!U3+'NINH AN'!U3+'NINH HAI'!U3+'NINH KHANG'!U3+'NINH VAN'!U3+'NINH GIANG'!U3+'NINH MY'!U3+'NINH XUAN'!U3+'NINH HOA'!U3+'TT THIEN TON'!U3</f>
        <v>0</v>
      </c>
      <c r="V3" s="71" t="e">
        <f>'TRUONG YEN'!V3+'NINH THANG'!V3+'NINH AN'!V3+'NINH HAI'!V3+'NINH KHANG'!V3+'NINH VAN'!V3+'NINH GIANG'!V3+'NINH MY'!V3+'NINH XUAN'!V3+'NINH HOA'!V3+'TT THIEN TON'!V3</f>
        <v>#REF!</v>
      </c>
      <c r="W3" s="71" t="e">
        <f>'TRUONG YEN'!W3+'NINH THANG'!W3+'NINH AN'!W3+'NINH HAI'!W3+'NINH KHANG'!W3+'NINH VAN'!W3+'NINH GIANG'!W3+'NINH MY'!W3+'NINH XUAN'!W3+'NINH HOA'!W3+'TT THIEN TON'!W3</f>
        <v>#REF!</v>
      </c>
      <c r="X3" s="71" t="e">
        <f>'TRUONG YEN'!X3+'NINH THANG'!X3+'NINH AN'!X3+'NINH HAI'!X3+'NINH KHANG'!X3+'NINH VAN'!X3+'NINH GIANG'!X3+'NINH MY'!X3+'NINH XUAN'!X3+'NINH HOA'!X3+'TT THIEN TON'!X3</f>
        <v>#REF!</v>
      </c>
      <c r="Y3" s="71">
        <f>'TRUONG YEN'!Y3+'NINH THANG'!Y3+'NINH AN'!Y3+'NINH HAI'!Y3+'NINH KHANG'!Y3+'NINH VAN'!Y3+'NINH GIANG'!Y3+'NINH MY'!Y3+'NINH XUAN'!Y3+'NINH HOA'!Y3+'TT THIEN TON'!Y3</f>
        <v>0</v>
      </c>
      <c r="Z3" s="71">
        <f>'TRUONG YEN'!Z3+'NINH THANG'!Z3+'NINH AN'!Z3+'NINH HAI'!Z3+'NINH KHANG'!Z3+'NINH VAN'!Z3+'NINH GIANG'!Z3+'NINH MY'!Z3+'NINH XUAN'!Z3+'NINH HOA'!Z3+'TT THIEN TON'!Z3</f>
        <v>0</v>
      </c>
      <c r="AA3" s="71">
        <f>'TRUONG YEN'!AA3+'NINH THANG'!AA3+'NINH AN'!AA3+'NINH HAI'!AA3+'NINH KHANG'!AA3+'NINH VAN'!AA3+'NINH GIANG'!AA3+'NINH MY'!AA3+'NINH XUAN'!AA3+'NINH HOA'!AA3+'TT THIEN TON'!AA3</f>
        <v>0.25</v>
      </c>
      <c r="AB3" s="71">
        <f>'TRUONG YEN'!AB3+'NINH THANG'!AB3+'NINH AN'!AB3+'NINH HAI'!AB3+'NINH KHANG'!AB3+'NINH VAN'!AB3+'NINH GIANG'!AB3+'NINH MY'!AB3+'NINH XUAN'!AB3+'NINH HOA'!AB3+'TT THIEN TON'!AB3</f>
        <v>12.96</v>
      </c>
      <c r="AC3" s="71">
        <f>'TRUONG YEN'!AC3+'NINH THANG'!AC3+'NINH AN'!AC3+'NINH HAI'!AC3+'NINH KHANG'!AC3+'NINH VAN'!AC3+'NINH GIANG'!AC3+'NINH MY'!AC3+'NINH XUAN'!AC3+'NINH HOA'!AC3+'TT THIEN TON'!AC3</f>
        <v>0</v>
      </c>
      <c r="AD3" s="71">
        <f>'TRUONG YEN'!AD3+'NINH THANG'!AD3+'NINH AN'!AD3+'NINH HAI'!AD3+'NINH KHANG'!AD3+'NINH VAN'!AD3+'NINH GIANG'!AD3+'NINH MY'!AD3+'NINH XUAN'!AD3+'NINH HOA'!AD3+'TT THIEN TON'!AD3</f>
        <v>0</v>
      </c>
      <c r="AE3" s="71">
        <f>'TRUONG YEN'!AE3+'NINH THANG'!AE3+'NINH AN'!AE3+'NINH HAI'!AE3+'NINH KHANG'!AE3+'NINH VAN'!AE3+'NINH GIANG'!AE3+'NINH MY'!AE3+'NINH XUAN'!AE3+'NINH HOA'!AE3+'TT THIEN TON'!AE3</f>
        <v>0</v>
      </c>
      <c r="AF3" s="71">
        <f>'TRUONG YEN'!AF3+'NINH THANG'!AF3+'NINH AN'!AF3+'NINH HAI'!AF3+'NINH KHANG'!AF3+'NINH VAN'!AF3+'NINH GIANG'!AF3+'NINH MY'!AF3+'NINH XUAN'!AF3+'NINH HOA'!AF3+'TT THIEN TON'!AF3</f>
        <v>0</v>
      </c>
      <c r="AG3" s="71">
        <f>'TRUONG YEN'!AG3+'NINH THANG'!AG3+'NINH AN'!AG3+'NINH HAI'!AG3+'NINH KHANG'!AG3+'NINH VAN'!AG3+'NINH GIANG'!AG3+'NINH MY'!AG3+'NINH XUAN'!AG3+'NINH HOA'!AG3+'TT THIEN TON'!AG3</f>
        <v>0</v>
      </c>
      <c r="AH3" s="71">
        <f>'TRUONG YEN'!AH3+'NINH THANG'!AH3+'NINH AN'!AH3+'NINH HAI'!AH3+'NINH KHANG'!AH3+'NINH VAN'!AH3+'NINH GIANG'!AH3+'NINH MY'!AH3+'NINH XUAN'!AH3+'NINH HOA'!AH3+'TT THIEN TON'!AH3</f>
        <v>0</v>
      </c>
      <c r="AI3" s="71">
        <f>'TRUONG YEN'!AI3+'NINH THANG'!AI3+'NINH AN'!AI3+'NINH HAI'!AI3+'NINH KHANG'!AI3+'NINH VAN'!AI3+'NINH GIANG'!AI3+'NINH MY'!AI3+'NINH XUAN'!AI3+'NINH HOA'!AI3+'TT THIEN TON'!AI3</f>
        <v>0</v>
      </c>
      <c r="AJ3" s="71" t="e">
        <f>'TRUONG YEN'!AJ3+'NINH THANG'!AJ3+'NINH AN'!AJ3+'NINH HAI'!AJ3+'NINH KHANG'!AJ3+'NINH VAN'!AJ3+'NINH GIANG'!AJ3+'NINH MY'!AJ3+'NINH XUAN'!AJ3+'NINH HOA'!AJ3+'TT THIEN TON'!AJ3</f>
        <v>#REF!</v>
      </c>
      <c r="AK3" s="71">
        <f>'TRUONG YEN'!AK3+'NINH THANG'!AK3+'NINH AN'!AK3+'NINH HAI'!AK3+'NINH KHANG'!AK3+'NINH VAN'!AK3+'NINH GIANG'!AK3+'NINH MY'!AK3+'NINH XUAN'!AK3+'NINH HOA'!AK3+'TT THIEN TON'!AK3</f>
        <v>15.97</v>
      </c>
      <c r="AL3" s="71">
        <f>'TRUONG YEN'!AL3+'NINH THANG'!AL3+'NINH AN'!AL3+'NINH HAI'!AL3+'NINH KHANG'!AL3+'NINH VAN'!AL3+'NINH GIANG'!AL3+'NINH MY'!AL3+'NINH XUAN'!AL3+'NINH HOA'!AL3+'TT THIEN TON'!AL3</f>
        <v>4.13</v>
      </c>
      <c r="AM3" s="71">
        <f>'TRUONG YEN'!AM3+'NINH THANG'!AM3+'NINH AN'!AM3+'NINH HAI'!AM3+'NINH KHANG'!AM3+'NINH VAN'!AM3+'NINH GIANG'!AM3+'NINH MY'!AM3+'NINH XUAN'!AM3+'NINH HOA'!AM3+'TT THIEN TON'!AM3</f>
        <v>0</v>
      </c>
      <c r="AN3" s="71">
        <f>'TRUONG YEN'!AN3+'NINH THANG'!AN3+'NINH AN'!AN3+'NINH HAI'!AN3+'NINH KHANG'!AN3+'NINH VAN'!AN3+'NINH GIANG'!AN3+'NINH MY'!AN3+'NINH XUAN'!AN3+'NINH HOA'!AN3+'TT THIEN TON'!AN3</f>
        <v>0</v>
      </c>
      <c r="AO3" s="49" t="e">
        <f>SUM(D3:AN3)</f>
        <v>#REF!</v>
      </c>
      <c r="AP3" s="66" t="e">
        <f>SUM(AO3:AO11)</f>
        <v>#REF!</v>
      </c>
      <c r="AQ3" s="66" t="e">
        <f>AO3+AO4</f>
        <v>#REF!</v>
      </c>
    </row>
    <row r="4" spans="1:43">
      <c r="A4" s="70" t="s">
        <v>216</v>
      </c>
      <c r="B4" s="73" t="s">
        <v>207</v>
      </c>
      <c r="C4" s="72" t="s">
        <v>206</v>
      </c>
      <c r="D4" s="71">
        <f>'TRUONG YEN'!D4+'NINH THANG'!D4+'NINH AN'!D4+'NINH HAI'!D4+'NINH KHANG'!D4+'NINH VAN'!D4+'NINH GIANG'!D4+'NINH MY'!D4+'NINH XUAN'!D4+'NINH HOA'!D4+'TT THIEN TON'!D4</f>
        <v>0</v>
      </c>
      <c r="E4" s="71">
        <f>'TRUONG YEN'!E4+'NINH THANG'!E4+'NINH AN'!E4+'NINH HAI'!E4+'NINH KHANG'!E4+'NINH VAN'!E4+'NINH GIANG'!E4+'NINH MY'!E4+'NINH XUAN'!E4+'NINH HOA'!E4+'TT THIEN TON'!E4</f>
        <v>0</v>
      </c>
      <c r="F4" s="71">
        <f>'TRUONG YEN'!F4+'NINH THANG'!F4+'NINH AN'!F4+'NINH HAI'!F4+'NINH KHANG'!F4+'NINH VAN'!F4+'NINH GIANG'!F4+'NINH MY'!F4+'NINH XUAN'!F4+'NINH HOA'!F4+'TT THIEN TON'!F4</f>
        <v>0</v>
      </c>
      <c r="G4" s="71">
        <f>'TRUONG YEN'!G4+'NINH THANG'!G4+'NINH AN'!G4+'NINH HAI'!G4+'NINH KHANG'!G4+'NINH VAN'!G4+'NINH GIANG'!G4+'NINH MY'!G4+'NINH XUAN'!G4+'NINH HOA'!G4+'TT THIEN TON'!G4</f>
        <v>0</v>
      </c>
      <c r="H4" s="71">
        <f>'TRUONG YEN'!H4+'NINH THANG'!H4+'NINH AN'!H4+'NINH HAI'!H4+'NINH KHANG'!H4+'NINH VAN'!H4+'NINH GIANG'!H4+'NINH MY'!H4+'NINH XUAN'!H4+'NINH HOA'!H4+'TT THIEN TON'!H4</f>
        <v>0</v>
      </c>
      <c r="I4" s="71">
        <f>'TRUONG YEN'!I4+'NINH THANG'!I4+'NINH AN'!I4+'NINH HAI'!I4+'NINH KHANG'!I4+'NINH VAN'!I4+'NINH GIANG'!I4+'NINH MY'!I4+'NINH XUAN'!I4+'NINH HOA'!I4+'TT THIEN TON'!I4</f>
        <v>0</v>
      </c>
      <c r="J4" s="71">
        <f>'TRUONG YEN'!J4+'NINH THANG'!J4+'NINH AN'!J4+'NINH HAI'!J4+'NINH KHANG'!J4+'NINH VAN'!J4+'NINH GIANG'!J4+'NINH MY'!J4+'NINH XUAN'!J4+'NINH HOA'!J4+'TT THIEN TON'!J4</f>
        <v>0</v>
      </c>
      <c r="K4" s="71">
        <f>'TRUONG YEN'!K4+'NINH THANG'!K4+'NINH AN'!K4+'NINH HAI'!K4+'NINH KHANG'!K4+'NINH VAN'!K4+'NINH GIANG'!K4+'NINH MY'!K4+'NINH XUAN'!K4+'NINH HOA'!K4+'TT THIEN TON'!K4</f>
        <v>0</v>
      </c>
      <c r="L4" s="71">
        <f>'TRUONG YEN'!L4+'NINH THANG'!L4+'NINH AN'!L4+'NINH HAI'!L4+'NINH KHANG'!L4+'NINH VAN'!L4+'NINH GIANG'!L4+'NINH MY'!L4+'NINH XUAN'!L4+'NINH HOA'!L4+'TT THIEN TON'!L4</f>
        <v>0</v>
      </c>
      <c r="M4" s="71">
        <f>'TRUONG YEN'!M4+'NINH THANG'!M4+'NINH AN'!M4+'NINH HAI'!M4+'NINH KHANG'!M4+'NINH VAN'!M4+'NINH GIANG'!M4+'NINH MY'!M4+'NINH XUAN'!M4+'NINH HOA'!M4+'TT THIEN TON'!M4</f>
        <v>0</v>
      </c>
      <c r="N4" s="71">
        <f>'TRUONG YEN'!N4+'NINH THANG'!N4+'NINH AN'!N4+'NINH HAI'!N4+'NINH KHANG'!N4+'NINH VAN'!N4+'NINH GIANG'!N4+'NINH MY'!N4+'NINH XUAN'!N4+'NINH HOA'!N4+'TT THIEN TON'!N4</f>
        <v>0</v>
      </c>
      <c r="O4" s="71">
        <f>'TRUONG YEN'!O4+'NINH THANG'!O4+'NINH AN'!O4+'NINH HAI'!O4+'NINH KHANG'!O4+'NINH VAN'!O4+'NINH GIANG'!O4+'NINH MY'!O4+'NINH XUAN'!O4+'NINH HOA'!O4+'TT THIEN TON'!O4</f>
        <v>0</v>
      </c>
      <c r="P4" s="71">
        <f>'TRUONG YEN'!P4+'NINH THANG'!P4+'NINH AN'!P4+'NINH HAI'!P4+'NINH KHANG'!P4+'NINH VAN'!P4+'NINH GIANG'!P4+'NINH MY'!P4+'NINH XUAN'!P4+'NINH HOA'!P4+'TT THIEN TON'!P4</f>
        <v>0</v>
      </c>
      <c r="Q4" s="71">
        <f>'TRUONG YEN'!Q4+'NINH THANG'!Q4+'NINH AN'!Q4+'NINH HAI'!Q4+'NINH KHANG'!Q4+'NINH VAN'!Q4+'NINH GIANG'!Q4+'NINH MY'!Q4+'NINH XUAN'!Q4+'NINH HOA'!Q4+'TT THIEN TON'!Q4</f>
        <v>0</v>
      </c>
      <c r="R4" s="71">
        <f>'TRUONG YEN'!R4+'NINH THANG'!R4+'NINH AN'!R4+'NINH HAI'!R4+'NINH KHANG'!R4+'NINH VAN'!R4+'NINH GIANG'!R4+'NINH MY'!R4+'NINH XUAN'!R4+'NINH HOA'!R4+'TT THIEN TON'!R4</f>
        <v>0</v>
      </c>
      <c r="S4" s="71">
        <f>'TRUONG YEN'!S4+'NINH THANG'!S4+'NINH AN'!S4+'NINH HAI'!S4+'NINH KHANG'!S4+'NINH VAN'!S4+'NINH GIANG'!S4+'NINH MY'!S4+'NINH XUAN'!S4+'NINH HOA'!S4+'TT THIEN TON'!S4</f>
        <v>0</v>
      </c>
      <c r="T4" s="71">
        <f>'TRUONG YEN'!T4+'NINH THANG'!T4+'NINH AN'!T4+'NINH HAI'!T4+'NINH KHANG'!T4+'NINH VAN'!T4+'NINH GIANG'!T4+'NINH MY'!T4+'NINH XUAN'!T4+'NINH HOA'!T4+'TT THIEN TON'!T4</f>
        <v>0</v>
      </c>
      <c r="U4" s="71">
        <f>'TRUONG YEN'!U4+'NINH THANG'!U4+'NINH AN'!U4+'NINH HAI'!U4+'NINH KHANG'!U4+'NINH VAN'!U4+'NINH GIANG'!U4+'NINH MY'!U4+'NINH XUAN'!U4+'NINH HOA'!U4+'TT THIEN TON'!U4</f>
        <v>0</v>
      </c>
      <c r="V4" s="71" t="e">
        <f>'TRUONG YEN'!V4+'NINH THANG'!V4+'NINH AN'!V4+'NINH HAI'!V4+'NINH KHANG'!V4+'NINH VAN'!V4+'NINH GIANG'!V4+'NINH MY'!V4+'NINH XUAN'!V4+'NINH HOA'!V4+'TT THIEN TON'!V4</f>
        <v>#REF!</v>
      </c>
      <c r="W4" s="71">
        <f>'TRUONG YEN'!W4+'NINH THANG'!W4+'NINH AN'!W4+'NINH HAI'!W4+'NINH KHANG'!W4+'NINH VAN'!W4+'NINH GIANG'!W4+'NINH MY'!W4+'NINH XUAN'!W4+'NINH HOA'!W4+'TT THIEN TON'!W4</f>
        <v>0</v>
      </c>
      <c r="X4" s="71">
        <f>'TRUONG YEN'!X4+'NINH THANG'!X4+'NINH AN'!X4+'NINH HAI'!X4+'NINH KHANG'!X4+'NINH VAN'!X4+'NINH GIANG'!X4+'NINH MY'!X4+'NINH XUAN'!X4+'NINH HOA'!X4+'TT THIEN TON'!X4</f>
        <v>0</v>
      </c>
      <c r="Y4" s="71">
        <f>'TRUONG YEN'!Y4+'NINH THANG'!Y4+'NINH AN'!Y4+'NINH HAI'!Y4+'NINH KHANG'!Y4+'NINH VAN'!Y4+'NINH GIANG'!Y4+'NINH MY'!Y4+'NINH XUAN'!Y4+'NINH HOA'!Y4+'TT THIEN TON'!Y4</f>
        <v>0</v>
      </c>
      <c r="Z4" s="71">
        <f>'TRUONG YEN'!Z4+'NINH THANG'!Z4+'NINH AN'!Z4+'NINH HAI'!Z4+'NINH KHANG'!Z4+'NINH VAN'!Z4+'NINH GIANG'!Z4+'NINH MY'!Z4+'NINH XUAN'!Z4+'NINH HOA'!Z4+'TT THIEN TON'!Z4</f>
        <v>0</v>
      </c>
      <c r="AA4" s="71">
        <f>'TRUONG YEN'!AA4+'NINH THANG'!AA4+'NINH AN'!AA4+'NINH HAI'!AA4+'NINH KHANG'!AA4+'NINH VAN'!AA4+'NINH GIANG'!AA4+'NINH MY'!AA4+'NINH XUAN'!AA4+'NINH HOA'!AA4+'TT THIEN TON'!AA4</f>
        <v>0</v>
      </c>
      <c r="AB4" s="71">
        <f>'TRUONG YEN'!AB4+'NINH THANG'!AB4+'NINH AN'!AB4+'NINH HAI'!AB4+'NINH KHANG'!AB4+'NINH VAN'!AB4+'NINH GIANG'!AB4+'NINH MY'!AB4+'NINH XUAN'!AB4+'NINH HOA'!AB4+'TT THIEN TON'!AB4</f>
        <v>0</v>
      </c>
      <c r="AC4" s="71">
        <f>'TRUONG YEN'!AC4+'NINH THANG'!AC4+'NINH AN'!AC4+'NINH HAI'!AC4+'NINH KHANG'!AC4+'NINH VAN'!AC4+'NINH GIANG'!AC4+'NINH MY'!AC4+'NINH XUAN'!AC4+'NINH HOA'!AC4+'TT THIEN TON'!AC4</f>
        <v>0</v>
      </c>
      <c r="AD4" s="71">
        <f>'TRUONG YEN'!AD4+'NINH THANG'!AD4+'NINH AN'!AD4+'NINH HAI'!AD4+'NINH KHANG'!AD4+'NINH VAN'!AD4+'NINH GIANG'!AD4+'NINH MY'!AD4+'NINH XUAN'!AD4+'NINH HOA'!AD4+'TT THIEN TON'!AD4</f>
        <v>0</v>
      </c>
      <c r="AE4" s="71">
        <f>'TRUONG YEN'!AE4+'NINH THANG'!AE4+'NINH AN'!AE4+'NINH HAI'!AE4+'NINH KHANG'!AE4+'NINH VAN'!AE4+'NINH GIANG'!AE4+'NINH MY'!AE4+'NINH XUAN'!AE4+'NINH HOA'!AE4+'TT THIEN TON'!AE4</f>
        <v>0</v>
      </c>
      <c r="AF4" s="71">
        <f>'TRUONG YEN'!AF4+'NINH THANG'!AF4+'NINH AN'!AF4+'NINH HAI'!AF4+'NINH KHANG'!AF4+'NINH VAN'!AF4+'NINH GIANG'!AF4+'NINH MY'!AF4+'NINH XUAN'!AF4+'NINH HOA'!AF4+'TT THIEN TON'!AF4</f>
        <v>0</v>
      </c>
      <c r="AG4" s="71">
        <f>'TRUONG YEN'!AG4+'NINH THANG'!AG4+'NINH AN'!AG4+'NINH HAI'!AG4+'NINH KHANG'!AG4+'NINH VAN'!AG4+'NINH GIANG'!AG4+'NINH MY'!AG4+'NINH XUAN'!AG4+'NINH HOA'!AG4+'TT THIEN TON'!AG4</f>
        <v>0</v>
      </c>
      <c r="AH4" s="71">
        <f>'TRUONG YEN'!AH4+'NINH THANG'!AH4+'NINH AN'!AH4+'NINH HAI'!AH4+'NINH KHANG'!AH4+'NINH VAN'!AH4+'NINH GIANG'!AH4+'NINH MY'!AH4+'NINH XUAN'!AH4+'NINH HOA'!AH4+'TT THIEN TON'!AH4</f>
        <v>0</v>
      </c>
      <c r="AI4" s="71">
        <f>'TRUONG YEN'!AI4+'NINH THANG'!AI4+'NINH AN'!AI4+'NINH HAI'!AI4+'NINH KHANG'!AI4+'NINH VAN'!AI4+'NINH GIANG'!AI4+'NINH MY'!AI4+'NINH XUAN'!AI4+'NINH HOA'!AI4+'TT THIEN TON'!AI4</f>
        <v>0</v>
      </c>
      <c r="AJ4" s="71">
        <f>'TRUONG YEN'!AJ4+'NINH THANG'!AJ4+'NINH AN'!AJ4+'NINH HAI'!AJ4+'NINH KHANG'!AJ4+'NINH VAN'!AJ4+'NINH GIANG'!AJ4+'NINH MY'!AJ4+'NINH XUAN'!AJ4+'NINH HOA'!AJ4+'TT THIEN TON'!AJ4</f>
        <v>0</v>
      </c>
      <c r="AK4" s="71">
        <f>'TRUONG YEN'!AK4+'NINH THANG'!AK4+'NINH AN'!AK4+'NINH HAI'!AK4+'NINH KHANG'!AK4+'NINH VAN'!AK4+'NINH GIANG'!AK4+'NINH MY'!AK4+'NINH XUAN'!AK4+'NINH HOA'!AK4+'TT THIEN TON'!AK4</f>
        <v>6.7</v>
      </c>
      <c r="AL4" s="71">
        <f>'TRUONG YEN'!AL4+'NINH THANG'!AL4+'NINH AN'!AL4+'NINH HAI'!AL4+'NINH KHANG'!AL4+'NINH VAN'!AL4+'NINH GIANG'!AL4+'NINH MY'!AL4+'NINH XUAN'!AL4+'NINH HOA'!AL4+'TT THIEN TON'!AL4</f>
        <v>0</v>
      </c>
      <c r="AM4" s="71">
        <f>'TRUONG YEN'!AM4+'NINH THANG'!AM4+'NINH AN'!AM4+'NINH HAI'!AM4+'NINH KHANG'!AM4+'NINH VAN'!AM4+'NINH GIANG'!AM4+'NINH MY'!AM4+'NINH XUAN'!AM4+'NINH HOA'!AM4+'TT THIEN TON'!AM4</f>
        <v>0</v>
      </c>
      <c r="AN4" s="71">
        <f>'TRUONG YEN'!AN4+'NINH THANG'!AN4+'NINH AN'!AN4+'NINH HAI'!AN4+'NINH KHANG'!AN4+'NINH VAN'!AN4+'NINH GIANG'!AN4+'NINH MY'!AN4+'NINH XUAN'!AN4+'NINH HOA'!AN4+'TT THIEN TON'!AN4</f>
        <v>0</v>
      </c>
      <c r="AO4" s="49" t="e">
        <f t="shared" ref="AO4:AO38" si="1">SUM(D4:AN4)</f>
        <v>#REF!</v>
      </c>
      <c r="AP4" s="66"/>
      <c r="AQ4" s="66"/>
    </row>
    <row r="5" spans="1:43">
      <c r="A5" s="70" t="s">
        <v>205</v>
      </c>
      <c r="B5" s="73" t="s">
        <v>204</v>
      </c>
      <c r="C5" s="75" t="s">
        <v>203</v>
      </c>
      <c r="D5" s="71">
        <f>'TRUONG YEN'!D5+'NINH THANG'!D5+'NINH AN'!D5+'NINH HAI'!D5+'NINH KHANG'!D5+'NINH VAN'!D5+'NINH GIANG'!D5+'NINH MY'!D5+'NINH XUAN'!D5+'NINH HOA'!D5+'TT THIEN TON'!D5</f>
        <v>0</v>
      </c>
      <c r="E5" s="71">
        <f>'TRUONG YEN'!E5+'NINH THANG'!E5+'NINH AN'!E5+'NINH HAI'!E5+'NINH KHANG'!E5+'NINH VAN'!E5+'NINH GIANG'!E5+'NINH MY'!E5+'NINH XUAN'!E5+'NINH HOA'!E5+'TT THIEN TON'!E5</f>
        <v>0</v>
      </c>
      <c r="F5" s="71">
        <f>'TRUONG YEN'!F5+'NINH THANG'!F5+'NINH AN'!F5+'NINH HAI'!F5+'NINH KHANG'!F5+'NINH VAN'!F5+'NINH GIANG'!F5+'NINH MY'!F5+'NINH XUAN'!F5+'NINH HOA'!F5+'TT THIEN TON'!F5</f>
        <v>0</v>
      </c>
      <c r="G5" s="71">
        <f>'TRUONG YEN'!G5+'NINH THANG'!G5+'NINH AN'!G5+'NINH HAI'!G5+'NINH KHANG'!G5+'NINH VAN'!G5+'NINH GIANG'!G5+'NINH MY'!G5+'NINH XUAN'!G5+'NINH HOA'!G5+'TT THIEN TON'!G5</f>
        <v>0</v>
      </c>
      <c r="H5" s="71">
        <f>'TRUONG YEN'!H5+'NINH THANG'!H5+'NINH AN'!H5+'NINH HAI'!H5+'NINH KHANG'!H5+'NINH VAN'!H5+'NINH GIANG'!H5+'NINH MY'!H5+'NINH XUAN'!H5+'NINH HOA'!H5+'TT THIEN TON'!H5</f>
        <v>0</v>
      </c>
      <c r="I5" s="71" t="e">
        <f>'TRUONG YEN'!I5+'NINH THANG'!I5+'NINH AN'!I5+'NINH HAI'!I5+'NINH KHANG'!I5+'NINH VAN'!I5+'NINH GIANG'!I5+'NINH MY'!I5+'NINH XUAN'!I5+'NINH HOA'!I5+'TT THIEN TON'!I5</f>
        <v>#REF!</v>
      </c>
      <c r="J5" s="71">
        <f>'TRUONG YEN'!J5+'NINH THANG'!J5+'NINH AN'!J5+'NINH HAI'!J5+'NINH KHANG'!J5+'NINH VAN'!J5+'NINH GIANG'!J5+'NINH MY'!J5+'NINH XUAN'!J5+'NINH HOA'!J5+'TT THIEN TON'!J5</f>
        <v>0</v>
      </c>
      <c r="K5" s="71">
        <f>'TRUONG YEN'!K5+'NINH THANG'!K5+'NINH AN'!K5+'NINH HAI'!K5+'NINH KHANG'!K5+'NINH VAN'!K5+'NINH GIANG'!K5+'NINH MY'!K5+'NINH XUAN'!K5+'NINH HOA'!K5+'TT THIEN TON'!K5</f>
        <v>0</v>
      </c>
      <c r="L5" s="71">
        <f>'TRUONG YEN'!L5+'NINH THANG'!L5+'NINH AN'!L5+'NINH HAI'!L5+'NINH KHANG'!L5+'NINH VAN'!L5+'NINH GIANG'!L5+'NINH MY'!L5+'NINH XUAN'!L5+'NINH HOA'!L5+'TT THIEN TON'!L5</f>
        <v>0</v>
      </c>
      <c r="M5" s="71">
        <f>'TRUONG YEN'!M5+'NINH THANG'!M5+'NINH AN'!M5+'NINH HAI'!M5+'NINH KHANG'!M5+'NINH VAN'!M5+'NINH GIANG'!M5+'NINH MY'!M5+'NINH XUAN'!M5+'NINH HOA'!M5+'TT THIEN TON'!M5</f>
        <v>0</v>
      </c>
      <c r="N5" s="71">
        <f>'TRUONG YEN'!N5+'NINH THANG'!N5+'NINH AN'!N5+'NINH HAI'!N5+'NINH KHANG'!N5+'NINH VAN'!N5+'NINH GIANG'!N5+'NINH MY'!N5+'NINH XUAN'!N5+'NINH HOA'!N5+'TT THIEN TON'!N5</f>
        <v>0</v>
      </c>
      <c r="O5" s="71">
        <f>'TRUONG YEN'!O5+'NINH THANG'!O5+'NINH AN'!O5+'NINH HAI'!O5+'NINH KHANG'!O5+'NINH VAN'!O5+'NINH GIANG'!O5+'NINH MY'!O5+'NINH XUAN'!O5+'NINH HOA'!O5+'TT THIEN TON'!O5</f>
        <v>0</v>
      </c>
      <c r="P5" s="71">
        <f>'TRUONG YEN'!P5+'NINH THANG'!P5+'NINH AN'!P5+'NINH HAI'!P5+'NINH KHANG'!P5+'NINH VAN'!P5+'NINH GIANG'!P5+'NINH MY'!P5+'NINH XUAN'!P5+'NINH HOA'!P5+'TT THIEN TON'!P5</f>
        <v>0</v>
      </c>
      <c r="Q5" s="71">
        <f>'TRUONG YEN'!Q5+'NINH THANG'!Q5+'NINH AN'!Q5+'NINH HAI'!Q5+'NINH KHANG'!Q5+'NINH VAN'!Q5+'NINH GIANG'!Q5+'NINH MY'!Q5+'NINH XUAN'!Q5+'NINH HOA'!Q5+'TT THIEN TON'!Q5</f>
        <v>0</v>
      </c>
      <c r="R5" s="71">
        <f>'TRUONG YEN'!R5+'NINH THANG'!R5+'NINH AN'!R5+'NINH HAI'!R5+'NINH KHANG'!R5+'NINH VAN'!R5+'NINH GIANG'!R5+'NINH MY'!R5+'NINH XUAN'!R5+'NINH HOA'!R5+'TT THIEN TON'!R5</f>
        <v>0</v>
      </c>
      <c r="S5" s="71">
        <f>'TRUONG YEN'!S5+'NINH THANG'!S5+'NINH AN'!S5+'NINH HAI'!S5+'NINH KHANG'!S5+'NINH VAN'!S5+'NINH GIANG'!S5+'NINH MY'!S5+'NINH XUAN'!S5+'NINH HOA'!S5+'TT THIEN TON'!S5</f>
        <v>0</v>
      </c>
      <c r="T5" s="71">
        <f>'TRUONG YEN'!T5+'NINH THANG'!T5+'NINH AN'!T5+'NINH HAI'!T5+'NINH KHANG'!T5+'NINH VAN'!T5+'NINH GIANG'!T5+'NINH MY'!T5+'NINH XUAN'!T5+'NINH HOA'!T5+'TT THIEN TON'!T5</f>
        <v>0</v>
      </c>
      <c r="U5" s="71">
        <f>'TRUONG YEN'!U5+'NINH THANG'!U5+'NINH AN'!U5+'NINH HAI'!U5+'NINH KHANG'!U5+'NINH VAN'!U5+'NINH GIANG'!U5+'NINH MY'!U5+'NINH XUAN'!U5+'NINH HOA'!U5+'TT THIEN TON'!U5</f>
        <v>0</v>
      </c>
      <c r="V5" s="71" t="e">
        <f>'TRUONG YEN'!V5+'NINH THANG'!V5+'NINH AN'!V5+'NINH HAI'!V5+'NINH KHANG'!V5+'NINH VAN'!V5+'NINH GIANG'!V5+'NINH MY'!V5+'NINH XUAN'!V5+'NINH HOA'!V5+'TT THIEN TON'!V5</f>
        <v>#REF!</v>
      </c>
      <c r="W5" s="71" t="e">
        <f>'TRUONG YEN'!W5+'NINH THANG'!W5+'NINH AN'!W5+'NINH HAI'!W5+'NINH KHANG'!W5+'NINH VAN'!W5+'NINH GIANG'!W5+'NINH MY'!W5+'NINH XUAN'!W5+'NINH HOA'!W5+'TT THIEN TON'!W5</f>
        <v>#REF!</v>
      </c>
      <c r="X5" s="71">
        <f>'TRUONG YEN'!X5+'NINH THANG'!X5+'NINH AN'!X5+'NINH HAI'!X5+'NINH KHANG'!X5+'NINH VAN'!X5+'NINH GIANG'!X5+'NINH MY'!X5+'NINH XUAN'!X5+'NINH HOA'!X5+'TT THIEN TON'!X5</f>
        <v>0</v>
      </c>
      <c r="Y5" s="71">
        <f>'TRUONG YEN'!Y5+'NINH THANG'!Y5+'NINH AN'!Y5+'NINH HAI'!Y5+'NINH KHANG'!Y5+'NINH VAN'!Y5+'NINH GIANG'!Y5+'NINH MY'!Y5+'NINH XUAN'!Y5+'NINH HOA'!Y5+'TT THIEN TON'!Y5</f>
        <v>0</v>
      </c>
      <c r="Z5" s="71">
        <f>'TRUONG YEN'!Z5+'NINH THANG'!Z5+'NINH AN'!Z5+'NINH HAI'!Z5+'NINH KHANG'!Z5+'NINH VAN'!Z5+'NINH GIANG'!Z5+'NINH MY'!Z5+'NINH XUAN'!Z5+'NINH HOA'!Z5+'TT THIEN TON'!Z5</f>
        <v>0</v>
      </c>
      <c r="AA5" s="71">
        <f>'TRUONG YEN'!AA5+'NINH THANG'!AA5+'NINH AN'!AA5+'NINH HAI'!AA5+'NINH KHANG'!AA5+'NINH VAN'!AA5+'NINH GIANG'!AA5+'NINH MY'!AA5+'NINH XUAN'!AA5+'NINH HOA'!AA5+'TT THIEN TON'!AA5</f>
        <v>0</v>
      </c>
      <c r="AB5" s="71">
        <f>'TRUONG YEN'!AB5+'NINH THANG'!AB5+'NINH AN'!AB5+'NINH HAI'!AB5+'NINH KHANG'!AB5+'NINH VAN'!AB5+'NINH GIANG'!AB5+'NINH MY'!AB5+'NINH XUAN'!AB5+'NINH HOA'!AB5+'TT THIEN TON'!AB5</f>
        <v>0</v>
      </c>
      <c r="AC5" s="71">
        <f>'TRUONG YEN'!AC5+'NINH THANG'!AC5+'NINH AN'!AC5+'NINH HAI'!AC5+'NINH KHANG'!AC5+'NINH VAN'!AC5+'NINH GIANG'!AC5+'NINH MY'!AC5+'NINH XUAN'!AC5+'NINH HOA'!AC5+'TT THIEN TON'!AC5</f>
        <v>0</v>
      </c>
      <c r="AD5" s="71">
        <f>'TRUONG YEN'!AD5+'NINH THANG'!AD5+'NINH AN'!AD5+'NINH HAI'!AD5+'NINH KHANG'!AD5+'NINH VAN'!AD5+'NINH GIANG'!AD5+'NINH MY'!AD5+'NINH XUAN'!AD5+'NINH HOA'!AD5+'TT THIEN TON'!AD5</f>
        <v>0</v>
      </c>
      <c r="AE5" s="71">
        <f>'TRUONG YEN'!AE5+'NINH THANG'!AE5+'NINH AN'!AE5+'NINH HAI'!AE5+'NINH KHANG'!AE5+'NINH VAN'!AE5+'NINH GIANG'!AE5+'NINH MY'!AE5+'NINH XUAN'!AE5+'NINH HOA'!AE5+'TT THIEN TON'!AE5</f>
        <v>0</v>
      </c>
      <c r="AF5" s="71">
        <f>'TRUONG YEN'!AF5+'NINH THANG'!AF5+'NINH AN'!AF5+'NINH HAI'!AF5+'NINH KHANG'!AF5+'NINH VAN'!AF5+'NINH GIANG'!AF5+'NINH MY'!AF5+'NINH XUAN'!AF5+'NINH HOA'!AF5+'TT THIEN TON'!AF5</f>
        <v>0</v>
      </c>
      <c r="AG5" s="71">
        <f>'TRUONG YEN'!AG5+'NINH THANG'!AG5+'NINH AN'!AG5+'NINH HAI'!AG5+'NINH KHANG'!AG5+'NINH VAN'!AG5+'NINH GIANG'!AG5+'NINH MY'!AG5+'NINH XUAN'!AG5+'NINH HOA'!AG5+'TT THIEN TON'!AG5</f>
        <v>0</v>
      </c>
      <c r="AH5" s="71">
        <f>'TRUONG YEN'!AH5+'NINH THANG'!AH5+'NINH AN'!AH5+'NINH HAI'!AH5+'NINH KHANG'!AH5+'NINH VAN'!AH5+'NINH GIANG'!AH5+'NINH MY'!AH5+'NINH XUAN'!AH5+'NINH HOA'!AH5+'TT THIEN TON'!AH5</f>
        <v>0</v>
      </c>
      <c r="AI5" s="71">
        <f>'TRUONG YEN'!AI5+'NINH THANG'!AI5+'NINH AN'!AI5+'NINH HAI'!AI5+'NINH KHANG'!AI5+'NINH VAN'!AI5+'NINH GIANG'!AI5+'NINH MY'!AI5+'NINH XUAN'!AI5+'NINH HOA'!AI5+'TT THIEN TON'!AI5</f>
        <v>0</v>
      </c>
      <c r="AJ5" s="71">
        <f>'TRUONG YEN'!AJ5+'NINH THANG'!AJ5+'NINH AN'!AJ5+'NINH HAI'!AJ5+'NINH KHANG'!AJ5+'NINH VAN'!AJ5+'NINH GIANG'!AJ5+'NINH MY'!AJ5+'NINH XUAN'!AJ5+'NINH HOA'!AJ5+'TT THIEN TON'!AJ5</f>
        <v>0</v>
      </c>
      <c r="AK5" s="71">
        <f>'TRUONG YEN'!AK5+'NINH THANG'!AK5+'NINH AN'!AK5+'NINH HAI'!AK5+'NINH KHANG'!AK5+'NINH VAN'!AK5+'NINH GIANG'!AK5+'NINH MY'!AK5+'NINH XUAN'!AK5+'NINH HOA'!AK5+'TT THIEN TON'!AK5</f>
        <v>0</v>
      </c>
      <c r="AL5" s="71">
        <f>'TRUONG YEN'!AL5+'NINH THANG'!AL5+'NINH AN'!AL5+'NINH HAI'!AL5+'NINH KHANG'!AL5+'NINH VAN'!AL5+'NINH GIANG'!AL5+'NINH MY'!AL5+'NINH XUAN'!AL5+'NINH HOA'!AL5+'TT THIEN TON'!AL5</f>
        <v>0</v>
      </c>
      <c r="AM5" s="71">
        <f>'TRUONG YEN'!AM5+'NINH THANG'!AM5+'NINH AN'!AM5+'NINH HAI'!AM5+'NINH KHANG'!AM5+'NINH VAN'!AM5+'NINH GIANG'!AM5+'NINH MY'!AM5+'NINH XUAN'!AM5+'NINH HOA'!AM5+'TT THIEN TON'!AM5</f>
        <v>0</v>
      </c>
      <c r="AN5" s="71">
        <f>'TRUONG YEN'!AN5+'NINH THANG'!AN5+'NINH AN'!AN5+'NINH HAI'!AN5+'NINH KHANG'!AN5+'NINH VAN'!AN5+'NINH GIANG'!AN5+'NINH MY'!AN5+'NINH XUAN'!AN5+'NINH HOA'!AN5+'TT THIEN TON'!AN5</f>
        <v>0</v>
      </c>
      <c r="AO5" s="49" t="e">
        <f t="shared" si="1"/>
        <v>#REF!</v>
      </c>
    </row>
    <row r="6" spans="1:43">
      <c r="A6" s="70" t="s">
        <v>202</v>
      </c>
      <c r="B6" s="73" t="s">
        <v>201</v>
      </c>
      <c r="C6" s="72" t="s">
        <v>116</v>
      </c>
      <c r="D6" s="71">
        <f>'TRUONG YEN'!D6+'NINH THANG'!D6+'NINH AN'!D6+'NINH HAI'!D6+'NINH KHANG'!D6+'NINH VAN'!D6+'NINH GIANG'!D6+'NINH MY'!D6+'NINH XUAN'!D6+'NINH HOA'!D6+'TT THIEN TON'!D6</f>
        <v>0</v>
      </c>
      <c r="E6" s="71">
        <f>'TRUONG YEN'!E6+'NINH THANG'!E6+'NINH AN'!E6+'NINH HAI'!E6+'NINH KHANG'!E6+'NINH VAN'!E6+'NINH GIANG'!E6+'NINH MY'!E6+'NINH XUAN'!E6+'NINH HOA'!E6+'TT THIEN TON'!E6</f>
        <v>0</v>
      </c>
      <c r="F6" s="71">
        <f>'TRUONG YEN'!F6+'NINH THANG'!F6+'NINH AN'!F6+'NINH HAI'!F6+'NINH KHANG'!F6+'NINH VAN'!F6+'NINH GIANG'!F6+'NINH MY'!F6+'NINH XUAN'!F6+'NINH HOA'!F6+'TT THIEN TON'!F6</f>
        <v>0</v>
      </c>
      <c r="G6" s="71">
        <f>'TRUONG YEN'!G6+'NINH THANG'!G6+'NINH AN'!G6+'NINH HAI'!G6+'NINH KHANG'!G6+'NINH VAN'!G6+'NINH GIANG'!G6+'NINH MY'!G6+'NINH XUAN'!G6+'NINH HOA'!G6+'TT THIEN TON'!G6</f>
        <v>0</v>
      </c>
      <c r="H6" s="71">
        <f>'TRUONG YEN'!H6+'NINH THANG'!H6+'NINH AN'!H6+'NINH HAI'!H6+'NINH KHANG'!H6+'NINH VAN'!H6+'NINH GIANG'!H6+'NINH MY'!H6+'NINH XUAN'!H6+'NINH HOA'!H6+'TT THIEN TON'!H6</f>
        <v>0</v>
      </c>
      <c r="I6" s="71" t="e">
        <f>'TRUONG YEN'!I6+'NINH THANG'!I6+'NINH AN'!I6+'NINH HAI'!I6+'NINH KHANG'!I6+'NINH VAN'!I6+'NINH GIANG'!I6+'NINH MY'!I6+'NINH XUAN'!I6+'NINH HOA'!I6+'TT THIEN TON'!I6</f>
        <v>#REF!</v>
      </c>
      <c r="J6" s="71" t="e">
        <f>'TRUONG YEN'!J6+'NINH THANG'!J6+'NINH AN'!J6+'NINH HAI'!J6+'NINH KHANG'!J6+'NINH VAN'!J6+'NINH GIANG'!J6+'NINH MY'!J6+'NINH XUAN'!J6+'NINH HOA'!J6+'TT THIEN TON'!J6</f>
        <v>#REF!</v>
      </c>
      <c r="K6" s="71">
        <f>'TRUONG YEN'!K6+'NINH THANG'!K6+'NINH AN'!K6+'NINH HAI'!K6+'NINH KHANG'!K6+'NINH VAN'!K6+'NINH GIANG'!K6+'NINH MY'!K6+'NINH XUAN'!K6+'NINH HOA'!K6+'TT THIEN TON'!K6</f>
        <v>0</v>
      </c>
      <c r="L6" s="71">
        <f>'TRUONG YEN'!L6+'NINH THANG'!L6+'NINH AN'!L6+'NINH HAI'!L6+'NINH KHANG'!L6+'NINH VAN'!L6+'NINH GIANG'!L6+'NINH MY'!L6+'NINH XUAN'!L6+'NINH HOA'!L6+'TT THIEN TON'!L6</f>
        <v>0</v>
      </c>
      <c r="M6" s="71">
        <f>'TRUONG YEN'!M6+'NINH THANG'!M6+'NINH AN'!M6+'NINH HAI'!M6+'NINH KHANG'!M6+'NINH VAN'!M6+'NINH GIANG'!M6+'NINH MY'!M6+'NINH XUAN'!M6+'NINH HOA'!M6+'TT THIEN TON'!M6</f>
        <v>0</v>
      </c>
      <c r="N6" s="71">
        <f>'TRUONG YEN'!N6+'NINH THANG'!N6+'NINH AN'!N6+'NINH HAI'!N6+'NINH KHANG'!N6+'NINH VAN'!N6+'NINH GIANG'!N6+'NINH MY'!N6+'NINH XUAN'!N6+'NINH HOA'!N6+'TT THIEN TON'!N6</f>
        <v>0</v>
      </c>
      <c r="O6" s="71">
        <f>'TRUONG YEN'!O6+'NINH THANG'!O6+'NINH AN'!O6+'NINH HAI'!O6+'NINH KHANG'!O6+'NINH VAN'!O6+'NINH GIANG'!O6+'NINH MY'!O6+'NINH XUAN'!O6+'NINH HOA'!O6+'TT THIEN TON'!O6</f>
        <v>0</v>
      </c>
      <c r="P6" s="71">
        <f>'TRUONG YEN'!P6+'NINH THANG'!P6+'NINH AN'!P6+'NINH HAI'!P6+'NINH KHANG'!P6+'NINH VAN'!P6+'NINH GIANG'!P6+'NINH MY'!P6+'NINH XUAN'!P6+'NINH HOA'!P6+'TT THIEN TON'!P6</f>
        <v>0</v>
      </c>
      <c r="Q6" s="71" t="e">
        <f>'TRUONG YEN'!Q6+'NINH THANG'!Q6+'NINH AN'!Q6+'NINH HAI'!Q6+'NINH KHANG'!Q6+'NINH VAN'!Q6+'NINH GIANG'!Q6+'NINH MY'!Q6+'NINH XUAN'!Q6+'NINH HOA'!Q6+'TT THIEN TON'!Q6</f>
        <v>#REF!</v>
      </c>
      <c r="R6" s="71">
        <f>'TRUONG YEN'!R6+'NINH THANG'!R6+'NINH AN'!R6+'NINH HAI'!R6+'NINH KHANG'!R6+'NINH VAN'!R6+'NINH GIANG'!R6+'NINH MY'!R6+'NINH XUAN'!R6+'NINH HOA'!R6+'TT THIEN TON'!R6</f>
        <v>0</v>
      </c>
      <c r="S6" s="71">
        <f>'TRUONG YEN'!S6+'NINH THANG'!S6+'NINH AN'!S6+'NINH HAI'!S6+'NINH KHANG'!S6+'NINH VAN'!S6+'NINH GIANG'!S6+'NINH MY'!S6+'NINH XUAN'!S6+'NINH HOA'!S6+'TT THIEN TON'!S6</f>
        <v>0</v>
      </c>
      <c r="T6" s="71">
        <f>'TRUONG YEN'!T6+'NINH THANG'!T6+'NINH AN'!T6+'NINH HAI'!T6+'NINH KHANG'!T6+'NINH VAN'!T6+'NINH GIANG'!T6+'NINH MY'!T6+'NINH XUAN'!T6+'NINH HOA'!T6+'TT THIEN TON'!T6</f>
        <v>0</v>
      </c>
      <c r="U6" s="71">
        <f>'TRUONG YEN'!U6+'NINH THANG'!U6+'NINH AN'!U6+'NINH HAI'!U6+'NINH KHANG'!U6+'NINH VAN'!U6+'NINH GIANG'!U6+'NINH MY'!U6+'NINH XUAN'!U6+'NINH HOA'!U6+'TT THIEN TON'!U6</f>
        <v>0</v>
      </c>
      <c r="V6" s="71" t="e">
        <f>'TRUONG YEN'!V6+'NINH THANG'!V6+'NINH AN'!V6+'NINH HAI'!V6+'NINH KHANG'!V6+'NINH VAN'!V6+'NINH GIANG'!V6+'NINH MY'!V6+'NINH XUAN'!V6+'NINH HOA'!V6+'TT THIEN TON'!V6</f>
        <v>#REF!</v>
      </c>
      <c r="W6" s="71">
        <f>'TRUONG YEN'!W6+'NINH THANG'!W6+'NINH AN'!W6+'NINH HAI'!W6+'NINH KHANG'!W6+'NINH VAN'!W6+'NINH GIANG'!W6+'NINH MY'!W6+'NINH XUAN'!W6+'NINH HOA'!W6+'TT THIEN TON'!W6</f>
        <v>0.1</v>
      </c>
      <c r="X6" s="71">
        <f>'TRUONG YEN'!X6+'NINH THANG'!X6+'NINH AN'!X6+'NINH HAI'!X6+'NINH KHANG'!X6+'NINH VAN'!X6+'NINH GIANG'!X6+'NINH MY'!X6+'NINH XUAN'!X6+'NINH HOA'!X6+'TT THIEN TON'!X6</f>
        <v>0</v>
      </c>
      <c r="Y6" s="71">
        <f>'TRUONG YEN'!Y6+'NINH THANG'!Y6+'NINH AN'!Y6+'NINH HAI'!Y6+'NINH KHANG'!Y6+'NINH VAN'!Y6+'NINH GIANG'!Y6+'NINH MY'!Y6+'NINH XUAN'!Y6+'NINH HOA'!Y6+'TT THIEN TON'!Y6</f>
        <v>0</v>
      </c>
      <c r="Z6" s="71">
        <f>'TRUONG YEN'!Z6+'NINH THANG'!Z6+'NINH AN'!Z6+'NINH HAI'!Z6+'NINH KHANG'!Z6+'NINH VAN'!Z6+'NINH GIANG'!Z6+'NINH MY'!Z6+'NINH XUAN'!Z6+'NINH HOA'!Z6+'TT THIEN TON'!Z6</f>
        <v>0</v>
      </c>
      <c r="AA6" s="71">
        <f>'TRUONG YEN'!AA6+'NINH THANG'!AA6+'NINH AN'!AA6+'NINH HAI'!AA6+'NINH KHANG'!AA6+'NINH VAN'!AA6+'NINH GIANG'!AA6+'NINH MY'!AA6+'NINH XUAN'!AA6+'NINH HOA'!AA6+'TT THIEN TON'!AA6</f>
        <v>0</v>
      </c>
      <c r="AB6" s="71">
        <f>'TRUONG YEN'!AB6+'NINH THANG'!AB6+'NINH AN'!AB6+'NINH HAI'!AB6+'NINH KHANG'!AB6+'NINH VAN'!AB6+'NINH GIANG'!AB6+'NINH MY'!AB6+'NINH XUAN'!AB6+'NINH HOA'!AB6+'TT THIEN TON'!AB6</f>
        <v>0</v>
      </c>
      <c r="AC6" s="71">
        <f>'TRUONG YEN'!AC6+'NINH THANG'!AC6+'NINH AN'!AC6+'NINH HAI'!AC6+'NINH KHANG'!AC6+'NINH VAN'!AC6+'NINH GIANG'!AC6+'NINH MY'!AC6+'NINH XUAN'!AC6+'NINH HOA'!AC6+'TT THIEN TON'!AC6</f>
        <v>0</v>
      </c>
      <c r="AD6" s="71">
        <f>'TRUONG YEN'!AD6+'NINH THANG'!AD6+'NINH AN'!AD6+'NINH HAI'!AD6+'NINH KHANG'!AD6+'NINH VAN'!AD6+'NINH GIANG'!AD6+'NINH MY'!AD6+'NINH XUAN'!AD6+'NINH HOA'!AD6+'TT THIEN TON'!AD6</f>
        <v>0</v>
      </c>
      <c r="AE6" s="71">
        <f>'TRUONG YEN'!AE6+'NINH THANG'!AE6+'NINH AN'!AE6+'NINH HAI'!AE6+'NINH KHANG'!AE6+'NINH VAN'!AE6+'NINH GIANG'!AE6+'NINH MY'!AE6+'NINH XUAN'!AE6+'NINH HOA'!AE6+'TT THIEN TON'!AE6</f>
        <v>0</v>
      </c>
      <c r="AF6" s="71">
        <f>'TRUONG YEN'!AF6+'NINH THANG'!AF6+'NINH AN'!AF6+'NINH HAI'!AF6+'NINH KHANG'!AF6+'NINH VAN'!AF6+'NINH GIANG'!AF6+'NINH MY'!AF6+'NINH XUAN'!AF6+'NINH HOA'!AF6+'TT THIEN TON'!AF6</f>
        <v>0</v>
      </c>
      <c r="AG6" s="71">
        <f>'TRUONG YEN'!AG6+'NINH THANG'!AG6+'NINH AN'!AG6+'NINH HAI'!AG6+'NINH KHANG'!AG6+'NINH VAN'!AG6+'NINH GIANG'!AG6+'NINH MY'!AG6+'NINH XUAN'!AG6+'NINH HOA'!AG6+'TT THIEN TON'!AG6</f>
        <v>0</v>
      </c>
      <c r="AH6" s="71" t="e">
        <f>'TRUONG YEN'!AH6+'NINH THANG'!AH6+'NINH AN'!AH6+'NINH HAI'!AH6+'NINH KHANG'!AH6+'NINH VAN'!AH6+'NINH GIANG'!AH6+'NINH MY'!AH6+'NINH XUAN'!AH6+'NINH HOA'!AH6+'TT THIEN TON'!AH6</f>
        <v>#REF!</v>
      </c>
      <c r="AI6" s="71">
        <f>'TRUONG YEN'!AI6+'NINH THANG'!AI6+'NINH AN'!AI6+'NINH HAI'!AI6+'NINH KHANG'!AI6+'NINH VAN'!AI6+'NINH GIANG'!AI6+'NINH MY'!AI6+'NINH XUAN'!AI6+'NINH HOA'!AI6+'TT THIEN TON'!AI6</f>
        <v>0</v>
      </c>
      <c r="AJ6" s="71">
        <f>'TRUONG YEN'!AJ6+'NINH THANG'!AJ6+'NINH AN'!AJ6+'NINH HAI'!AJ6+'NINH KHANG'!AJ6+'NINH VAN'!AJ6+'NINH GIANG'!AJ6+'NINH MY'!AJ6+'NINH XUAN'!AJ6+'NINH HOA'!AJ6+'TT THIEN TON'!AJ6</f>
        <v>0</v>
      </c>
      <c r="AK6" s="71">
        <f>'TRUONG YEN'!AK6+'NINH THANG'!AK6+'NINH AN'!AK6+'NINH HAI'!AK6+'NINH KHANG'!AK6+'NINH VAN'!AK6+'NINH GIANG'!AK6+'NINH MY'!AK6+'NINH XUAN'!AK6+'NINH HOA'!AK6+'TT THIEN TON'!AK6</f>
        <v>1.6</v>
      </c>
      <c r="AL6" s="71">
        <f>'TRUONG YEN'!AL6+'NINH THANG'!AL6+'NINH AN'!AL6+'NINH HAI'!AL6+'NINH KHANG'!AL6+'NINH VAN'!AL6+'NINH GIANG'!AL6+'NINH MY'!AL6+'NINH XUAN'!AL6+'NINH HOA'!AL6+'TT THIEN TON'!AL6</f>
        <v>0</v>
      </c>
      <c r="AM6" s="71">
        <f>'TRUONG YEN'!AM6+'NINH THANG'!AM6+'NINH AN'!AM6+'NINH HAI'!AM6+'NINH KHANG'!AM6+'NINH VAN'!AM6+'NINH GIANG'!AM6+'NINH MY'!AM6+'NINH XUAN'!AM6+'NINH HOA'!AM6+'TT THIEN TON'!AM6</f>
        <v>0</v>
      </c>
      <c r="AN6" s="71">
        <f>'TRUONG YEN'!AN6+'NINH THANG'!AN6+'NINH AN'!AN6+'NINH HAI'!AN6+'NINH KHANG'!AN6+'NINH VAN'!AN6+'NINH GIANG'!AN6+'NINH MY'!AN6+'NINH XUAN'!AN6+'NINH HOA'!AN6+'TT THIEN TON'!AN6</f>
        <v>0</v>
      </c>
      <c r="AO6" s="49" t="e">
        <f t="shared" si="1"/>
        <v>#REF!</v>
      </c>
      <c r="AP6" s="66"/>
    </row>
    <row r="7" spans="1:43">
      <c r="A7" s="70">
        <v>1.1299999999999999</v>
      </c>
      <c r="B7" s="73" t="s">
        <v>200</v>
      </c>
      <c r="C7" s="72" t="s">
        <v>199</v>
      </c>
      <c r="D7" s="71">
        <f>'TRUONG YEN'!D7+'NINH THANG'!D7+'NINH AN'!D7+'NINH HAI'!D7+'NINH KHANG'!D7+'NINH VAN'!D7+'NINH GIANG'!D7+'NINH MY'!D7+'NINH XUAN'!D7+'NINH HOA'!D7+'TT THIEN TON'!D7</f>
        <v>0</v>
      </c>
      <c r="E7" s="71">
        <f>'TRUONG YEN'!E7+'NINH THANG'!E7+'NINH AN'!E7+'NINH HAI'!E7+'NINH KHANG'!E7+'NINH VAN'!E7+'NINH GIANG'!E7+'NINH MY'!E7+'NINH XUAN'!E7+'NINH HOA'!E7+'TT THIEN TON'!E7</f>
        <v>0</v>
      </c>
      <c r="F7" s="71">
        <f>'TRUONG YEN'!F7+'NINH THANG'!F7+'NINH AN'!F7+'NINH HAI'!F7+'NINH KHANG'!F7+'NINH VAN'!F7+'NINH GIANG'!F7+'NINH MY'!F7+'NINH XUAN'!F7+'NINH HOA'!F7+'TT THIEN TON'!F7</f>
        <v>0</v>
      </c>
      <c r="G7" s="71">
        <f>'TRUONG YEN'!G7+'NINH THANG'!G7+'NINH AN'!G7+'NINH HAI'!G7+'NINH KHANG'!G7+'NINH VAN'!G7+'NINH GIANG'!G7+'NINH MY'!G7+'NINH XUAN'!G7+'NINH HOA'!G7+'TT THIEN TON'!G7</f>
        <v>0</v>
      </c>
      <c r="H7" s="71">
        <f>'TRUONG YEN'!H7+'NINH THANG'!H7+'NINH AN'!H7+'NINH HAI'!H7+'NINH KHANG'!H7+'NINH VAN'!H7+'NINH GIANG'!H7+'NINH MY'!H7+'NINH XUAN'!H7+'NINH HOA'!H7+'TT THIEN TON'!H7</f>
        <v>0</v>
      </c>
      <c r="I7" s="71">
        <f>'TRUONG YEN'!I7+'NINH THANG'!I7+'NINH AN'!I7+'NINH HAI'!I7+'NINH KHANG'!I7+'NINH VAN'!I7+'NINH GIANG'!I7+'NINH MY'!I7+'NINH XUAN'!I7+'NINH HOA'!I7+'TT THIEN TON'!I7</f>
        <v>0</v>
      </c>
      <c r="J7" s="71">
        <f>'TRUONG YEN'!J7+'NINH THANG'!J7+'NINH AN'!J7+'NINH HAI'!J7+'NINH KHANG'!J7+'NINH VAN'!J7+'NINH GIANG'!J7+'NINH MY'!J7+'NINH XUAN'!J7+'NINH HOA'!J7+'TT THIEN TON'!J7</f>
        <v>0</v>
      </c>
      <c r="K7" s="71">
        <f>'TRUONG YEN'!K7+'NINH THANG'!K7+'NINH AN'!K7+'NINH HAI'!K7+'NINH KHANG'!K7+'NINH VAN'!K7+'NINH GIANG'!K7+'NINH MY'!K7+'NINH XUAN'!K7+'NINH HOA'!K7+'TT THIEN TON'!K7</f>
        <v>0</v>
      </c>
      <c r="L7" s="71">
        <f>'TRUONG YEN'!L7+'NINH THANG'!L7+'NINH AN'!L7+'NINH HAI'!L7+'NINH KHANG'!L7+'NINH VAN'!L7+'NINH GIANG'!L7+'NINH MY'!L7+'NINH XUAN'!L7+'NINH HOA'!L7+'TT THIEN TON'!L7</f>
        <v>0</v>
      </c>
      <c r="M7" s="71">
        <f>'TRUONG YEN'!M7+'NINH THANG'!M7+'NINH AN'!M7+'NINH HAI'!M7+'NINH KHANG'!M7+'NINH VAN'!M7+'NINH GIANG'!M7+'NINH MY'!M7+'NINH XUAN'!M7+'NINH HOA'!M7+'TT THIEN TON'!M7</f>
        <v>0</v>
      </c>
      <c r="N7" s="71">
        <f>'TRUONG YEN'!N7+'NINH THANG'!N7+'NINH AN'!N7+'NINH HAI'!N7+'NINH KHANG'!N7+'NINH VAN'!N7+'NINH GIANG'!N7+'NINH MY'!N7+'NINH XUAN'!N7+'NINH HOA'!N7+'TT THIEN TON'!N7</f>
        <v>0</v>
      </c>
      <c r="O7" s="71">
        <f>'TRUONG YEN'!O7+'NINH THANG'!O7+'NINH AN'!O7+'NINH HAI'!O7+'NINH KHANG'!O7+'NINH VAN'!O7+'NINH GIANG'!O7+'NINH MY'!O7+'NINH XUAN'!O7+'NINH HOA'!O7+'TT THIEN TON'!O7</f>
        <v>0</v>
      </c>
      <c r="P7" s="71">
        <f>'TRUONG YEN'!P7+'NINH THANG'!P7+'NINH AN'!P7+'NINH HAI'!P7+'NINH KHANG'!P7+'NINH VAN'!P7+'NINH GIANG'!P7+'NINH MY'!P7+'NINH XUAN'!P7+'NINH HOA'!P7+'TT THIEN TON'!P7</f>
        <v>0</v>
      </c>
      <c r="Q7" s="71">
        <f>'TRUONG YEN'!Q7+'NINH THANG'!Q7+'NINH AN'!Q7+'NINH HAI'!Q7+'NINH KHANG'!Q7+'NINH VAN'!Q7+'NINH GIANG'!Q7+'NINH MY'!Q7+'NINH XUAN'!Q7+'NINH HOA'!Q7+'TT THIEN TON'!Q7</f>
        <v>0</v>
      </c>
      <c r="R7" s="71">
        <f>'TRUONG YEN'!R7+'NINH THANG'!R7+'NINH AN'!R7+'NINH HAI'!R7+'NINH KHANG'!R7+'NINH VAN'!R7+'NINH GIANG'!R7+'NINH MY'!R7+'NINH XUAN'!R7+'NINH HOA'!R7+'TT THIEN TON'!R7</f>
        <v>0</v>
      </c>
      <c r="S7" s="71">
        <f>'TRUONG YEN'!S7+'NINH THANG'!S7+'NINH AN'!S7+'NINH HAI'!S7+'NINH KHANG'!S7+'NINH VAN'!S7+'NINH GIANG'!S7+'NINH MY'!S7+'NINH XUAN'!S7+'NINH HOA'!S7+'TT THIEN TON'!S7</f>
        <v>0</v>
      </c>
      <c r="T7" s="71">
        <f>'TRUONG YEN'!T7+'NINH THANG'!T7+'NINH AN'!T7+'NINH HAI'!T7+'NINH KHANG'!T7+'NINH VAN'!T7+'NINH GIANG'!T7+'NINH MY'!T7+'NINH XUAN'!T7+'NINH HOA'!T7+'TT THIEN TON'!T7</f>
        <v>0</v>
      </c>
      <c r="U7" s="71">
        <f>'TRUONG YEN'!U7+'NINH THANG'!U7+'NINH AN'!U7+'NINH HAI'!U7+'NINH KHANG'!U7+'NINH VAN'!U7+'NINH GIANG'!U7+'NINH MY'!U7+'NINH XUAN'!U7+'NINH HOA'!U7+'TT THIEN TON'!U7</f>
        <v>0</v>
      </c>
      <c r="V7" s="71">
        <f>'TRUONG YEN'!V7+'NINH THANG'!V7+'NINH AN'!V7+'NINH HAI'!V7+'NINH KHANG'!V7+'NINH VAN'!V7+'NINH GIANG'!V7+'NINH MY'!V7+'NINH XUAN'!V7+'NINH HOA'!V7+'TT THIEN TON'!V7</f>
        <v>0</v>
      </c>
      <c r="W7" s="71">
        <f>'TRUONG YEN'!W7+'NINH THANG'!W7+'NINH AN'!W7+'NINH HAI'!W7+'NINH KHANG'!W7+'NINH VAN'!W7+'NINH GIANG'!W7+'NINH MY'!W7+'NINH XUAN'!W7+'NINH HOA'!W7+'TT THIEN TON'!W7</f>
        <v>0</v>
      </c>
      <c r="X7" s="71">
        <f>'TRUONG YEN'!X7+'NINH THANG'!X7+'NINH AN'!X7+'NINH HAI'!X7+'NINH KHANG'!X7+'NINH VAN'!X7+'NINH GIANG'!X7+'NINH MY'!X7+'NINH XUAN'!X7+'NINH HOA'!X7+'TT THIEN TON'!X7</f>
        <v>0</v>
      </c>
      <c r="Y7" s="71">
        <f>'TRUONG YEN'!Y7+'NINH THANG'!Y7+'NINH AN'!Y7+'NINH HAI'!Y7+'NINH KHANG'!Y7+'NINH VAN'!Y7+'NINH GIANG'!Y7+'NINH MY'!Y7+'NINH XUAN'!Y7+'NINH HOA'!Y7+'TT THIEN TON'!Y7</f>
        <v>0</v>
      </c>
      <c r="Z7" s="71">
        <f>'TRUONG YEN'!Z7+'NINH THANG'!Z7+'NINH AN'!Z7+'NINH HAI'!Z7+'NINH KHANG'!Z7+'NINH VAN'!Z7+'NINH GIANG'!Z7+'NINH MY'!Z7+'NINH XUAN'!Z7+'NINH HOA'!Z7+'TT THIEN TON'!Z7</f>
        <v>0</v>
      </c>
      <c r="AA7" s="71">
        <f>'TRUONG YEN'!AA7+'NINH THANG'!AA7+'NINH AN'!AA7+'NINH HAI'!AA7+'NINH KHANG'!AA7+'NINH VAN'!AA7+'NINH GIANG'!AA7+'NINH MY'!AA7+'NINH XUAN'!AA7+'NINH HOA'!AA7+'TT THIEN TON'!AA7</f>
        <v>0</v>
      </c>
      <c r="AB7" s="71">
        <f>'TRUONG YEN'!AB7+'NINH THANG'!AB7+'NINH AN'!AB7+'NINH HAI'!AB7+'NINH KHANG'!AB7+'NINH VAN'!AB7+'NINH GIANG'!AB7+'NINH MY'!AB7+'NINH XUAN'!AB7+'NINH HOA'!AB7+'TT THIEN TON'!AB7</f>
        <v>0</v>
      </c>
      <c r="AC7" s="71">
        <f>'TRUONG YEN'!AC7+'NINH THANG'!AC7+'NINH AN'!AC7+'NINH HAI'!AC7+'NINH KHANG'!AC7+'NINH VAN'!AC7+'NINH GIANG'!AC7+'NINH MY'!AC7+'NINH XUAN'!AC7+'NINH HOA'!AC7+'TT THIEN TON'!AC7</f>
        <v>0</v>
      </c>
      <c r="AD7" s="71">
        <f>'TRUONG YEN'!AD7+'NINH THANG'!AD7+'NINH AN'!AD7+'NINH HAI'!AD7+'NINH KHANG'!AD7+'NINH VAN'!AD7+'NINH GIANG'!AD7+'NINH MY'!AD7+'NINH XUAN'!AD7+'NINH HOA'!AD7+'TT THIEN TON'!AD7</f>
        <v>0</v>
      </c>
      <c r="AE7" s="71">
        <f>'TRUONG YEN'!AE7+'NINH THANG'!AE7+'NINH AN'!AE7+'NINH HAI'!AE7+'NINH KHANG'!AE7+'NINH VAN'!AE7+'NINH GIANG'!AE7+'NINH MY'!AE7+'NINH XUAN'!AE7+'NINH HOA'!AE7+'TT THIEN TON'!AE7</f>
        <v>0</v>
      </c>
      <c r="AF7" s="71">
        <f>'TRUONG YEN'!AF7+'NINH THANG'!AF7+'NINH AN'!AF7+'NINH HAI'!AF7+'NINH KHANG'!AF7+'NINH VAN'!AF7+'NINH GIANG'!AF7+'NINH MY'!AF7+'NINH XUAN'!AF7+'NINH HOA'!AF7+'TT THIEN TON'!AF7</f>
        <v>0</v>
      </c>
      <c r="AG7" s="71">
        <f>'TRUONG YEN'!AG7+'NINH THANG'!AG7+'NINH AN'!AG7+'NINH HAI'!AG7+'NINH KHANG'!AG7+'NINH VAN'!AG7+'NINH GIANG'!AG7+'NINH MY'!AG7+'NINH XUAN'!AG7+'NINH HOA'!AG7+'TT THIEN TON'!AG7</f>
        <v>0</v>
      </c>
      <c r="AH7" s="71">
        <f>'TRUONG YEN'!AH7+'NINH THANG'!AH7+'NINH AN'!AH7+'NINH HAI'!AH7+'NINH KHANG'!AH7+'NINH VAN'!AH7+'NINH GIANG'!AH7+'NINH MY'!AH7+'NINH XUAN'!AH7+'NINH HOA'!AH7+'TT THIEN TON'!AH7</f>
        <v>0</v>
      </c>
      <c r="AI7" s="71">
        <f>'TRUONG YEN'!AI7+'NINH THANG'!AI7+'NINH AN'!AI7+'NINH HAI'!AI7+'NINH KHANG'!AI7+'NINH VAN'!AI7+'NINH GIANG'!AI7+'NINH MY'!AI7+'NINH XUAN'!AI7+'NINH HOA'!AI7+'TT THIEN TON'!AI7</f>
        <v>0</v>
      </c>
      <c r="AJ7" s="71">
        <f>'TRUONG YEN'!AJ7+'NINH THANG'!AJ7+'NINH AN'!AJ7+'NINH HAI'!AJ7+'NINH KHANG'!AJ7+'NINH VAN'!AJ7+'NINH GIANG'!AJ7+'NINH MY'!AJ7+'NINH XUAN'!AJ7+'NINH HOA'!AJ7+'TT THIEN TON'!AJ7</f>
        <v>0</v>
      </c>
      <c r="AK7" s="71">
        <f>'TRUONG YEN'!AK7+'NINH THANG'!AK7+'NINH AN'!AK7+'NINH HAI'!AK7+'NINH KHANG'!AK7+'NINH VAN'!AK7+'NINH GIANG'!AK7+'NINH MY'!AK7+'NINH XUAN'!AK7+'NINH HOA'!AK7+'TT THIEN TON'!AK7</f>
        <v>0</v>
      </c>
      <c r="AL7" s="71">
        <f>'TRUONG YEN'!AL7+'NINH THANG'!AL7+'NINH AN'!AL7+'NINH HAI'!AL7+'NINH KHANG'!AL7+'NINH VAN'!AL7+'NINH GIANG'!AL7+'NINH MY'!AL7+'NINH XUAN'!AL7+'NINH HOA'!AL7+'TT THIEN TON'!AL7</f>
        <v>0</v>
      </c>
      <c r="AM7" s="71">
        <f>'TRUONG YEN'!AM7+'NINH THANG'!AM7+'NINH AN'!AM7+'NINH HAI'!AM7+'NINH KHANG'!AM7+'NINH VAN'!AM7+'NINH GIANG'!AM7+'NINH MY'!AM7+'NINH XUAN'!AM7+'NINH HOA'!AM7+'TT THIEN TON'!AM7</f>
        <v>0</v>
      </c>
      <c r="AN7" s="71">
        <f>'TRUONG YEN'!AN7+'NINH THANG'!AN7+'NINH AN'!AN7+'NINH HAI'!AN7+'NINH KHANG'!AN7+'NINH VAN'!AN7+'NINH GIANG'!AN7+'NINH MY'!AN7+'NINH XUAN'!AN7+'NINH HOA'!AN7+'TT THIEN TON'!AN7</f>
        <v>0</v>
      </c>
      <c r="AO7" s="49">
        <f t="shared" si="1"/>
        <v>0</v>
      </c>
      <c r="AP7" s="66" t="e">
        <f>SUM(AO3:AO11)</f>
        <v>#REF!</v>
      </c>
    </row>
    <row r="8" spans="1:43">
      <c r="A8" s="70" t="s">
        <v>198</v>
      </c>
      <c r="B8" s="73" t="s">
        <v>197</v>
      </c>
      <c r="C8" s="72" t="s">
        <v>196</v>
      </c>
      <c r="D8" s="71">
        <f>'TRUONG YEN'!D8+'NINH THANG'!D8+'NINH AN'!D8+'NINH HAI'!D8+'NINH KHANG'!D8+'NINH VAN'!D8+'NINH GIANG'!D8+'NINH MY'!D8+'NINH XUAN'!D8+'NINH HOA'!D8+'TT THIEN TON'!D8</f>
        <v>0</v>
      </c>
      <c r="E8" s="71">
        <f>'TRUONG YEN'!E8+'NINH THANG'!E8+'NINH AN'!E8+'NINH HAI'!E8+'NINH KHANG'!E8+'NINH VAN'!E8+'NINH GIANG'!E8+'NINH MY'!E8+'NINH XUAN'!E8+'NINH HOA'!E8+'TT THIEN TON'!E8</f>
        <v>0</v>
      </c>
      <c r="F8" s="71">
        <f>'TRUONG YEN'!F8+'NINH THANG'!F8+'NINH AN'!F8+'NINH HAI'!F8+'NINH KHANG'!F8+'NINH VAN'!F8+'NINH GIANG'!F8+'NINH MY'!F8+'NINH XUAN'!F8+'NINH HOA'!F8+'TT THIEN TON'!F8</f>
        <v>0</v>
      </c>
      <c r="G8" s="71">
        <f>'TRUONG YEN'!G8+'NINH THANG'!G8+'NINH AN'!G8+'NINH HAI'!G8+'NINH KHANG'!G8+'NINH VAN'!G8+'NINH GIANG'!G8+'NINH MY'!G8+'NINH XUAN'!G8+'NINH HOA'!G8+'TT THIEN TON'!G8</f>
        <v>0</v>
      </c>
      <c r="H8" s="71">
        <f>'TRUONG YEN'!H8+'NINH THANG'!H8+'NINH AN'!H8+'NINH HAI'!H8+'NINH KHANG'!H8+'NINH VAN'!H8+'NINH GIANG'!H8+'NINH MY'!H8+'NINH XUAN'!H8+'NINH HOA'!H8+'TT THIEN TON'!H8</f>
        <v>0</v>
      </c>
      <c r="I8" s="71">
        <f>'TRUONG YEN'!I8+'NINH THANG'!I8+'NINH AN'!I8+'NINH HAI'!I8+'NINH KHANG'!I8+'NINH VAN'!I8+'NINH GIANG'!I8+'NINH MY'!I8+'NINH XUAN'!I8+'NINH HOA'!I8+'TT THIEN TON'!I8</f>
        <v>0</v>
      </c>
      <c r="J8" s="71">
        <f>'TRUONG YEN'!J8+'NINH THANG'!J8+'NINH AN'!J8+'NINH HAI'!J8+'NINH KHANG'!J8+'NINH VAN'!J8+'NINH GIANG'!J8+'NINH MY'!J8+'NINH XUAN'!J8+'NINH HOA'!J8+'TT THIEN TON'!J8</f>
        <v>0</v>
      </c>
      <c r="K8" s="71">
        <f>'TRUONG YEN'!K8+'NINH THANG'!K8+'NINH AN'!K8+'NINH HAI'!K8+'NINH KHANG'!K8+'NINH VAN'!K8+'NINH GIANG'!K8+'NINH MY'!K8+'NINH XUAN'!K8+'NINH HOA'!K8+'TT THIEN TON'!K8</f>
        <v>0</v>
      </c>
      <c r="L8" s="71">
        <f>'TRUONG YEN'!L8+'NINH THANG'!L8+'NINH AN'!L8+'NINH HAI'!L8+'NINH KHANG'!L8+'NINH VAN'!L8+'NINH GIANG'!L8+'NINH MY'!L8+'NINH XUAN'!L8+'NINH HOA'!L8+'TT THIEN TON'!L8</f>
        <v>0</v>
      </c>
      <c r="M8" s="71">
        <f>'TRUONG YEN'!M8+'NINH THANG'!M8+'NINH AN'!M8+'NINH HAI'!M8+'NINH KHANG'!M8+'NINH VAN'!M8+'NINH GIANG'!M8+'NINH MY'!M8+'NINH XUAN'!M8+'NINH HOA'!M8+'TT THIEN TON'!M8</f>
        <v>0</v>
      </c>
      <c r="N8" s="71">
        <f>'TRUONG YEN'!N8+'NINH THANG'!N8+'NINH AN'!N8+'NINH HAI'!N8+'NINH KHANG'!N8+'NINH VAN'!N8+'NINH GIANG'!N8+'NINH MY'!N8+'NINH XUAN'!N8+'NINH HOA'!N8+'TT THIEN TON'!N8</f>
        <v>0</v>
      </c>
      <c r="O8" s="71">
        <f>'TRUONG YEN'!O8+'NINH THANG'!O8+'NINH AN'!O8+'NINH HAI'!O8+'NINH KHANG'!O8+'NINH VAN'!O8+'NINH GIANG'!O8+'NINH MY'!O8+'NINH XUAN'!O8+'NINH HOA'!O8+'TT THIEN TON'!O8</f>
        <v>0</v>
      </c>
      <c r="P8" s="71">
        <f>'TRUONG YEN'!P8+'NINH THANG'!P8+'NINH AN'!P8+'NINH HAI'!P8+'NINH KHANG'!P8+'NINH VAN'!P8+'NINH GIANG'!P8+'NINH MY'!P8+'NINH XUAN'!P8+'NINH HOA'!P8+'TT THIEN TON'!P8</f>
        <v>0</v>
      </c>
      <c r="Q8" s="71">
        <f>'TRUONG YEN'!Q8+'NINH THANG'!Q8+'NINH AN'!Q8+'NINH HAI'!Q8+'NINH KHANG'!Q8+'NINH VAN'!Q8+'NINH GIANG'!Q8+'NINH MY'!Q8+'NINH XUAN'!Q8+'NINH HOA'!Q8+'TT THIEN TON'!Q8</f>
        <v>0</v>
      </c>
      <c r="R8" s="71">
        <f>'TRUONG YEN'!R8+'NINH THANG'!R8+'NINH AN'!R8+'NINH HAI'!R8+'NINH KHANG'!R8+'NINH VAN'!R8+'NINH GIANG'!R8+'NINH MY'!R8+'NINH XUAN'!R8+'NINH HOA'!R8+'TT THIEN TON'!R8</f>
        <v>0</v>
      </c>
      <c r="S8" s="71">
        <f>'TRUONG YEN'!S8+'NINH THANG'!S8+'NINH AN'!S8+'NINH HAI'!S8+'NINH KHANG'!S8+'NINH VAN'!S8+'NINH GIANG'!S8+'NINH MY'!S8+'NINH XUAN'!S8+'NINH HOA'!S8+'TT THIEN TON'!S8</f>
        <v>0</v>
      </c>
      <c r="T8" s="71">
        <f>'TRUONG YEN'!T8+'NINH THANG'!T8+'NINH AN'!T8+'NINH HAI'!T8+'NINH KHANG'!T8+'NINH VAN'!T8+'NINH GIANG'!T8+'NINH MY'!T8+'NINH XUAN'!T8+'NINH HOA'!T8+'TT THIEN TON'!T8</f>
        <v>0</v>
      </c>
      <c r="U8" s="71">
        <f>'TRUONG YEN'!U8+'NINH THANG'!U8+'NINH AN'!U8+'NINH HAI'!U8+'NINH KHANG'!U8+'NINH VAN'!U8+'NINH GIANG'!U8+'NINH MY'!U8+'NINH XUAN'!U8+'NINH HOA'!U8+'TT THIEN TON'!U8</f>
        <v>0</v>
      </c>
      <c r="V8" s="71">
        <f>'TRUONG YEN'!V8+'NINH THANG'!V8+'NINH AN'!V8+'NINH HAI'!V8+'NINH KHANG'!V8+'NINH VAN'!V8+'NINH GIANG'!V8+'NINH MY'!V8+'NINH XUAN'!V8+'NINH HOA'!V8+'TT THIEN TON'!V8</f>
        <v>0</v>
      </c>
      <c r="W8" s="71">
        <f>'TRUONG YEN'!W8+'NINH THANG'!W8+'NINH AN'!W8+'NINH HAI'!W8+'NINH KHANG'!W8+'NINH VAN'!W8+'NINH GIANG'!W8+'NINH MY'!W8+'NINH XUAN'!W8+'NINH HOA'!W8+'TT THIEN TON'!W8</f>
        <v>0</v>
      </c>
      <c r="X8" s="71">
        <f>'TRUONG YEN'!X8+'NINH THANG'!X8+'NINH AN'!X8+'NINH HAI'!X8+'NINH KHANG'!X8+'NINH VAN'!X8+'NINH GIANG'!X8+'NINH MY'!X8+'NINH XUAN'!X8+'NINH HOA'!X8+'TT THIEN TON'!X8</f>
        <v>0</v>
      </c>
      <c r="Y8" s="71">
        <f>'TRUONG YEN'!Y8+'NINH THANG'!Y8+'NINH AN'!Y8+'NINH HAI'!Y8+'NINH KHANG'!Y8+'NINH VAN'!Y8+'NINH GIANG'!Y8+'NINH MY'!Y8+'NINH XUAN'!Y8+'NINH HOA'!Y8+'TT THIEN TON'!Y8</f>
        <v>0</v>
      </c>
      <c r="Z8" s="71">
        <f>'TRUONG YEN'!Z8+'NINH THANG'!Z8+'NINH AN'!Z8+'NINH HAI'!Z8+'NINH KHANG'!Z8+'NINH VAN'!Z8+'NINH GIANG'!Z8+'NINH MY'!Z8+'NINH XUAN'!Z8+'NINH HOA'!Z8+'TT THIEN TON'!Z8</f>
        <v>0</v>
      </c>
      <c r="AA8" s="71">
        <f>'TRUONG YEN'!AA8+'NINH THANG'!AA8+'NINH AN'!AA8+'NINH HAI'!AA8+'NINH KHANG'!AA8+'NINH VAN'!AA8+'NINH GIANG'!AA8+'NINH MY'!AA8+'NINH XUAN'!AA8+'NINH HOA'!AA8+'TT THIEN TON'!AA8</f>
        <v>0</v>
      </c>
      <c r="AB8" s="71">
        <f>'TRUONG YEN'!AB8+'NINH THANG'!AB8+'NINH AN'!AB8+'NINH HAI'!AB8+'NINH KHANG'!AB8+'NINH VAN'!AB8+'NINH GIANG'!AB8+'NINH MY'!AB8+'NINH XUAN'!AB8+'NINH HOA'!AB8+'TT THIEN TON'!AB8</f>
        <v>0</v>
      </c>
      <c r="AC8" s="71">
        <f>'TRUONG YEN'!AC8+'NINH THANG'!AC8+'NINH AN'!AC8+'NINH HAI'!AC8+'NINH KHANG'!AC8+'NINH VAN'!AC8+'NINH GIANG'!AC8+'NINH MY'!AC8+'NINH XUAN'!AC8+'NINH HOA'!AC8+'TT THIEN TON'!AC8</f>
        <v>0</v>
      </c>
      <c r="AD8" s="71">
        <f>'TRUONG YEN'!AD8+'NINH THANG'!AD8+'NINH AN'!AD8+'NINH HAI'!AD8+'NINH KHANG'!AD8+'NINH VAN'!AD8+'NINH GIANG'!AD8+'NINH MY'!AD8+'NINH XUAN'!AD8+'NINH HOA'!AD8+'TT THIEN TON'!AD8</f>
        <v>0</v>
      </c>
      <c r="AE8" s="71">
        <f>'TRUONG YEN'!AE8+'NINH THANG'!AE8+'NINH AN'!AE8+'NINH HAI'!AE8+'NINH KHANG'!AE8+'NINH VAN'!AE8+'NINH GIANG'!AE8+'NINH MY'!AE8+'NINH XUAN'!AE8+'NINH HOA'!AE8+'TT THIEN TON'!AE8</f>
        <v>0</v>
      </c>
      <c r="AF8" s="71">
        <f>'TRUONG YEN'!AF8+'NINH THANG'!AF8+'NINH AN'!AF8+'NINH HAI'!AF8+'NINH KHANG'!AF8+'NINH VAN'!AF8+'NINH GIANG'!AF8+'NINH MY'!AF8+'NINH XUAN'!AF8+'NINH HOA'!AF8+'TT THIEN TON'!AF8</f>
        <v>0</v>
      </c>
      <c r="AG8" s="71">
        <f>'TRUONG YEN'!AG8+'NINH THANG'!AG8+'NINH AN'!AG8+'NINH HAI'!AG8+'NINH KHANG'!AG8+'NINH VAN'!AG8+'NINH GIANG'!AG8+'NINH MY'!AG8+'NINH XUAN'!AG8+'NINH HOA'!AG8+'TT THIEN TON'!AG8</f>
        <v>0</v>
      </c>
      <c r="AH8" s="71">
        <f>'TRUONG YEN'!AH8+'NINH THANG'!AH8+'NINH AN'!AH8+'NINH HAI'!AH8+'NINH KHANG'!AH8+'NINH VAN'!AH8+'NINH GIANG'!AH8+'NINH MY'!AH8+'NINH XUAN'!AH8+'NINH HOA'!AH8+'TT THIEN TON'!AH8</f>
        <v>0</v>
      </c>
      <c r="AI8" s="71">
        <f>'TRUONG YEN'!AI8+'NINH THANG'!AI8+'NINH AN'!AI8+'NINH HAI'!AI8+'NINH KHANG'!AI8+'NINH VAN'!AI8+'NINH GIANG'!AI8+'NINH MY'!AI8+'NINH XUAN'!AI8+'NINH HOA'!AI8+'TT THIEN TON'!AI8</f>
        <v>0</v>
      </c>
      <c r="AJ8" s="71">
        <f>'TRUONG YEN'!AJ8+'NINH THANG'!AJ8+'NINH AN'!AJ8+'NINH HAI'!AJ8+'NINH KHANG'!AJ8+'NINH VAN'!AJ8+'NINH GIANG'!AJ8+'NINH MY'!AJ8+'NINH XUAN'!AJ8+'NINH HOA'!AJ8+'TT THIEN TON'!AJ8</f>
        <v>0</v>
      </c>
      <c r="AK8" s="71">
        <f>'TRUONG YEN'!AK8+'NINH THANG'!AK8+'NINH AN'!AK8+'NINH HAI'!AK8+'NINH KHANG'!AK8+'NINH VAN'!AK8+'NINH GIANG'!AK8+'NINH MY'!AK8+'NINH XUAN'!AK8+'NINH HOA'!AK8+'TT THIEN TON'!AK8</f>
        <v>0</v>
      </c>
      <c r="AL8" s="71">
        <f>'TRUONG YEN'!AL8+'NINH THANG'!AL8+'NINH AN'!AL8+'NINH HAI'!AL8+'NINH KHANG'!AL8+'NINH VAN'!AL8+'NINH GIANG'!AL8+'NINH MY'!AL8+'NINH XUAN'!AL8+'NINH HOA'!AL8+'TT THIEN TON'!AL8</f>
        <v>0</v>
      </c>
      <c r="AM8" s="71">
        <f>'TRUONG YEN'!AM8+'NINH THANG'!AM8+'NINH AN'!AM8+'NINH HAI'!AM8+'NINH KHANG'!AM8+'NINH VAN'!AM8+'NINH GIANG'!AM8+'NINH MY'!AM8+'NINH XUAN'!AM8+'NINH HOA'!AM8+'TT THIEN TON'!AM8</f>
        <v>0</v>
      </c>
      <c r="AN8" s="71">
        <f>'TRUONG YEN'!AN8+'NINH THANG'!AN8+'NINH AN'!AN8+'NINH HAI'!AN8+'NINH KHANG'!AN8+'NINH VAN'!AN8+'NINH GIANG'!AN8+'NINH MY'!AN8+'NINH XUAN'!AN8+'NINH HOA'!AN8+'TT THIEN TON'!AN8</f>
        <v>0</v>
      </c>
      <c r="AO8" s="49">
        <f t="shared" si="1"/>
        <v>0</v>
      </c>
      <c r="AP8" s="66" t="e">
        <f>AP7-H3</f>
        <v>#REF!</v>
      </c>
    </row>
    <row r="9" spans="1:43">
      <c r="A9" s="70" t="s">
        <v>195</v>
      </c>
      <c r="B9" s="73" t="s">
        <v>194</v>
      </c>
      <c r="C9" s="72" t="s">
        <v>193</v>
      </c>
      <c r="D9" s="71">
        <f>'TRUONG YEN'!D9+'NINH THANG'!D9+'NINH AN'!D9+'NINH HAI'!D9+'NINH KHANG'!D9+'NINH VAN'!D9+'NINH GIANG'!D9+'NINH MY'!D9+'NINH XUAN'!D9+'NINH HOA'!D9+'TT THIEN TON'!D9</f>
        <v>0</v>
      </c>
      <c r="E9" s="71">
        <f>'TRUONG YEN'!E9+'NINH THANG'!E9+'NINH AN'!E9+'NINH HAI'!E9+'NINH KHANG'!E9+'NINH VAN'!E9+'NINH GIANG'!E9+'NINH MY'!E9+'NINH XUAN'!E9+'NINH HOA'!E9+'TT THIEN TON'!E9</f>
        <v>0</v>
      </c>
      <c r="F9" s="71">
        <f>'TRUONG YEN'!F9+'NINH THANG'!F9+'NINH AN'!F9+'NINH HAI'!F9+'NINH KHANG'!F9+'NINH VAN'!F9+'NINH GIANG'!F9+'NINH MY'!F9+'NINH XUAN'!F9+'NINH HOA'!F9+'TT THIEN TON'!F9</f>
        <v>0</v>
      </c>
      <c r="G9" s="71">
        <f>'TRUONG YEN'!G9+'NINH THANG'!G9+'NINH AN'!G9+'NINH HAI'!G9+'NINH KHANG'!G9+'NINH VAN'!G9+'NINH GIANG'!G9+'NINH MY'!G9+'NINH XUAN'!G9+'NINH HOA'!G9+'TT THIEN TON'!G9</f>
        <v>0</v>
      </c>
      <c r="H9" s="71">
        <f>'TRUONG YEN'!H9+'NINH THANG'!H9+'NINH AN'!H9+'NINH HAI'!H9+'NINH KHANG'!H9+'NINH VAN'!H9+'NINH GIANG'!H9+'NINH MY'!H9+'NINH XUAN'!H9+'NINH HOA'!H9+'TT THIEN TON'!H9</f>
        <v>0</v>
      </c>
      <c r="I9" s="71">
        <f>'TRUONG YEN'!I9+'NINH THANG'!I9+'NINH AN'!I9+'NINH HAI'!I9+'NINH KHANG'!I9+'NINH VAN'!I9+'NINH GIANG'!I9+'NINH MY'!I9+'NINH XUAN'!I9+'NINH HOA'!I9+'TT THIEN TON'!I9</f>
        <v>0</v>
      </c>
      <c r="J9" s="71">
        <f>'TRUONG YEN'!J9+'NINH THANG'!J9+'NINH AN'!J9+'NINH HAI'!J9+'NINH KHANG'!J9+'NINH VAN'!J9+'NINH GIANG'!J9+'NINH MY'!J9+'NINH XUAN'!J9+'NINH HOA'!J9+'TT THIEN TON'!J9</f>
        <v>0</v>
      </c>
      <c r="K9" s="71">
        <f>'TRUONG YEN'!K9+'NINH THANG'!K9+'NINH AN'!K9+'NINH HAI'!K9+'NINH KHANG'!K9+'NINH VAN'!K9+'NINH GIANG'!K9+'NINH MY'!K9+'NINH XUAN'!K9+'NINH HOA'!K9+'TT THIEN TON'!K9</f>
        <v>0</v>
      </c>
      <c r="L9" s="71">
        <f>'TRUONG YEN'!L9+'NINH THANG'!L9+'NINH AN'!L9+'NINH HAI'!L9+'NINH KHANG'!L9+'NINH VAN'!L9+'NINH GIANG'!L9+'NINH MY'!L9+'NINH XUAN'!L9+'NINH HOA'!L9+'TT THIEN TON'!L9</f>
        <v>0</v>
      </c>
      <c r="M9" s="71">
        <f>'TRUONG YEN'!M9+'NINH THANG'!M9+'NINH AN'!M9+'NINH HAI'!M9+'NINH KHANG'!M9+'NINH VAN'!M9+'NINH GIANG'!M9+'NINH MY'!M9+'NINH XUAN'!M9+'NINH HOA'!M9+'TT THIEN TON'!M9</f>
        <v>0</v>
      </c>
      <c r="N9" s="71">
        <f>'TRUONG YEN'!N9+'NINH THANG'!N9+'NINH AN'!N9+'NINH HAI'!N9+'NINH KHANG'!N9+'NINH VAN'!N9+'NINH GIANG'!N9+'NINH MY'!N9+'NINH XUAN'!N9+'NINH HOA'!N9+'TT THIEN TON'!N9</f>
        <v>0</v>
      </c>
      <c r="O9" s="71">
        <f>'TRUONG YEN'!O9+'NINH THANG'!O9+'NINH AN'!O9+'NINH HAI'!O9+'NINH KHANG'!O9+'NINH VAN'!O9+'NINH GIANG'!O9+'NINH MY'!O9+'NINH XUAN'!O9+'NINH HOA'!O9+'TT THIEN TON'!O9</f>
        <v>0</v>
      </c>
      <c r="P9" s="71">
        <f>'TRUONG YEN'!P9+'NINH THANG'!P9+'NINH AN'!P9+'NINH HAI'!P9+'NINH KHANG'!P9+'NINH VAN'!P9+'NINH GIANG'!P9+'NINH MY'!P9+'NINH XUAN'!P9+'NINH HOA'!P9+'TT THIEN TON'!P9</f>
        <v>0</v>
      </c>
      <c r="Q9" s="71">
        <f>'TRUONG YEN'!Q9+'NINH THANG'!Q9+'NINH AN'!Q9+'NINH HAI'!Q9+'NINH KHANG'!Q9+'NINH VAN'!Q9+'NINH GIANG'!Q9+'NINH MY'!Q9+'NINH XUAN'!Q9+'NINH HOA'!Q9+'TT THIEN TON'!Q9</f>
        <v>0</v>
      </c>
      <c r="R9" s="71">
        <f>'TRUONG YEN'!R9+'NINH THANG'!R9+'NINH AN'!R9+'NINH HAI'!R9+'NINH KHANG'!R9+'NINH VAN'!R9+'NINH GIANG'!R9+'NINH MY'!R9+'NINH XUAN'!R9+'NINH HOA'!R9+'TT THIEN TON'!R9</f>
        <v>0</v>
      </c>
      <c r="S9" s="71">
        <f>'TRUONG YEN'!S9+'NINH THANG'!S9+'NINH AN'!S9+'NINH HAI'!S9+'NINH KHANG'!S9+'NINH VAN'!S9+'NINH GIANG'!S9+'NINH MY'!S9+'NINH XUAN'!S9+'NINH HOA'!S9+'TT THIEN TON'!S9</f>
        <v>0</v>
      </c>
      <c r="T9" s="71">
        <f>'TRUONG YEN'!T9+'NINH THANG'!T9+'NINH AN'!T9+'NINH HAI'!T9+'NINH KHANG'!T9+'NINH VAN'!T9+'NINH GIANG'!T9+'NINH MY'!T9+'NINH XUAN'!T9+'NINH HOA'!T9+'TT THIEN TON'!T9</f>
        <v>0</v>
      </c>
      <c r="U9" s="71">
        <f>'TRUONG YEN'!U9+'NINH THANG'!U9+'NINH AN'!U9+'NINH HAI'!U9+'NINH KHANG'!U9+'NINH VAN'!U9+'NINH GIANG'!U9+'NINH MY'!U9+'NINH XUAN'!U9+'NINH HOA'!U9+'TT THIEN TON'!U9</f>
        <v>0</v>
      </c>
      <c r="V9" s="71">
        <f>'TRUONG YEN'!V9+'NINH THANG'!V9+'NINH AN'!V9+'NINH HAI'!V9+'NINH KHANG'!V9+'NINH VAN'!V9+'NINH GIANG'!V9+'NINH MY'!V9+'NINH XUAN'!V9+'NINH HOA'!V9+'TT THIEN TON'!V9</f>
        <v>0</v>
      </c>
      <c r="W9" s="71">
        <f>'TRUONG YEN'!W9+'NINH THANG'!W9+'NINH AN'!W9+'NINH HAI'!W9+'NINH KHANG'!W9+'NINH VAN'!W9+'NINH GIANG'!W9+'NINH MY'!W9+'NINH XUAN'!W9+'NINH HOA'!W9+'TT THIEN TON'!W9</f>
        <v>0</v>
      </c>
      <c r="X9" s="71">
        <f>'TRUONG YEN'!X9+'NINH THANG'!X9+'NINH AN'!X9+'NINH HAI'!X9+'NINH KHANG'!X9+'NINH VAN'!X9+'NINH GIANG'!X9+'NINH MY'!X9+'NINH XUAN'!X9+'NINH HOA'!X9+'TT THIEN TON'!X9</f>
        <v>0</v>
      </c>
      <c r="Y9" s="71">
        <f>'TRUONG YEN'!Y9+'NINH THANG'!Y9+'NINH AN'!Y9+'NINH HAI'!Y9+'NINH KHANG'!Y9+'NINH VAN'!Y9+'NINH GIANG'!Y9+'NINH MY'!Y9+'NINH XUAN'!Y9+'NINH HOA'!Y9+'TT THIEN TON'!Y9</f>
        <v>0</v>
      </c>
      <c r="Z9" s="71">
        <f>'TRUONG YEN'!Z9+'NINH THANG'!Z9+'NINH AN'!Z9+'NINH HAI'!Z9+'NINH KHANG'!Z9+'NINH VAN'!Z9+'NINH GIANG'!Z9+'NINH MY'!Z9+'NINH XUAN'!Z9+'NINH HOA'!Z9+'TT THIEN TON'!Z9</f>
        <v>0</v>
      </c>
      <c r="AA9" s="71">
        <f>'TRUONG YEN'!AA9+'NINH THANG'!AA9+'NINH AN'!AA9+'NINH HAI'!AA9+'NINH KHANG'!AA9+'NINH VAN'!AA9+'NINH GIANG'!AA9+'NINH MY'!AA9+'NINH XUAN'!AA9+'NINH HOA'!AA9+'TT THIEN TON'!AA9</f>
        <v>0</v>
      </c>
      <c r="AB9" s="71">
        <f>'TRUONG YEN'!AB9+'NINH THANG'!AB9+'NINH AN'!AB9+'NINH HAI'!AB9+'NINH KHANG'!AB9+'NINH VAN'!AB9+'NINH GIANG'!AB9+'NINH MY'!AB9+'NINH XUAN'!AB9+'NINH HOA'!AB9+'TT THIEN TON'!AB9</f>
        <v>0</v>
      </c>
      <c r="AC9" s="71">
        <f>'TRUONG YEN'!AC9+'NINH THANG'!AC9+'NINH AN'!AC9+'NINH HAI'!AC9+'NINH KHANG'!AC9+'NINH VAN'!AC9+'NINH GIANG'!AC9+'NINH MY'!AC9+'NINH XUAN'!AC9+'NINH HOA'!AC9+'TT THIEN TON'!AC9</f>
        <v>0</v>
      </c>
      <c r="AD9" s="71">
        <f>'TRUONG YEN'!AD9+'NINH THANG'!AD9+'NINH AN'!AD9+'NINH HAI'!AD9+'NINH KHANG'!AD9+'NINH VAN'!AD9+'NINH GIANG'!AD9+'NINH MY'!AD9+'NINH XUAN'!AD9+'NINH HOA'!AD9+'TT THIEN TON'!AD9</f>
        <v>0</v>
      </c>
      <c r="AE9" s="71">
        <f>'TRUONG YEN'!AE9+'NINH THANG'!AE9+'NINH AN'!AE9+'NINH HAI'!AE9+'NINH KHANG'!AE9+'NINH VAN'!AE9+'NINH GIANG'!AE9+'NINH MY'!AE9+'NINH XUAN'!AE9+'NINH HOA'!AE9+'TT THIEN TON'!AE9</f>
        <v>0</v>
      </c>
      <c r="AF9" s="71">
        <f>'TRUONG YEN'!AF9+'NINH THANG'!AF9+'NINH AN'!AF9+'NINH HAI'!AF9+'NINH KHANG'!AF9+'NINH VAN'!AF9+'NINH GIANG'!AF9+'NINH MY'!AF9+'NINH XUAN'!AF9+'NINH HOA'!AF9+'TT THIEN TON'!AF9</f>
        <v>0</v>
      </c>
      <c r="AG9" s="71">
        <f>'TRUONG YEN'!AG9+'NINH THANG'!AG9+'NINH AN'!AG9+'NINH HAI'!AG9+'NINH KHANG'!AG9+'NINH VAN'!AG9+'NINH GIANG'!AG9+'NINH MY'!AG9+'NINH XUAN'!AG9+'NINH HOA'!AG9+'TT THIEN TON'!AG9</f>
        <v>0</v>
      </c>
      <c r="AH9" s="71">
        <f>'TRUONG YEN'!AH9+'NINH THANG'!AH9+'NINH AN'!AH9+'NINH HAI'!AH9+'NINH KHANG'!AH9+'NINH VAN'!AH9+'NINH GIANG'!AH9+'NINH MY'!AH9+'NINH XUAN'!AH9+'NINH HOA'!AH9+'TT THIEN TON'!AH9</f>
        <v>0</v>
      </c>
      <c r="AI9" s="71">
        <f>'TRUONG YEN'!AI9+'NINH THANG'!AI9+'NINH AN'!AI9+'NINH HAI'!AI9+'NINH KHANG'!AI9+'NINH VAN'!AI9+'NINH GIANG'!AI9+'NINH MY'!AI9+'NINH XUAN'!AI9+'NINH HOA'!AI9+'TT THIEN TON'!AI9</f>
        <v>0</v>
      </c>
      <c r="AJ9" s="71">
        <f>'TRUONG YEN'!AJ9+'NINH THANG'!AJ9+'NINH AN'!AJ9+'NINH HAI'!AJ9+'NINH KHANG'!AJ9+'NINH VAN'!AJ9+'NINH GIANG'!AJ9+'NINH MY'!AJ9+'NINH XUAN'!AJ9+'NINH HOA'!AJ9+'TT THIEN TON'!AJ9</f>
        <v>0</v>
      </c>
      <c r="AK9" s="71">
        <f>'TRUONG YEN'!AK9+'NINH THANG'!AK9+'NINH AN'!AK9+'NINH HAI'!AK9+'NINH KHANG'!AK9+'NINH VAN'!AK9+'NINH GIANG'!AK9+'NINH MY'!AK9+'NINH XUAN'!AK9+'NINH HOA'!AK9+'TT THIEN TON'!AK9</f>
        <v>0</v>
      </c>
      <c r="AL9" s="71">
        <f>'TRUONG YEN'!AL9+'NINH THANG'!AL9+'NINH AN'!AL9+'NINH HAI'!AL9+'NINH KHANG'!AL9+'NINH VAN'!AL9+'NINH GIANG'!AL9+'NINH MY'!AL9+'NINH XUAN'!AL9+'NINH HOA'!AL9+'TT THIEN TON'!AL9</f>
        <v>0</v>
      </c>
      <c r="AM9" s="71">
        <f>'TRUONG YEN'!AM9+'NINH THANG'!AM9+'NINH AN'!AM9+'NINH HAI'!AM9+'NINH KHANG'!AM9+'NINH VAN'!AM9+'NINH GIANG'!AM9+'NINH MY'!AM9+'NINH XUAN'!AM9+'NINH HOA'!AM9+'TT THIEN TON'!AM9</f>
        <v>0</v>
      </c>
      <c r="AN9" s="71">
        <f>'TRUONG YEN'!AN9+'NINH THANG'!AN9+'NINH AN'!AN9+'NINH HAI'!AN9+'NINH KHANG'!AN9+'NINH VAN'!AN9+'NINH GIANG'!AN9+'NINH MY'!AN9+'NINH XUAN'!AN9+'NINH HOA'!AN9+'TT THIEN TON'!AN9</f>
        <v>0</v>
      </c>
      <c r="AO9" s="49">
        <f t="shared" si="1"/>
        <v>0</v>
      </c>
    </row>
    <row r="10" spans="1:43">
      <c r="A10" s="70" t="s">
        <v>192</v>
      </c>
      <c r="B10" s="73" t="s">
        <v>191</v>
      </c>
      <c r="C10" s="72" t="s">
        <v>190</v>
      </c>
      <c r="D10" s="71">
        <f>'TRUONG YEN'!D10+'NINH THANG'!D10+'NINH AN'!D10+'NINH HAI'!D10+'NINH KHANG'!D10+'NINH VAN'!D10+'NINH GIANG'!D10+'NINH MY'!D10+'NINH XUAN'!D10+'NINH HOA'!D10+'TT THIEN TON'!D10</f>
        <v>0</v>
      </c>
      <c r="E10" s="71">
        <f>'TRUONG YEN'!E10+'NINH THANG'!E10+'NINH AN'!E10+'NINH HAI'!E10+'NINH KHANG'!E10+'NINH VAN'!E10+'NINH GIANG'!E10+'NINH MY'!E10+'NINH XUAN'!E10+'NINH HOA'!E10+'TT THIEN TON'!E10</f>
        <v>0</v>
      </c>
      <c r="F10" s="71">
        <f>'TRUONG YEN'!F10+'NINH THANG'!F10+'NINH AN'!F10+'NINH HAI'!F10+'NINH KHANG'!F10+'NINH VAN'!F10+'NINH GIANG'!F10+'NINH MY'!F10+'NINH XUAN'!F10+'NINH HOA'!F10+'TT THIEN TON'!F10</f>
        <v>0</v>
      </c>
      <c r="G10" s="71">
        <f>'TRUONG YEN'!G10+'NINH THANG'!G10+'NINH AN'!G10+'NINH HAI'!G10+'NINH KHANG'!G10+'NINH VAN'!G10+'NINH GIANG'!G10+'NINH MY'!G10+'NINH XUAN'!G10+'NINH HOA'!G10+'TT THIEN TON'!G10</f>
        <v>0</v>
      </c>
      <c r="H10" s="71">
        <f>'TRUONG YEN'!H10+'NINH THANG'!H10+'NINH AN'!H10+'NINH HAI'!H10+'NINH KHANG'!H10+'NINH VAN'!H10+'NINH GIANG'!H10+'NINH MY'!H10+'NINH XUAN'!H10+'NINH HOA'!H10+'TT THIEN TON'!H10</f>
        <v>0</v>
      </c>
      <c r="I10" s="71">
        <f>'TRUONG YEN'!I10+'NINH THANG'!I10+'NINH AN'!I10+'NINH HAI'!I10+'NINH KHANG'!I10+'NINH VAN'!I10+'NINH GIANG'!I10+'NINH MY'!I10+'NINH XUAN'!I10+'NINH HOA'!I10+'TT THIEN TON'!I10</f>
        <v>0</v>
      </c>
      <c r="J10" s="71">
        <f>'TRUONG YEN'!J10+'NINH THANG'!J10+'NINH AN'!J10+'NINH HAI'!J10+'NINH KHANG'!J10+'NINH VAN'!J10+'NINH GIANG'!J10+'NINH MY'!J10+'NINH XUAN'!J10+'NINH HOA'!J10+'TT THIEN TON'!J10</f>
        <v>0</v>
      </c>
      <c r="K10" s="71">
        <f>'TRUONG YEN'!K10+'NINH THANG'!K10+'NINH AN'!K10+'NINH HAI'!K10+'NINH KHANG'!K10+'NINH VAN'!K10+'NINH GIANG'!K10+'NINH MY'!K10+'NINH XUAN'!K10+'NINH HOA'!K10+'TT THIEN TON'!K10</f>
        <v>0</v>
      </c>
      <c r="L10" s="71">
        <f>'TRUONG YEN'!L10+'NINH THANG'!L10+'NINH AN'!L10+'NINH HAI'!L10+'NINH KHANG'!L10+'NINH VAN'!L10+'NINH GIANG'!L10+'NINH MY'!L10+'NINH XUAN'!L10+'NINH HOA'!L10+'TT THIEN TON'!L10</f>
        <v>0</v>
      </c>
      <c r="M10" s="71">
        <f>'TRUONG YEN'!M10+'NINH THANG'!M10+'NINH AN'!M10+'NINH HAI'!M10+'NINH KHANG'!M10+'NINH VAN'!M10+'NINH GIANG'!M10+'NINH MY'!M10+'NINH XUAN'!M10+'NINH HOA'!M10+'TT THIEN TON'!M10</f>
        <v>0</v>
      </c>
      <c r="N10" s="71">
        <f>'TRUONG YEN'!N10+'NINH THANG'!N10+'NINH AN'!N10+'NINH HAI'!N10+'NINH KHANG'!N10+'NINH VAN'!N10+'NINH GIANG'!N10+'NINH MY'!N10+'NINH XUAN'!N10+'NINH HOA'!N10+'TT THIEN TON'!N10</f>
        <v>0</v>
      </c>
      <c r="O10" s="71">
        <f>'TRUONG YEN'!O10+'NINH THANG'!O10+'NINH AN'!O10+'NINH HAI'!O10+'NINH KHANG'!O10+'NINH VAN'!O10+'NINH GIANG'!O10+'NINH MY'!O10+'NINH XUAN'!O10+'NINH HOA'!O10+'TT THIEN TON'!O10</f>
        <v>0</v>
      </c>
      <c r="P10" s="71">
        <f>'TRUONG YEN'!P10+'NINH THANG'!P10+'NINH AN'!P10+'NINH HAI'!P10+'NINH KHANG'!P10+'NINH VAN'!P10+'NINH GIANG'!P10+'NINH MY'!P10+'NINH XUAN'!P10+'NINH HOA'!P10+'TT THIEN TON'!P10</f>
        <v>0</v>
      </c>
      <c r="Q10" s="71">
        <f>'TRUONG YEN'!Q10+'NINH THANG'!Q10+'NINH AN'!Q10+'NINH HAI'!Q10+'NINH KHANG'!Q10+'NINH VAN'!Q10+'NINH GIANG'!Q10+'NINH MY'!Q10+'NINH XUAN'!Q10+'NINH HOA'!Q10+'TT THIEN TON'!Q10</f>
        <v>0</v>
      </c>
      <c r="R10" s="71">
        <f>'TRUONG YEN'!R10+'NINH THANG'!R10+'NINH AN'!R10+'NINH HAI'!R10+'NINH KHANG'!R10+'NINH VAN'!R10+'NINH GIANG'!R10+'NINH MY'!R10+'NINH XUAN'!R10+'NINH HOA'!R10+'TT THIEN TON'!R10</f>
        <v>0</v>
      </c>
      <c r="S10" s="71">
        <f>'TRUONG YEN'!S10+'NINH THANG'!S10+'NINH AN'!S10+'NINH HAI'!S10+'NINH KHANG'!S10+'NINH VAN'!S10+'NINH GIANG'!S10+'NINH MY'!S10+'NINH XUAN'!S10+'NINH HOA'!S10+'TT THIEN TON'!S10</f>
        <v>0</v>
      </c>
      <c r="T10" s="71">
        <f>'TRUONG YEN'!T10+'NINH THANG'!T10+'NINH AN'!T10+'NINH HAI'!T10+'NINH KHANG'!T10+'NINH VAN'!T10+'NINH GIANG'!T10+'NINH MY'!T10+'NINH XUAN'!T10+'NINH HOA'!T10+'TT THIEN TON'!T10</f>
        <v>0</v>
      </c>
      <c r="U10" s="71">
        <f>'TRUONG YEN'!U10+'NINH THANG'!U10+'NINH AN'!U10+'NINH HAI'!U10+'NINH KHANG'!U10+'NINH VAN'!U10+'NINH GIANG'!U10+'NINH MY'!U10+'NINH XUAN'!U10+'NINH HOA'!U10+'TT THIEN TON'!U10</f>
        <v>0</v>
      </c>
      <c r="V10" s="71">
        <f>'TRUONG YEN'!V10+'NINH THANG'!V10+'NINH AN'!V10+'NINH HAI'!V10+'NINH KHANG'!V10+'NINH VAN'!V10+'NINH GIANG'!V10+'NINH MY'!V10+'NINH XUAN'!V10+'NINH HOA'!V10+'TT THIEN TON'!V10</f>
        <v>0</v>
      </c>
      <c r="W10" s="71">
        <f>'TRUONG YEN'!W10+'NINH THANG'!W10+'NINH AN'!W10+'NINH HAI'!W10+'NINH KHANG'!W10+'NINH VAN'!W10+'NINH GIANG'!W10+'NINH MY'!W10+'NINH XUAN'!W10+'NINH HOA'!W10+'TT THIEN TON'!W10</f>
        <v>0</v>
      </c>
      <c r="X10" s="71">
        <f>'TRUONG YEN'!X10+'NINH THANG'!X10+'NINH AN'!X10+'NINH HAI'!X10+'NINH KHANG'!X10+'NINH VAN'!X10+'NINH GIANG'!X10+'NINH MY'!X10+'NINH XUAN'!X10+'NINH HOA'!X10+'TT THIEN TON'!X10</f>
        <v>0</v>
      </c>
      <c r="Y10" s="71">
        <f>'TRUONG YEN'!Y10+'NINH THANG'!Y10+'NINH AN'!Y10+'NINH HAI'!Y10+'NINH KHANG'!Y10+'NINH VAN'!Y10+'NINH GIANG'!Y10+'NINH MY'!Y10+'NINH XUAN'!Y10+'NINH HOA'!Y10+'TT THIEN TON'!Y10</f>
        <v>0</v>
      </c>
      <c r="Z10" s="71">
        <f>'TRUONG YEN'!Z10+'NINH THANG'!Z10+'NINH AN'!Z10+'NINH HAI'!Z10+'NINH KHANG'!Z10+'NINH VAN'!Z10+'NINH GIANG'!Z10+'NINH MY'!Z10+'NINH XUAN'!Z10+'NINH HOA'!Z10+'TT THIEN TON'!Z10</f>
        <v>0</v>
      </c>
      <c r="AA10" s="71">
        <f>'TRUONG YEN'!AA10+'NINH THANG'!AA10+'NINH AN'!AA10+'NINH HAI'!AA10+'NINH KHANG'!AA10+'NINH VAN'!AA10+'NINH GIANG'!AA10+'NINH MY'!AA10+'NINH XUAN'!AA10+'NINH HOA'!AA10+'TT THIEN TON'!AA10</f>
        <v>0</v>
      </c>
      <c r="AB10" s="71">
        <f>'TRUONG YEN'!AB10+'NINH THANG'!AB10+'NINH AN'!AB10+'NINH HAI'!AB10+'NINH KHANG'!AB10+'NINH VAN'!AB10+'NINH GIANG'!AB10+'NINH MY'!AB10+'NINH XUAN'!AB10+'NINH HOA'!AB10+'TT THIEN TON'!AB10</f>
        <v>0</v>
      </c>
      <c r="AC10" s="71">
        <f>'TRUONG YEN'!AC10+'NINH THANG'!AC10+'NINH AN'!AC10+'NINH HAI'!AC10+'NINH KHANG'!AC10+'NINH VAN'!AC10+'NINH GIANG'!AC10+'NINH MY'!AC10+'NINH XUAN'!AC10+'NINH HOA'!AC10+'TT THIEN TON'!AC10</f>
        <v>0</v>
      </c>
      <c r="AD10" s="71">
        <f>'TRUONG YEN'!AD10+'NINH THANG'!AD10+'NINH AN'!AD10+'NINH HAI'!AD10+'NINH KHANG'!AD10+'NINH VAN'!AD10+'NINH GIANG'!AD10+'NINH MY'!AD10+'NINH XUAN'!AD10+'NINH HOA'!AD10+'TT THIEN TON'!AD10</f>
        <v>0</v>
      </c>
      <c r="AE10" s="71">
        <f>'TRUONG YEN'!AE10+'NINH THANG'!AE10+'NINH AN'!AE10+'NINH HAI'!AE10+'NINH KHANG'!AE10+'NINH VAN'!AE10+'NINH GIANG'!AE10+'NINH MY'!AE10+'NINH XUAN'!AE10+'NINH HOA'!AE10+'TT THIEN TON'!AE10</f>
        <v>0</v>
      </c>
      <c r="AF10" s="71">
        <f>'TRUONG YEN'!AF10+'NINH THANG'!AF10+'NINH AN'!AF10+'NINH HAI'!AF10+'NINH KHANG'!AF10+'NINH VAN'!AF10+'NINH GIANG'!AF10+'NINH MY'!AF10+'NINH XUAN'!AF10+'NINH HOA'!AF10+'TT THIEN TON'!AF10</f>
        <v>0</v>
      </c>
      <c r="AG10" s="71">
        <f>'TRUONG YEN'!AG10+'NINH THANG'!AG10+'NINH AN'!AG10+'NINH HAI'!AG10+'NINH KHANG'!AG10+'NINH VAN'!AG10+'NINH GIANG'!AG10+'NINH MY'!AG10+'NINH XUAN'!AG10+'NINH HOA'!AG10+'TT THIEN TON'!AG10</f>
        <v>0</v>
      </c>
      <c r="AH10" s="71">
        <f>'TRUONG YEN'!AH10+'NINH THANG'!AH10+'NINH AN'!AH10+'NINH HAI'!AH10+'NINH KHANG'!AH10+'NINH VAN'!AH10+'NINH GIANG'!AH10+'NINH MY'!AH10+'NINH XUAN'!AH10+'NINH HOA'!AH10+'TT THIEN TON'!AH10</f>
        <v>0</v>
      </c>
      <c r="AI10" s="71">
        <f>'TRUONG YEN'!AI10+'NINH THANG'!AI10+'NINH AN'!AI10+'NINH HAI'!AI10+'NINH KHANG'!AI10+'NINH VAN'!AI10+'NINH GIANG'!AI10+'NINH MY'!AI10+'NINH XUAN'!AI10+'NINH HOA'!AI10+'TT THIEN TON'!AI10</f>
        <v>0</v>
      </c>
      <c r="AJ10" s="71">
        <f>'TRUONG YEN'!AJ10+'NINH THANG'!AJ10+'NINH AN'!AJ10+'NINH HAI'!AJ10+'NINH KHANG'!AJ10+'NINH VAN'!AJ10+'NINH GIANG'!AJ10+'NINH MY'!AJ10+'NINH XUAN'!AJ10+'NINH HOA'!AJ10+'TT THIEN TON'!AJ10</f>
        <v>0</v>
      </c>
      <c r="AK10" s="71">
        <f>'TRUONG YEN'!AK10+'NINH THANG'!AK10+'NINH AN'!AK10+'NINH HAI'!AK10+'NINH KHANG'!AK10+'NINH VAN'!AK10+'NINH GIANG'!AK10+'NINH MY'!AK10+'NINH XUAN'!AK10+'NINH HOA'!AK10+'TT THIEN TON'!AK10</f>
        <v>0</v>
      </c>
      <c r="AL10" s="71">
        <f>'TRUONG YEN'!AL10+'NINH THANG'!AL10+'NINH AN'!AL10+'NINH HAI'!AL10+'NINH KHANG'!AL10+'NINH VAN'!AL10+'NINH GIANG'!AL10+'NINH MY'!AL10+'NINH XUAN'!AL10+'NINH HOA'!AL10+'TT THIEN TON'!AL10</f>
        <v>0</v>
      </c>
      <c r="AM10" s="71">
        <f>'TRUONG YEN'!AM10+'NINH THANG'!AM10+'NINH AN'!AM10+'NINH HAI'!AM10+'NINH KHANG'!AM10+'NINH VAN'!AM10+'NINH GIANG'!AM10+'NINH MY'!AM10+'NINH XUAN'!AM10+'NINH HOA'!AM10+'TT THIEN TON'!AM10</f>
        <v>0</v>
      </c>
      <c r="AN10" s="71">
        <f>'TRUONG YEN'!AN10+'NINH THANG'!AN10+'NINH AN'!AN10+'NINH HAI'!AN10+'NINH KHANG'!AN10+'NINH VAN'!AN10+'NINH GIANG'!AN10+'NINH MY'!AN10+'NINH XUAN'!AN10+'NINH HOA'!AN10+'TT THIEN TON'!AN10</f>
        <v>0</v>
      </c>
      <c r="AO10" s="49">
        <f t="shared" si="1"/>
        <v>0</v>
      </c>
      <c r="AP10" s="93"/>
    </row>
    <row r="11" spans="1:43">
      <c r="A11" s="70" t="s">
        <v>118</v>
      </c>
      <c r="B11" s="69" t="s">
        <v>189</v>
      </c>
      <c r="C11" s="68" t="s">
        <v>107</v>
      </c>
      <c r="D11" s="71">
        <f>'TRUONG YEN'!D11+'NINH THANG'!D11+'NINH AN'!D11+'NINH HAI'!D11+'NINH KHANG'!D11+'NINH VAN'!D11+'NINH GIANG'!D11+'NINH MY'!D11+'NINH XUAN'!D11+'NINH HOA'!D11+'TT THIEN TON'!D11</f>
        <v>0</v>
      </c>
      <c r="E11" s="71">
        <f>'TRUONG YEN'!E11+'NINH THANG'!E11+'NINH AN'!E11+'NINH HAI'!E11+'NINH KHANG'!E11+'NINH VAN'!E11+'NINH GIANG'!E11+'NINH MY'!E11+'NINH XUAN'!E11+'NINH HOA'!E11+'TT THIEN TON'!E11</f>
        <v>0</v>
      </c>
      <c r="F11" s="71">
        <f>'TRUONG YEN'!F11+'NINH THANG'!F11+'NINH AN'!F11+'NINH HAI'!F11+'NINH KHANG'!F11+'NINH VAN'!F11+'NINH GIANG'!F11+'NINH MY'!F11+'NINH XUAN'!F11+'NINH HOA'!F11+'TT THIEN TON'!F11</f>
        <v>0</v>
      </c>
      <c r="G11" s="71">
        <f>'TRUONG YEN'!G11+'NINH THANG'!G11+'NINH AN'!G11+'NINH HAI'!G11+'NINH KHANG'!G11+'NINH VAN'!G11+'NINH GIANG'!G11+'NINH MY'!G11+'NINH XUAN'!G11+'NINH HOA'!G11+'TT THIEN TON'!G11</f>
        <v>0</v>
      </c>
      <c r="H11" s="71">
        <f>'TRUONG YEN'!H11+'NINH THANG'!H11+'NINH AN'!H11+'NINH HAI'!H11+'NINH KHANG'!H11+'NINH VAN'!H11+'NINH GIANG'!H11+'NINH MY'!H11+'NINH XUAN'!H11+'NINH HOA'!H11+'TT THIEN TON'!H11</f>
        <v>0</v>
      </c>
      <c r="I11" s="71" t="e">
        <f>'TRUONG YEN'!I11+'NINH THANG'!I11+'NINH AN'!I11+'NINH HAI'!I11+'NINH KHANG'!I11+'NINH VAN'!I11+'NINH GIANG'!I11+'NINH MY'!I11+'NINH XUAN'!I11+'NINH HOA'!I11+'TT THIEN TON'!I11</f>
        <v>#REF!</v>
      </c>
      <c r="J11" s="71" t="e">
        <f>'TRUONG YEN'!J11+'NINH THANG'!J11+'NINH AN'!J11+'NINH HAI'!J11+'NINH KHANG'!J11+'NINH VAN'!J11+'NINH GIANG'!J11+'NINH MY'!J11+'NINH XUAN'!J11+'NINH HOA'!J11+'TT THIEN TON'!J11</f>
        <v>#REF!</v>
      </c>
      <c r="K11" s="71">
        <f>'TRUONG YEN'!K11+'NINH THANG'!K11+'NINH AN'!K11+'NINH HAI'!K11+'NINH KHANG'!K11+'NINH VAN'!K11+'NINH GIANG'!K11+'NINH MY'!K11+'NINH XUAN'!K11+'NINH HOA'!K11+'TT THIEN TON'!K11</f>
        <v>0</v>
      </c>
      <c r="L11" s="71">
        <f>'TRUONG YEN'!L11+'NINH THANG'!L11+'NINH AN'!L11+'NINH HAI'!L11+'NINH KHANG'!L11+'NINH VAN'!L11+'NINH GIANG'!L11+'NINH MY'!L11+'NINH XUAN'!L11+'NINH HOA'!L11+'TT THIEN TON'!L11</f>
        <v>0</v>
      </c>
      <c r="M11" s="71">
        <f>'TRUONG YEN'!M11+'NINH THANG'!M11+'NINH AN'!M11+'NINH HAI'!M11+'NINH KHANG'!M11+'NINH VAN'!M11+'NINH GIANG'!M11+'NINH MY'!M11+'NINH XUAN'!M11+'NINH HOA'!M11+'TT THIEN TON'!M11</f>
        <v>0</v>
      </c>
      <c r="N11" s="71">
        <f>'TRUONG YEN'!N11+'NINH THANG'!N11+'NINH AN'!N11+'NINH HAI'!N11+'NINH KHANG'!N11+'NINH VAN'!N11+'NINH GIANG'!N11+'NINH MY'!N11+'NINH XUAN'!N11+'NINH HOA'!N11+'TT THIEN TON'!N11</f>
        <v>0</v>
      </c>
      <c r="O11" s="71">
        <f>'TRUONG YEN'!O11+'NINH THANG'!O11+'NINH AN'!O11+'NINH HAI'!O11+'NINH KHANG'!O11+'NINH VAN'!O11+'NINH GIANG'!O11+'NINH MY'!O11+'NINH XUAN'!O11+'NINH HOA'!O11+'TT THIEN TON'!O11</f>
        <v>0</v>
      </c>
      <c r="P11" s="71">
        <f>'TRUONG YEN'!P11+'NINH THANG'!P11+'NINH AN'!P11+'NINH HAI'!P11+'NINH KHANG'!P11+'NINH VAN'!P11+'NINH GIANG'!P11+'NINH MY'!P11+'NINH XUAN'!P11+'NINH HOA'!P11+'TT THIEN TON'!P11</f>
        <v>0</v>
      </c>
      <c r="Q11" s="71" t="e">
        <f>'TRUONG YEN'!Q11+'NINH THANG'!Q11+'NINH AN'!Q11+'NINH HAI'!Q11+'NINH KHANG'!Q11+'NINH VAN'!Q11+'NINH GIANG'!Q11+'NINH MY'!Q11+'NINH XUAN'!Q11+'NINH HOA'!Q11+'TT THIEN TON'!Q11</f>
        <v>#REF!</v>
      </c>
      <c r="R11" s="71">
        <f>'TRUONG YEN'!R11+'NINH THANG'!R11+'NINH AN'!R11+'NINH HAI'!R11+'NINH KHANG'!R11+'NINH VAN'!R11+'NINH GIANG'!R11+'NINH MY'!R11+'NINH XUAN'!R11+'NINH HOA'!R11+'TT THIEN TON'!R11</f>
        <v>0</v>
      </c>
      <c r="S11" s="71">
        <f>'TRUONG YEN'!S11+'NINH THANG'!S11+'NINH AN'!S11+'NINH HAI'!S11+'NINH KHANG'!S11+'NINH VAN'!S11+'NINH GIANG'!S11+'NINH MY'!S11+'NINH XUAN'!S11+'NINH HOA'!S11+'TT THIEN TON'!S11</f>
        <v>0</v>
      </c>
      <c r="T11" s="71">
        <f>'TRUONG YEN'!T11+'NINH THANG'!T11+'NINH AN'!T11+'NINH HAI'!T11+'NINH KHANG'!T11+'NINH VAN'!T11+'NINH GIANG'!T11+'NINH MY'!T11+'NINH XUAN'!T11+'NINH HOA'!T11+'TT THIEN TON'!T11</f>
        <v>0</v>
      </c>
      <c r="U11" s="71">
        <f>'TRUONG YEN'!U11+'NINH THANG'!U11+'NINH AN'!U11+'NINH HAI'!U11+'NINH KHANG'!U11+'NINH VAN'!U11+'NINH GIANG'!U11+'NINH MY'!U11+'NINH XUAN'!U11+'NINH HOA'!U11+'TT THIEN TON'!U11</f>
        <v>0</v>
      </c>
      <c r="V11" s="71" t="e">
        <f>'TRUONG YEN'!V11+'NINH THANG'!V11+'NINH AN'!V11+'NINH HAI'!V11+'NINH KHANG'!V11+'NINH VAN'!V11+'NINH GIANG'!V11+'NINH MY'!V11+'NINH XUAN'!V11+'NINH HOA'!V11+'TT THIEN TON'!V11</f>
        <v>#REF!</v>
      </c>
      <c r="W11" s="71">
        <f>'TRUONG YEN'!W11+'NINH THANG'!W11+'NINH AN'!W11+'NINH HAI'!W11+'NINH KHANG'!W11+'NINH VAN'!W11+'NINH GIANG'!W11+'NINH MY'!W11+'NINH XUAN'!W11+'NINH HOA'!W11+'TT THIEN TON'!W11</f>
        <v>0.31</v>
      </c>
      <c r="X11" s="71">
        <f>'TRUONG YEN'!X11+'NINH THANG'!X11+'NINH AN'!X11+'NINH HAI'!X11+'NINH KHANG'!X11+'NINH VAN'!X11+'NINH GIANG'!X11+'NINH MY'!X11+'NINH XUAN'!X11+'NINH HOA'!X11+'TT THIEN TON'!X11</f>
        <v>0</v>
      </c>
      <c r="Y11" s="71">
        <f>'TRUONG YEN'!Y11+'NINH THANG'!Y11+'NINH AN'!Y11+'NINH HAI'!Y11+'NINH KHANG'!Y11+'NINH VAN'!Y11+'NINH GIANG'!Y11+'NINH MY'!Y11+'NINH XUAN'!Y11+'NINH HOA'!Y11+'TT THIEN TON'!Y11</f>
        <v>0</v>
      </c>
      <c r="Z11" s="71">
        <f>'TRUONG YEN'!Z11+'NINH THANG'!Z11+'NINH AN'!Z11+'NINH HAI'!Z11+'NINH KHANG'!Z11+'NINH VAN'!Z11+'NINH GIANG'!Z11+'NINH MY'!Z11+'NINH XUAN'!Z11+'NINH HOA'!Z11+'TT THIEN TON'!Z11</f>
        <v>0</v>
      </c>
      <c r="AA11" s="71">
        <f>'TRUONG YEN'!AA11+'NINH THANG'!AA11+'NINH AN'!AA11+'NINH HAI'!AA11+'NINH KHANG'!AA11+'NINH VAN'!AA11+'NINH GIANG'!AA11+'NINH MY'!AA11+'NINH XUAN'!AA11+'NINH HOA'!AA11+'TT THIEN TON'!AA11</f>
        <v>0</v>
      </c>
      <c r="AB11" s="71">
        <f>'TRUONG YEN'!AB11+'NINH THANG'!AB11+'NINH AN'!AB11+'NINH HAI'!AB11+'NINH KHANG'!AB11+'NINH VAN'!AB11+'NINH GIANG'!AB11+'NINH MY'!AB11+'NINH XUAN'!AB11+'NINH HOA'!AB11+'TT THIEN TON'!AB11</f>
        <v>0</v>
      </c>
      <c r="AC11" s="71">
        <f>'TRUONG YEN'!AC11+'NINH THANG'!AC11+'NINH AN'!AC11+'NINH HAI'!AC11+'NINH KHANG'!AC11+'NINH VAN'!AC11+'NINH GIANG'!AC11+'NINH MY'!AC11+'NINH XUAN'!AC11+'NINH HOA'!AC11+'TT THIEN TON'!AC11</f>
        <v>0</v>
      </c>
      <c r="AD11" s="71">
        <f>'TRUONG YEN'!AD11+'NINH THANG'!AD11+'NINH AN'!AD11+'NINH HAI'!AD11+'NINH KHANG'!AD11+'NINH VAN'!AD11+'NINH GIANG'!AD11+'NINH MY'!AD11+'NINH XUAN'!AD11+'NINH HOA'!AD11+'TT THIEN TON'!AD11</f>
        <v>0</v>
      </c>
      <c r="AE11" s="71">
        <f>'TRUONG YEN'!AE11+'NINH THANG'!AE11+'NINH AN'!AE11+'NINH HAI'!AE11+'NINH KHANG'!AE11+'NINH VAN'!AE11+'NINH GIANG'!AE11+'NINH MY'!AE11+'NINH XUAN'!AE11+'NINH HOA'!AE11+'TT THIEN TON'!AE11</f>
        <v>0</v>
      </c>
      <c r="AF11" s="71">
        <f>'TRUONG YEN'!AF11+'NINH THANG'!AF11+'NINH AN'!AF11+'NINH HAI'!AF11+'NINH KHANG'!AF11+'NINH VAN'!AF11+'NINH GIANG'!AF11+'NINH MY'!AF11+'NINH XUAN'!AF11+'NINH HOA'!AF11+'TT THIEN TON'!AF11</f>
        <v>0</v>
      </c>
      <c r="AG11" s="71">
        <f>'TRUONG YEN'!AG11+'NINH THANG'!AG11+'NINH AN'!AG11+'NINH HAI'!AG11+'NINH KHANG'!AG11+'NINH VAN'!AG11+'NINH GIANG'!AG11+'NINH MY'!AG11+'NINH XUAN'!AG11+'NINH HOA'!AG11+'TT THIEN TON'!AG11</f>
        <v>0</v>
      </c>
      <c r="AH11" s="71" t="e">
        <f>'TRUONG YEN'!AH11+'NINH THANG'!AH11+'NINH AN'!AH11+'NINH HAI'!AH11+'NINH KHANG'!AH11+'NINH VAN'!AH11+'NINH GIANG'!AH11+'NINH MY'!AH11+'NINH XUAN'!AH11+'NINH HOA'!AH11+'TT THIEN TON'!AH11</f>
        <v>#REF!</v>
      </c>
      <c r="AI11" s="71">
        <f>'TRUONG YEN'!AI11+'NINH THANG'!AI11+'NINH AN'!AI11+'NINH HAI'!AI11+'NINH KHANG'!AI11+'NINH VAN'!AI11+'NINH GIANG'!AI11+'NINH MY'!AI11+'NINH XUAN'!AI11+'NINH HOA'!AI11+'TT THIEN TON'!AI11</f>
        <v>0</v>
      </c>
      <c r="AJ11" s="71">
        <f>'TRUONG YEN'!AJ11+'NINH THANG'!AJ11+'NINH AN'!AJ11+'NINH HAI'!AJ11+'NINH KHANG'!AJ11+'NINH VAN'!AJ11+'NINH GIANG'!AJ11+'NINH MY'!AJ11+'NINH XUAN'!AJ11+'NINH HOA'!AJ11+'TT THIEN TON'!AJ11</f>
        <v>0</v>
      </c>
      <c r="AK11" s="71">
        <f>'TRUONG YEN'!AK11+'NINH THANG'!AK11+'NINH AN'!AK11+'NINH HAI'!AK11+'NINH KHANG'!AK11+'NINH VAN'!AK11+'NINH GIANG'!AK11+'NINH MY'!AK11+'NINH XUAN'!AK11+'NINH HOA'!AK11+'TT THIEN TON'!AK11</f>
        <v>0</v>
      </c>
      <c r="AL11" s="71">
        <f>'TRUONG YEN'!AL11+'NINH THANG'!AL11+'NINH AN'!AL11+'NINH HAI'!AL11+'NINH KHANG'!AL11+'NINH VAN'!AL11+'NINH GIANG'!AL11+'NINH MY'!AL11+'NINH XUAN'!AL11+'NINH HOA'!AL11+'TT THIEN TON'!AL11</f>
        <v>0</v>
      </c>
      <c r="AM11" s="71">
        <f>'TRUONG YEN'!AM11+'NINH THANG'!AM11+'NINH AN'!AM11+'NINH HAI'!AM11+'NINH KHANG'!AM11+'NINH VAN'!AM11+'NINH GIANG'!AM11+'NINH MY'!AM11+'NINH XUAN'!AM11+'NINH HOA'!AM11+'TT THIEN TON'!AM11</f>
        <v>0</v>
      </c>
      <c r="AN11" s="71">
        <f>'TRUONG YEN'!AN11+'NINH THANG'!AN11+'NINH AN'!AN11+'NINH HAI'!AN11+'NINH KHANG'!AN11+'NINH VAN'!AN11+'NINH GIANG'!AN11+'NINH MY'!AN11+'NINH XUAN'!AN11+'NINH HOA'!AN11+'TT THIEN TON'!AN11</f>
        <v>0</v>
      </c>
      <c r="AO11" s="49" t="e">
        <f t="shared" si="1"/>
        <v>#REF!</v>
      </c>
    </row>
    <row r="12" spans="1:43" s="84" customFormat="1">
      <c r="A12" s="90" t="s">
        <v>188</v>
      </c>
      <c r="B12" s="89" t="s">
        <v>187</v>
      </c>
      <c r="C12" s="88" t="s">
        <v>45</v>
      </c>
      <c r="D12" s="94">
        <f>'TRUONG YEN'!D12+'NINH THANG'!D12+'NINH AN'!D12+'NINH HAI'!D12+'NINH KHANG'!D12+'NINH VAN'!D12+'NINH GIANG'!D12+'NINH MY'!D12+'NINH XUAN'!D12+'NINH HOA'!D12+'TT THIEN TON'!D12</f>
        <v>0</v>
      </c>
      <c r="E12" s="94">
        <f>'TRUONG YEN'!E12+'NINH THANG'!E12+'NINH AN'!E12+'NINH HAI'!E12+'NINH KHANG'!E12+'NINH VAN'!E12+'NINH GIANG'!E12+'NINH MY'!E12+'NINH XUAN'!E12+'NINH HOA'!E12+'TT THIEN TON'!E12</f>
        <v>0</v>
      </c>
      <c r="F12" s="94">
        <f>'TRUONG YEN'!F12+'NINH THANG'!F12+'NINH AN'!F12+'NINH HAI'!F12+'NINH KHANG'!F12+'NINH VAN'!F12+'NINH GIANG'!F12+'NINH MY'!F12+'NINH XUAN'!F12+'NINH HOA'!F12+'TT THIEN TON'!F12</f>
        <v>0</v>
      </c>
      <c r="G12" s="94">
        <f>'TRUONG YEN'!G12+'NINH THANG'!G12+'NINH AN'!G12+'NINH HAI'!G12+'NINH KHANG'!G12+'NINH VAN'!G12+'NINH GIANG'!G12+'NINH MY'!G12+'NINH XUAN'!G12+'NINH HOA'!G12+'TT THIEN TON'!G12</f>
        <v>0</v>
      </c>
      <c r="H12" s="94">
        <f>'TRUONG YEN'!H12+'NINH THANG'!H12+'NINH AN'!H12+'NINH HAI'!H12+'NINH KHANG'!H12+'NINH VAN'!H12+'NINH GIANG'!H12+'NINH MY'!H12+'NINH XUAN'!H12+'NINH HOA'!H12+'TT THIEN TON'!H12</f>
        <v>0</v>
      </c>
      <c r="I12" s="94">
        <f>'TRUONG YEN'!I12+'NINH THANG'!I12+'NINH AN'!I12+'NINH HAI'!I12+'NINH KHANG'!I12+'NINH VAN'!I12+'NINH GIANG'!I12+'NINH MY'!I12+'NINH XUAN'!I12+'NINH HOA'!I12+'TT THIEN TON'!I12</f>
        <v>0</v>
      </c>
      <c r="J12" s="94">
        <f>'TRUONG YEN'!J12+'NINH THANG'!J12+'NINH AN'!J12+'NINH HAI'!J12+'NINH KHANG'!J12+'NINH VAN'!J12+'NINH GIANG'!J12+'NINH MY'!J12+'NINH XUAN'!J12+'NINH HOA'!J12+'TT THIEN TON'!J12</f>
        <v>0</v>
      </c>
      <c r="K12" s="94">
        <f>'TRUONG YEN'!K12+'NINH THANG'!K12+'NINH AN'!K12+'NINH HAI'!K12+'NINH KHANG'!K12+'NINH VAN'!K12+'NINH GIANG'!K12+'NINH MY'!K12+'NINH XUAN'!K12+'NINH HOA'!K12+'TT THIEN TON'!K12</f>
        <v>0</v>
      </c>
      <c r="L12" s="94">
        <f>'TRUONG YEN'!L12+'NINH THANG'!L12+'NINH AN'!L12+'NINH HAI'!L12+'NINH KHANG'!L12+'NINH VAN'!L12+'NINH GIANG'!L12+'NINH MY'!L12+'NINH XUAN'!L12+'NINH HOA'!L12+'TT THIEN TON'!L12</f>
        <v>0</v>
      </c>
      <c r="M12" s="94">
        <f>'TRUONG YEN'!M12+'NINH THANG'!M12+'NINH AN'!M12+'NINH HAI'!M12+'NINH KHANG'!M12+'NINH VAN'!M12+'NINH GIANG'!M12+'NINH MY'!M12+'NINH XUAN'!M12+'NINH HOA'!M12+'TT THIEN TON'!M12</f>
        <v>0</v>
      </c>
      <c r="N12" s="94">
        <f>'TRUONG YEN'!N12+'NINH THANG'!N12+'NINH AN'!N12+'NINH HAI'!N12+'NINH KHANG'!N12+'NINH VAN'!N12+'NINH GIANG'!N12+'NINH MY'!N12+'NINH XUAN'!N12+'NINH HOA'!N12+'TT THIEN TON'!N12</f>
        <v>0</v>
      </c>
      <c r="O12" s="94">
        <f>'TRUONG YEN'!O12+'NINH THANG'!O12+'NINH AN'!O12+'NINH HAI'!O12+'NINH KHANG'!O12+'NINH VAN'!O12+'NINH GIANG'!O12+'NINH MY'!O12+'NINH XUAN'!O12+'NINH HOA'!O12+'TT THIEN TON'!O12</f>
        <v>0</v>
      </c>
      <c r="P12" s="94">
        <f>'TRUONG YEN'!P12+'NINH THANG'!P12+'NINH AN'!P12+'NINH HAI'!P12+'NINH KHANG'!P12+'NINH VAN'!P12+'NINH GIANG'!P12+'NINH MY'!P12+'NINH XUAN'!P12+'NINH HOA'!P12+'TT THIEN TON'!P12</f>
        <v>0</v>
      </c>
      <c r="Q12" s="94">
        <f>'TRUONG YEN'!Q12+'NINH THANG'!Q12+'NINH AN'!Q12+'NINH HAI'!Q12+'NINH KHANG'!Q12+'NINH VAN'!Q12+'NINH GIANG'!Q12+'NINH MY'!Q12+'NINH XUAN'!Q12+'NINH HOA'!Q12+'TT THIEN TON'!Q12</f>
        <v>0</v>
      </c>
      <c r="R12" s="94">
        <f>'TRUONG YEN'!R12+'NINH THANG'!R12+'NINH AN'!R12+'NINH HAI'!R12+'NINH KHANG'!R12+'NINH VAN'!R12+'NINH GIANG'!R12+'NINH MY'!R12+'NINH XUAN'!R12+'NINH HOA'!R12+'TT THIEN TON'!R12</f>
        <v>0</v>
      </c>
      <c r="S12" s="94">
        <f>'TRUONG YEN'!S12+'NINH THANG'!S12+'NINH AN'!S12+'NINH HAI'!S12+'NINH KHANG'!S12+'NINH VAN'!S12+'NINH GIANG'!S12+'NINH MY'!S12+'NINH XUAN'!S12+'NINH HOA'!S12+'TT THIEN TON'!S12</f>
        <v>0</v>
      </c>
      <c r="T12" s="94">
        <f>'TRUONG YEN'!T12+'NINH THANG'!T12+'NINH AN'!T12+'NINH HAI'!T12+'NINH KHANG'!T12+'NINH VAN'!T12+'NINH GIANG'!T12+'NINH MY'!T12+'NINH XUAN'!T12+'NINH HOA'!T12+'TT THIEN TON'!T12</f>
        <v>0</v>
      </c>
      <c r="U12" s="94">
        <f>'TRUONG YEN'!U12+'NINH THANG'!U12+'NINH AN'!U12+'NINH HAI'!U12+'NINH KHANG'!U12+'NINH VAN'!U12+'NINH GIANG'!U12+'NINH MY'!U12+'NINH XUAN'!U12+'NINH HOA'!U12+'TT THIEN TON'!U12</f>
        <v>0</v>
      </c>
      <c r="V12" s="94" t="e">
        <f>'TRUONG YEN'!V12+'NINH THANG'!V12+'NINH AN'!V12+'NINH HAI'!V12+'NINH KHANG'!V12+'NINH VAN'!V12+'NINH GIANG'!V12+'NINH MY'!V12+'NINH XUAN'!V12+'NINH HOA'!V12+'TT THIEN TON'!V12</f>
        <v>#REF!</v>
      </c>
      <c r="W12" s="94">
        <f>'TRUONG YEN'!W12+'NINH THANG'!W12+'NINH AN'!W12+'NINH HAI'!W12+'NINH KHANG'!W12+'NINH VAN'!W12+'NINH GIANG'!W12+'NINH MY'!W12+'NINH XUAN'!W12+'NINH HOA'!W12+'TT THIEN TON'!W12</f>
        <v>0</v>
      </c>
      <c r="X12" s="94">
        <f>'TRUONG YEN'!X12+'NINH THANG'!X12+'NINH AN'!X12+'NINH HAI'!X12+'NINH KHANG'!X12+'NINH VAN'!X12+'NINH GIANG'!X12+'NINH MY'!X12+'NINH XUAN'!X12+'NINH HOA'!X12+'TT THIEN TON'!X12</f>
        <v>0</v>
      </c>
      <c r="Y12" s="94">
        <f>'TRUONG YEN'!Y12+'NINH THANG'!Y12+'NINH AN'!Y12+'NINH HAI'!Y12+'NINH KHANG'!Y12+'NINH VAN'!Y12+'NINH GIANG'!Y12+'NINH MY'!Y12+'NINH XUAN'!Y12+'NINH HOA'!Y12+'TT THIEN TON'!Y12</f>
        <v>0</v>
      </c>
      <c r="Z12" s="94">
        <f>'TRUONG YEN'!Z12+'NINH THANG'!Z12+'NINH AN'!Z12+'NINH HAI'!Z12+'NINH KHANG'!Z12+'NINH VAN'!Z12+'NINH GIANG'!Z12+'NINH MY'!Z12+'NINH XUAN'!Z12+'NINH HOA'!Z12+'TT THIEN TON'!Z12</f>
        <v>0</v>
      </c>
      <c r="AA12" s="94">
        <f>'TRUONG YEN'!AA12+'NINH THANG'!AA12+'NINH AN'!AA12+'NINH HAI'!AA12+'NINH KHANG'!AA12+'NINH VAN'!AA12+'NINH GIANG'!AA12+'NINH MY'!AA12+'NINH XUAN'!AA12+'NINH HOA'!AA12+'TT THIEN TON'!AA12</f>
        <v>0</v>
      </c>
      <c r="AB12" s="94">
        <f>'TRUONG YEN'!AB12+'NINH THANG'!AB12+'NINH AN'!AB12+'NINH HAI'!AB12+'NINH KHANG'!AB12+'NINH VAN'!AB12+'NINH GIANG'!AB12+'NINH MY'!AB12+'NINH XUAN'!AB12+'NINH HOA'!AB12+'TT THIEN TON'!AB12</f>
        <v>0</v>
      </c>
      <c r="AC12" s="94">
        <f>'TRUONG YEN'!AC12+'NINH THANG'!AC12+'NINH AN'!AC12+'NINH HAI'!AC12+'NINH KHANG'!AC12+'NINH VAN'!AC12+'NINH GIANG'!AC12+'NINH MY'!AC12+'NINH XUAN'!AC12+'NINH HOA'!AC12+'TT THIEN TON'!AC12</f>
        <v>0</v>
      </c>
      <c r="AD12" s="94">
        <f>'TRUONG YEN'!AD12+'NINH THANG'!AD12+'NINH AN'!AD12+'NINH HAI'!AD12+'NINH KHANG'!AD12+'NINH VAN'!AD12+'NINH GIANG'!AD12+'NINH MY'!AD12+'NINH XUAN'!AD12+'NINH HOA'!AD12+'TT THIEN TON'!AD12</f>
        <v>0</v>
      </c>
      <c r="AE12" s="94">
        <f>'TRUONG YEN'!AE12+'NINH THANG'!AE12+'NINH AN'!AE12+'NINH HAI'!AE12+'NINH KHANG'!AE12+'NINH VAN'!AE12+'NINH GIANG'!AE12+'NINH MY'!AE12+'NINH XUAN'!AE12+'NINH HOA'!AE12+'TT THIEN TON'!AE12</f>
        <v>0</v>
      </c>
      <c r="AF12" s="94">
        <f>'TRUONG YEN'!AF12+'NINH THANG'!AF12+'NINH AN'!AF12+'NINH HAI'!AF12+'NINH KHANG'!AF12+'NINH VAN'!AF12+'NINH GIANG'!AF12+'NINH MY'!AF12+'NINH XUAN'!AF12+'NINH HOA'!AF12+'TT THIEN TON'!AF12</f>
        <v>0</v>
      </c>
      <c r="AG12" s="94">
        <f>'TRUONG YEN'!AG12+'NINH THANG'!AG12+'NINH AN'!AG12+'NINH HAI'!AG12+'NINH KHANG'!AG12+'NINH VAN'!AG12+'NINH GIANG'!AG12+'NINH MY'!AG12+'NINH XUAN'!AG12+'NINH HOA'!AG12+'TT THIEN TON'!AG12</f>
        <v>0</v>
      </c>
      <c r="AH12" s="94">
        <f>'TRUONG YEN'!AH12+'NINH THANG'!AH12+'NINH AN'!AH12+'NINH HAI'!AH12+'NINH KHANG'!AH12+'NINH VAN'!AH12+'NINH GIANG'!AH12+'NINH MY'!AH12+'NINH XUAN'!AH12+'NINH HOA'!AH12+'TT THIEN TON'!AH12</f>
        <v>0</v>
      </c>
      <c r="AI12" s="94">
        <f>'TRUONG YEN'!AI12+'NINH THANG'!AI12+'NINH AN'!AI12+'NINH HAI'!AI12+'NINH KHANG'!AI12+'NINH VAN'!AI12+'NINH GIANG'!AI12+'NINH MY'!AI12+'NINH XUAN'!AI12+'NINH HOA'!AI12+'TT THIEN TON'!AI12</f>
        <v>0</v>
      </c>
      <c r="AJ12" s="94">
        <f>'TRUONG YEN'!AJ12+'NINH THANG'!AJ12+'NINH AN'!AJ12+'NINH HAI'!AJ12+'NINH KHANG'!AJ12+'NINH VAN'!AJ12+'NINH GIANG'!AJ12+'NINH MY'!AJ12+'NINH XUAN'!AJ12+'NINH HOA'!AJ12+'TT THIEN TON'!AJ12</f>
        <v>0</v>
      </c>
      <c r="AK12" s="94">
        <f>'TRUONG YEN'!AK12+'NINH THANG'!AK12+'NINH AN'!AK12+'NINH HAI'!AK12+'NINH KHANG'!AK12+'NINH VAN'!AK12+'NINH GIANG'!AK12+'NINH MY'!AK12+'NINH XUAN'!AK12+'NINH HOA'!AK12+'TT THIEN TON'!AK12</f>
        <v>2.5</v>
      </c>
      <c r="AL12" s="94">
        <f>'TRUONG YEN'!AL12+'NINH THANG'!AL12+'NINH AN'!AL12+'NINH HAI'!AL12+'NINH KHANG'!AL12+'NINH VAN'!AL12+'NINH GIANG'!AL12+'NINH MY'!AL12+'NINH XUAN'!AL12+'NINH HOA'!AL12+'TT THIEN TON'!AL12</f>
        <v>0</v>
      </c>
      <c r="AM12" s="94">
        <f>'TRUONG YEN'!AM12+'NINH THANG'!AM12+'NINH AN'!AM12+'NINH HAI'!AM12+'NINH KHANG'!AM12+'NINH VAN'!AM12+'NINH GIANG'!AM12+'NINH MY'!AM12+'NINH XUAN'!AM12+'NINH HOA'!AM12+'TT THIEN TON'!AM12</f>
        <v>0</v>
      </c>
      <c r="AN12" s="94">
        <f>'TRUONG YEN'!AN12+'NINH THANG'!AN12+'NINH AN'!AN12+'NINH HAI'!AN12+'NINH KHANG'!AN12+'NINH VAN'!AN12+'NINH GIANG'!AN12+'NINH MY'!AN12+'NINH XUAN'!AN12+'NINH HOA'!AN12+'TT THIEN TON'!AN12</f>
        <v>0</v>
      </c>
      <c r="AO12" s="85" t="e">
        <f t="shared" si="1"/>
        <v>#REF!</v>
      </c>
      <c r="AP12" s="92"/>
    </row>
    <row r="13" spans="1:43">
      <c r="A13" s="62" t="s">
        <v>186</v>
      </c>
      <c r="B13" s="61" t="s">
        <v>185</v>
      </c>
      <c r="C13" s="65" t="s">
        <v>42</v>
      </c>
      <c r="D13" s="71">
        <f>'TRUONG YEN'!D13+'NINH THANG'!D13+'NINH AN'!D13+'NINH HAI'!D13+'NINH KHANG'!D13+'NINH VAN'!D13+'NINH GIANG'!D13+'NINH MY'!D13+'NINH XUAN'!D13+'NINH HOA'!D13+'TT THIEN TON'!D13</f>
        <v>0</v>
      </c>
      <c r="E13" s="71">
        <f>'TRUONG YEN'!E13+'NINH THANG'!E13+'NINH AN'!E13+'NINH HAI'!E13+'NINH KHANG'!E13+'NINH VAN'!E13+'NINH GIANG'!E13+'NINH MY'!E13+'NINH XUAN'!E13+'NINH HOA'!E13+'TT THIEN TON'!E13</f>
        <v>0</v>
      </c>
      <c r="F13" s="71">
        <f>'TRUONG YEN'!F13+'NINH THANG'!F13+'NINH AN'!F13+'NINH HAI'!F13+'NINH KHANG'!F13+'NINH VAN'!F13+'NINH GIANG'!F13+'NINH MY'!F13+'NINH XUAN'!F13+'NINH HOA'!F13+'TT THIEN TON'!F13</f>
        <v>0</v>
      </c>
      <c r="G13" s="71">
        <f>'TRUONG YEN'!G13+'NINH THANG'!G13+'NINH AN'!G13+'NINH HAI'!G13+'NINH KHANG'!G13+'NINH VAN'!G13+'NINH GIANG'!G13+'NINH MY'!G13+'NINH XUAN'!G13+'NINH HOA'!G13+'TT THIEN TON'!G13</f>
        <v>0</v>
      </c>
      <c r="H13" s="71">
        <f>'TRUONG YEN'!H13+'NINH THANG'!H13+'NINH AN'!H13+'NINH HAI'!H13+'NINH KHANG'!H13+'NINH VAN'!H13+'NINH GIANG'!H13+'NINH MY'!H13+'NINH XUAN'!H13+'NINH HOA'!H13+'TT THIEN TON'!H13</f>
        <v>0</v>
      </c>
      <c r="I13" s="71">
        <f>'TRUONG YEN'!I13+'NINH THANG'!I13+'NINH AN'!I13+'NINH HAI'!I13+'NINH KHANG'!I13+'NINH VAN'!I13+'NINH GIANG'!I13+'NINH MY'!I13+'NINH XUAN'!I13+'NINH HOA'!I13+'TT THIEN TON'!I13</f>
        <v>0</v>
      </c>
      <c r="J13" s="71">
        <f>'TRUONG YEN'!J13+'NINH THANG'!J13+'NINH AN'!J13+'NINH HAI'!J13+'NINH KHANG'!J13+'NINH VAN'!J13+'NINH GIANG'!J13+'NINH MY'!J13+'NINH XUAN'!J13+'NINH HOA'!J13+'TT THIEN TON'!J13</f>
        <v>0</v>
      </c>
      <c r="K13" s="71">
        <f>'TRUONG YEN'!K13+'NINH THANG'!K13+'NINH AN'!K13+'NINH HAI'!K13+'NINH KHANG'!K13+'NINH VAN'!K13+'NINH GIANG'!K13+'NINH MY'!K13+'NINH XUAN'!K13+'NINH HOA'!K13+'TT THIEN TON'!K13</f>
        <v>0</v>
      </c>
      <c r="L13" s="71">
        <f>'TRUONG YEN'!L13+'NINH THANG'!L13+'NINH AN'!L13+'NINH HAI'!L13+'NINH KHANG'!L13+'NINH VAN'!L13+'NINH GIANG'!L13+'NINH MY'!L13+'NINH XUAN'!L13+'NINH HOA'!L13+'TT THIEN TON'!L13</f>
        <v>0</v>
      </c>
      <c r="M13" s="71">
        <f>'TRUONG YEN'!M13+'NINH THANG'!M13+'NINH AN'!M13+'NINH HAI'!M13+'NINH KHANG'!M13+'NINH VAN'!M13+'NINH GIANG'!M13+'NINH MY'!M13+'NINH XUAN'!M13+'NINH HOA'!M13+'TT THIEN TON'!M13</f>
        <v>0</v>
      </c>
      <c r="N13" s="71">
        <f>'TRUONG YEN'!N13+'NINH THANG'!N13+'NINH AN'!N13+'NINH HAI'!N13+'NINH KHANG'!N13+'NINH VAN'!N13+'NINH GIANG'!N13+'NINH MY'!N13+'NINH XUAN'!N13+'NINH HOA'!N13+'TT THIEN TON'!N13</f>
        <v>0</v>
      </c>
      <c r="O13" s="71">
        <f>'TRUONG YEN'!O13+'NINH THANG'!O13+'NINH AN'!O13+'NINH HAI'!O13+'NINH KHANG'!O13+'NINH VAN'!O13+'NINH GIANG'!O13+'NINH MY'!O13+'NINH XUAN'!O13+'NINH HOA'!O13+'TT THIEN TON'!O13</f>
        <v>0</v>
      </c>
      <c r="P13" s="71">
        <f>'TRUONG YEN'!P13+'NINH THANG'!P13+'NINH AN'!P13+'NINH HAI'!P13+'NINH KHANG'!P13+'NINH VAN'!P13+'NINH GIANG'!P13+'NINH MY'!P13+'NINH XUAN'!P13+'NINH HOA'!P13+'TT THIEN TON'!P13</f>
        <v>0</v>
      </c>
      <c r="Q13" s="71">
        <f>'TRUONG YEN'!Q13+'NINH THANG'!Q13+'NINH AN'!Q13+'NINH HAI'!Q13+'NINH KHANG'!Q13+'NINH VAN'!Q13+'NINH GIANG'!Q13+'NINH MY'!Q13+'NINH XUAN'!Q13+'NINH HOA'!Q13+'TT THIEN TON'!Q13</f>
        <v>0</v>
      </c>
      <c r="R13" s="71">
        <f>'TRUONG YEN'!R13+'NINH THANG'!R13+'NINH AN'!R13+'NINH HAI'!R13+'NINH KHANG'!R13+'NINH VAN'!R13+'NINH GIANG'!R13+'NINH MY'!R13+'NINH XUAN'!R13+'NINH HOA'!R13+'TT THIEN TON'!R13</f>
        <v>0</v>
      </c>
      <c r="S13" s="71">
        <f>'TRUONG YEN'!S13+'NINH THANG'!S13+'NINH AN'!S13+'NINH HAI'!S13+'NINH KHANG'!S13+'NINH VAN'!S13+'NINH GIANG'!S13+'NINH MY'!S13+'NINH XUAN'!S13+'NINH HOA'!S13+'TT THIEN TON'!S13</f>
        <v>0</v>
      </c>
      <c r="T13" s="71">
        <f>'TRUONG YEN'!T13+'NINH THANG'!T13+'NINH AN'!T13+'NINH HAI'!T13+'NINH KHANG'!T13+'NINH VAN'!T13+'NINH GIANG'!T13+'NINH MY'!T13+'NINH XUAN'!T13+'NINH HOA'!T13+'TT THIEN TON'!T13</f>
        <v>0</v>
      </c>
      <c r="U13" s="71">
        <f>'TRUONG YEN'!U13+'NINH THANG'!U13+'NINH AN'!U13+'NINH HAI'!U13+'NINH KHANG'!U13+'NINH VAN'!U13+'NINH GIANG'!U13+'NINH MY'!U13+'NINH XUAN'!U13+'NINH HOA'!U13+'TT THIEN TON'!U13</f>
        <v>0</v>
      </c>
      <c r="V13" s="71">
        <f>'TRUONG YEN'!V13+'NINH THANG'!V13+'NINH AN'!V13+'NINH HAI'!V13+'NINH KHANG'!V13+'NINH VAN'!V13+'NINH GIANG'!V13+'NINH MY'!V13+'NINH XUAN'!V13+'NINH HOA'!V13+'TT THIEN TON'!V13</f>
        <v>0.06</v>
      </c>
      <c r="W13" s="71">
        <f>'TRUONG YEN'!W13+'NINH THANG'!W13+'NINH AN'!W13+'NINH HAI'!W13+'NINH KHANG'!W13+'NINH VAN'!W13+'NINH GIANG'!W13+'NINH MY'!W13+'NINH XUAN'!W13+'NINH HOA'!W13+'TT THIEN TON'!W13</f>
        <v>0</v>
      </c>
      <c r="X13" s="71">
        <f>'TRUONG YEN'!X13+'NINH THANG'!X13+'NINH AN'!X13+'NINH HAI'!X13+'NINH KHANG'!X13+'NINH VAN'!X13+'NINH GIANG'!X13+'NINH MY'!X13+'NINH XUAN'!X13+'NINH HOA'!X13+'TT THIEN TON'!X13</f>
        <v>0</v>
      </c>
      <c r="Y13" s="71">
        <f>'TRUONG YEN'!Y13+'NINH THANG'!Y13+'NINH AN'!Y13+'NINH HAI'!Y13+'NINH KHANG'!Y13+'NINH VAN'!Y13+'NINH GIANG'!Y13+'NINH MY'!Y13+'NINH XUAN'!Y13+'NINH HOA'!Y13+'TT THIEN TON'!Y13</f>
        <v>0</v>
      </c>
      <c r="Z13" s="71">
        <f>'TRUONG YEN'!Z13+'NINH THANG'!Z13+'NINH AN'!Z13+'NINH HAI'!Z13+'NINH KHANG'!Z13+'NINH VAN'!Z13+'NINH GIANG'!Z13+'NINH MY'!Z13+'NINH XUAN'!Z13+'NINH HOA'!Z13+'TT THIEN TON'!Z13</f>
        <v>0</v>
      </c>
      <c r="AA13" s="71">
        <f>'TRUONG YEN'!AA13+'NINH THANG'!AA13+'NINH AN'!AA13+'NINH HAI'!AA13+'NINH KHANG'!AA13+'NINH VAN'!AA13+'NINH GIANG'!AA13+'NINH MY'!AA13+'NINH XUAN'!AA13+'NINH HOA'!AA13+'TT THIEN TON'!AA13</f>
        <v>0</v>
      </c>
      <c r="AB13" s="71">
        <f>'TRUONG YEN'!AB13+'NINH THANG'!AB13+'NINH AN'!AB13+'NINH HAI'!AB13+'NINH KHANG'!AB13+'NINH VAN'!AB13+'NINH GIANG'!AB13+'NINH MY'!AB13+'NINH XUAN'!AB13+'NINH HOA'!AB13+'TT THIEN TON'!AB13</f>
        <v>0</v>
      </c>
      <c r="AC13" s="71">
        <f>'TRUONG YEN'!AC13+'NINH THANG'!AC13+'NINH AN'!AC13+'NINH HAI'!AC13+'NINH KHANG'!AC13+'NINH VAN'!AC13+'NINH GIANG'!AC13+'NINH MY'!AC13+'NINH XUAN'!AC13+'NINH HOA'!AC13+'TT THIEN TON'!AC13</f>
        <v>0</v>
      </c>
      <c r="AD13" s="71">
        <f>'TRUONG YEN'!AD13+'NINH THANG'!AD13+'NINH AN'!AD13+'NINH HAI'!AD13+'NINH KHANG'!AD13+'NINH VAN'!AD13+'NINH GIANG'!AD13+'NINH MY'!AD13+'NINH XUAN'!AD13+'NINH HOA'!AD13+'TT THIEN TON'!AD13</f>
        <v>0</v>
      </c>
      <c r="AE13" s="71">
        <f>'TRUONG YEN'!AE13+'NINH THANG'!AE13+'NINH AN'!AE13+'NINH HAI'!AE13+'NINH KHANG'!AE13+'NINH VAN'!AE13+'NINH GIANG'!AE13+'NINH MY'!AE13+'NINH XUAN'!AE13+'NINH HOA'!AE13+'TT THIEN TON'!AE13</f>
        <v>0</v>
      </c>
      <c r="AF13" s="71">
        <f>'TRUONG YEN'!AF13+'NINH THANG'!AF13+'NINH AN'!AF13+'NINH HAI'!AF13+'NINH KHANG'!AF13+'NINH VAN'!AF13+'NINH GIANG'!AF13+'NINH MY'!AF13+'NINH XUAN'!AF13+'NINH HOA'!AF13+'TT THIEN TON'!AF13</f>
        <v>0</v>
      </c>
      <c r="AG13" s="71">
        <f>'TRUONG YEN'!AG13+'NINH THANG'!AG13+'NINH AN'!AG13+'NINH HAI'!AG13+'NINH KHANG'!AG13+'NINH VAN'!AG13+'NINH GIANG'!AG13+'NINH MY'!AG13+'NINH XUAN'!AG13+'NINH HOA'!AG13+'TT THIEN TON'!AG13</f>
        <v>0</v>
      </c>
      <c r="AH13" s="71">
        <f>'TRUONG YEN'!AH13+'NINH THANG'!AH13+'NINH AN'!AH13+'NINH HAI'!AH13+'NINH KHANG'!AH13+'NINH VAN'!AH13+'NINH GIANG'!AH13+'NINH MY'!AH13+'NINH XUAN'!AH13+'NINH HOA'!AH13+'TT THIEN TON'!AH13</f>
        <v>0</v>
      </c>
      <c r="AI13" s="71">
        <f>'TRUONG YEN'!AI13+'NINH THANG'!AI13+'NINH AN'!AI13+'NINH HAI'!AI13+'NINH KHANG'!AI13+'NINH VAN'!AI13+'NINH GIANG'!AI13+'NINH MY'!AI13+'NINH XUAN'!AI13+'NINH HOA'!AI13+'TT THIEN TON'!AI13</f>
        <v>0</v>
      </c>
      <c r="AJ13" s="71">
        <f>'TRUONG YEN'!AJ13+'NINH THANG'!AJ13+'NINH AN'!AJ13+'NINH HAI'!AJ13+'NINH KHANG'!AJ13+'NINH VAN'!AJ13+'NINH GIANG'!AJ13+'NINH MY'!AJ13+'NINH XUAN'!AJ13+'NINH HOA'!AJ13+'TT THIEN TON'!AJ13</f>
        <v>0</v>
      </c>
      <c r="AK13" s="71">
        <f>'TRUONG YEN'!AK13+'NINH THANG'!AK13+'NINH AN'!AK13+'NINH HAI'!AK13+'NINH KHANG'!AK13+'NINH VAN'!AK13+'NINH GIANG'!AK13+'NINH MY'!AK13+'NINH XUAN'!AK13+'NINH HOA'!AK13+'TT THIEN TON'!AK13</f>
        <v>0</v>
      </c>
      <c r="AL13" s="71">
        <f>'TRUONG YEN'!AL13+'NINH THANG'!AL13+'NINH AN'!AL13+'NINH HAI'!AL13+'NINH KHANG'!AL13+'NINH VAN'!AL13+'NINH GIANG'!AL13+'NINH MY'!AL13+'NINH XUAN'!AL13+'NINH HOA'!AL13+'TT THIEN TON'!AL13</f>
        <v>0</v>
      </c>
      <c r="AM13" s="71">
        <f>'TRUONG YEN'!AM13+'NINH THANG'!AM13+'NINH AN'!AM13+'NINH HAI'!AM13+'NINH KHANG'!AM13+'NINH VAN'!AM13+'NINH GIANG'!AM13+'NINH MY'!AM13+'NINH XUAN'!AM13+'NINH HOA'!AM13+'TT THIEN TON'!AM13</f>
        <v>0</v>
      </c>
      <c r="AN13" s="71">
        <f>'TRUONG YEN'!AN13+'NINH THANG'!AN13+'NINH AN'!AN13+'NINH HAI'!AN13+'NINH KHANG'!AN13+'NINH VAN'!AN13+'NINH GIANG'!AN13+'NINH MY'!AN13+'NINH XUAN'!AN13+'NINH HOA'!AN13+'TT THIEN TON'!AN13</f>
        <v>0</v>
      </c>
      <c r="AO13" s="49">
        <f t="shared" si="1"/>
        <v>0.06</v>
      </c>
    </row>
    <row r="14" spans="1:43">
      <c r="A14" s="62" t="s">
        <v>184</v>
      </c>
      <c r="B14" s="61" t="s">
        <v>183</v>
      </c>
      <c r="C14" s="64" t="s">
        <v>182</v>
      </c>
      <c r="D14" s="71">
        <f>'TRUONG YEN'!D14+'NINH THANG'!D14+'NINH AN'!D14+'NINH HAI'!D14+'NINH KHANG'!D14+'NINH VAN'!D14+'NINH GIANG'!D14+'NINH MY'!D14+'NINH XUAN'!D14+'NINH HOA'!D14+'TT THIEN TON'!D14</f>
        <v>0</v>
      </c>
      <c r="E14" s="71">
        <f>'TRUONG YEN'!E14+'NINH THANG'!E14+'NINH AN'!E14+'NINH HAI'!E14+'NINH KHANG'!E14+'NINH VAN'!E14+'NINH GIANG'!E14+'NINH MY'!E14+'NINH XUAN'!E14+'NINH HOA'!E14+'TT THIEN TON'!E14</f>
        <v>0</v>
      </c>
      <c r="F14" s="71">
        <f>'TRUONG YEN'!F14+'NINH THANG'!F14+'NINH AN'!F14+'NINH HAI'!F14+'NINH KHANG'!F14+'NINH VAN'!F14+'NINH GIANG'!F14+'NINH MY'!F14+'NINH XUAN'!F14+'NINH HOA'!F14+'TT THIEN TON'!F14</f>
        <v>0</v>
      </c>
      <c r="G14" s="71">
        <f>'TRUONG YEN'!G14+'NINH THANG'!G14+'NINH AN'!G14+'NINH HAI'!G14+'NINH KHANG'!G14+'NINH VAN'!G14+'NINH GIANG'!G14+'NINH MY'!G14+'NINH XUAN'!G14+'NINH HOA'!G14+'TT THIEN TON'!G14</f>
        <v>0</v>
      </c>
      <c r="H14" s="71">
        <f>'TRUONG YEN'!H14+'NINH THANG'!H14+'NINH AN'!H14+'NINH HAI'!H14+'NINH KHANG'!H14+'NINH VAN'!H14+'NINH GIANG'!H14+'NINH MY'!H14+'NINH XUAN'!H14+'NINH HOA'!H14+'TT THIEN TON'!H14</f>
        <v>0</v>
      </c>
      <c r="I14" s="71">
        <f>'TRUONG YEN'!I14+'NINH THANG'!I14+'NINH AN'!I14+'NINH HAI'!I14+'NINH KHANG'!I14+'NINH VAN'!I14+'NINH GIANG'!I14+'NINH MY'!I14+'NINH XUAN'!I14+'NINH HOA'!I14+'TT THIEN TON'!I14</f>
        <v>0</v>
      </c>
      <c r="J14" s="71">
        <f>'TRUONG YEN'!J14+'NINH THANG'!J14+'NINH AN'!J14+'NINH HAI'!J14+'NINH KHANG'!J14+'NINH VAN'!J14+'NINH GIANG'!J14+'NINH MY'!J14+'NINH XUAN'!J14+'NINH HOA'!J14+'TT THIEN TON'!J14</f>
        <v>0</v>
      </c>
      <c r="K14" s="71">
        <f>'TRUONG YEN'!K14+'NINH THANG'!K14+'NINH AN'!K14+'NINH HAI'!K14+'NINH KHANG'!K14+'NINH VAN'!K14+'NINH GIANG'!K14+'NINH MY'!K14+'NINH XUAN'!K14+'NINH HOA'!K14+'TT THIEN TON'!K14</f>
        <v>0</v>
      </c>
      <c r="L14" s="71">
        <f>'TRUONG YEN'!L14+'NINH THANG'!L14+'NINH AN'!L14+'NINH HAI'!L14+'NINH KHANG'!L14+'NINH VAN'!L14+'NINH GIANG'!L14+'NINH MY'!L14+'NINH XUAN'!L14+'NINH HOA'!L14+'TT THIEN TON'!L14</f>
        <v>0</v>
      </c>
      <c r="M14" s="71">
        <f>'TRUONG YEN'!M14+'NINH THANG'!M14+'NINH AN'!M14+'NINH HAI'!M14+'NINH KHANG'!M14+'NINH VAN'!M14+'NINH GIANG'!M14+'NINH MY'!M14+'NINH XUAN'!M14+'NINH HOA'!M14+'TT THIEN TON'!M14</f>
        <v>0</v>
      </c>
      <c r="N14" s="71">
        <f>'TRUONG YEN'!N14+'NINH THANG'!N14+'NINH AN'!N14+'NINH HAI'!N14+'NINH KHANG'!N14+'NINH VAN'!N14+'NINH GIANG'!N14+'NINH MY'!N14+'NINH XUAN'!N14+'NINH HOA'!N14+'TT THIEN TON'!N14</f>
        <v>0</v>
      </c>
      <c r="O14" s="71">
        <f>'TRUONG YEN'!O14+'NINH THANG'!O14+'NINH AN'!O14+'NINH HAI'!O14+'NINH KHANG'!O14+'NINH VAN'!O14+'NINH GIANG'!O14+'NINH MY'!O14+'NINH XUAN'!O14+'NINH HOA'!O14+'TT THIEN TON'!O14</f>
        <v>0</v>
      </c>
      <c r="P14" s="71">
        <f>'TRUONG YEN'!P14+'NINH THANG'!P14+'NINH AN'!P14+'NINH HAI'!P14+'NINH KHANG'!P14+'NINH VAN'!P14+'NINH GIANG'!P14+'NINH MY'!P14+'NINH XUAN'!P14+'NINH HOA'!P14+'TT THIEN TON'!P14</f>
        <v>0</v>
      </c>
      <c r="Q14" s="71">
        <f>'TRUONG YEN'!Q14+'NINH THANG'!Q14+'NINH AN'!Q14+'NINH HAI'!Q14+'NINH KHANG'!Q14+'NINH VAN'!Q14+'NINH GIANG'!Q14+'NINH MY'!Q14+'NINH XUAN'!Q14+'NINH HOA'!Q14+'TT THIEN TON'!Q14</f>
        <v>0</v>
      </c>
      <c r="R14" s="71">
        <f>'TRUONG YEN'!R14+'NINH THANG'!R14+'NINH AN'!R14+'NINH HAI'!R14+'NINH KHANG'!R14+'NINH VAN'!R14+'NINH GIANG'!R14+'NINH MY'!R14+'NINH XUAN'!R14+'NINH HOA'!R14+'TT THIEN TON'!R14</f>
        <v>0</v>
      </c>
      <c r="S14" s="71">
        <f>'TRUONG YEN'!S14+'NINH THANG'!S14+'NINH AN'!S14+'NINH HAI'!S14+'NINH KHANG'!S14+'NINH VAN'!S14+'NINH GIANG'!S14+'NINH MY'!S14+'NINH XUAN'!S14+'NINH HOA'!S14+'TT THIEN TON'!S14</f>
        <v>0</v>
      </c>
      <c r="T14" s="71">
        <f>'TRUONG YEN'!T14+'NINH THANG'!T14+'NINH AN'!T14+'NINH HAI'!T14+'NINH KHANG'!T14+'NINH VAN'!T14+'NINH GIANG'!T14+'NINH MY'!T14+'NINH XUAN'!T14+'NINH HOA'!T14+'TT THIEN TON'!T14</f>
        <v>0</v>
      </c>
      <c r="U14" s="71">
        <f>'TRUONG YEN'!U14+'NINH THANG'!U14+'NINH AN'!U14+'NINH HAI'!U14+'NINH KHANG'!U14+'NINH VAN'!U14+'NINH GIANG'!U14+'NINH MY'!U14+'NINH XUAN'!U14+'NINH HOA'!U14+'TT THIEN TON'!U14</f>
        <v>0</v>
      </c>
      <c r="V14" s="71">
        <f>'TRUONG YEN'!V14+'NINH THANG'!V14+'NINH AN'!V14+'NINH HAI'!V14+'NINH KHANG'!V14+'NINH VAN'!V14+'NINH GIANG'!V14+'NINH MY'!V14+'NINH XUAN'!V14+'NINH HOA'!V14+'TT THIEN TON'!V14</f>
        <v>0</v>
      </c>
      <c r="W14" s="71">
        <f>'TRUONG YEN'!W14+'NINH THANG'!W14+'NINH AN'!W14+'NINH HAI'!W14+'NINH KHANG'!W14+'NINH VAN'!W14+'NINH GIANG'!W14+'NINH MY'!W14+'NINH XUAN'!W14+'NINH HOA'!W14+'TT THIEN TON'!W14</f>
        <v>0</v>
      </c>
      <c r="X14" s="71">
        <f>'TRUONG YEN'!X14+'NINH THANG'!X14+'NINH AN'!X14+'NINH HAI'!X14+'NINH KHANG'!X14+'NINH VAN'!X14+'NINH GIANG'!X14+'NINH MY'!X14+'NINH XUAN'!X14+'NINH HOA'!X14+'TT THIEN TON'!X14</f>
        <v>0</v>
      </c>
      <c r="Y14" s="71">
        <f>'TRUONG YEN'!Y14+'NINH THANG'!Y14+'NINH AN'!Y14+'NINH HAI'!Y14+'NINH KHANG'!Y14+'NINH VAN'!Y14+'NINH GIANG'!Y14+'NINH MY'!Y14+'NINH XUAN'!Y14+'NINH HOA'!Y14+'TT THIEN TON'!Y14</f>
        <v>0</v>
      </c>
      <c r="Z14" s="71">
        <f>'TRUONG YEN'!Z14+'NINH THANG'!Z14+'NINH AN'!Z14+'NINH HAI'!Z14+'NINH KHANG'!Z14+'NINH VAN'!Z14+'NINH GIANG'!Z14+'NINH MY'!Z14+'NINH XUAN'!Z14+'NINH HOA'!Z14+'TT THIEN TON'!Z14</f>
        <v>0</v>
      </c>
      <c r="AA14" s="71">
        <f>'TRUONG YEN'!AA14+'NINH THANG'!AA14+'NINH AN'!AA14+'NINH HAI'!AA14+'NINH KHANG'!AA14+'NINH VAN'!AA14+'NINH GIANG'!AA14+'NINH MY'!AA14+'NINH XUAN'!AA14+'NINH HOA'!AA14+'TT THIEN TON'!AA14</f>
        <v>0</v>
      </c>
      <c r="AB14" s="71">
        <f>'TRUONG YEN'!AB14+'NINH THANG'!AB14+'NINH AN'!AB14+'NINH HAI'!AB14+'NINH KHANG'!AB14+'NINH VAN'!AB14+'NINH GIANG'!AB14+'NINH MY'!AB14+'NINH XUAN'!AB14+'NINH HOA'!AB14+'TT THIEN TON'!AB14</f>
        <v>0</v>
      </c>
      <c r="AC14" s="71">
        <f>'TRUONG YEN'!AC14+'NINH THANG'!AC14+'NINH AN'!AC14+'NINH HAI'!AC14+'NINH KHANG'!AC14+'NINH VAN'!AC14+'NINH GIANG'!AC14+'NINH MY'!AC14+'NINH XUAN'!AC14+'NINH HOA'!AC14+'TT THIEN TON'!AC14</f>
        <v>0</v>
      </c>
      <c r="AD14" s="71">
        <f>'TRUONG YEN'!AD14+'NINH THANG'!AD14+'NINH AN'!AD14+'NINH HAI'!AD14+'NINH KHANG'!AD14+'NINH VAN'!AD14+'NINH GIANG'!AD14+'NINH MY'!AD14+'NINH XUAN'!AD14+'NINH HOA'!AD14+'TT THIEN TON'!AD14</f>
        <v>0</v>
      </c>
      <c r="AE14" s="71">
        <f>'TRUONG YEN'!AE14+'NINH THANG'!AE14+'NINH AN'!AE14+'NINH HAI'!AE14+'NINH KHANG'!AE14+'NINH VAN'!AE14+'NINH GIANG'!AE14+'NINH MY'!AE14+'NINH XUAN'!AE14+'NINH HOA'!AE14+'TT THIEN TON'!AE14</f>
        <v>0</v>
      </c>
      <c r="AF14" s="71">
        <f>'TRUONG YEN'!AF14+'NINH THANG'!AF14+'NINH AN'!AF14+'NINH HAI'!AF14+'NINH KHANG'!AF14+'NINH VAN'!AF14+'NINH GIANG'!AF14+'NINH MY'!AF14+'NINH XUAN'!AF14+'NINH HOA'!AF14+'TT THIEN TON'!AF14</f>
        <v>0</v>
      </c>
      <c r="AG14" s="71">
        <f>'TRUONG YEN'!AG14+'NINH THANG'!AG14+'NINH AN'!AG14+'NINH HAI'!AG14+'NINH KHANG'!AG14+'NINH VAN'!AG14+'NINH GIANG'!AG14+'NINH MY'!AG14+'NINH XUAN'!AG14+'NINH HOA'!AG14+'TT THIEN TON'!AG14</f>
        <v>0</v>
      </c>
      <c r="AH14" s="71">
        <f>'TRUONG YEN'!AH14+'NINH THANG'!AH14+'NINH AN'!AH14+'NINH HAI'!AH14+'NINH KHANG'!AH14+'NINH VAN'!AH14+'NINH GIANG'!AH14+'NINH MY'!AH14+'NINH XUAN'!AH14+'NINH HOA'!AH14+'TT THIEN TON'!AH14</f>
        <v>0</v>
      </c>
      <c r="AI14" s="71">
        <f>'TRUONG YEN'!AI14+'NINH THANG'!AI14+'NINH AN'!AI14+'NINH HAI'!AI14+'NINH KHANG'!AI14+'NINH VAN'!AI14+'NINH GIANG'!AI14+'NINH MY'!AI14+'NINH XUAN'!AI14+'NINH HOA'!AI14+'TT THIEN TON'!AI14</f>
        <v>0</v>
      </c>
      <c r="AJ14" s="71">
        <f>'TRUONG YEN'!AJ14+'NINH THANG'!AJ14+'NINH AN'!AJ14+'NINH HAI'!AJ14+'NINH KHANG'!AJ14+'NINH VAN'!AJ14+'NINH GIANG'!AJ14+'NINH MY'!AJ14+'NINH XUAN'!AJ14+'NINH HOA'!AJ14+'TT THIEN TON'!AJ14</f>
        <v>0</v>
      </c>
      <c r="AK14" s="71">
        <f>'TRUONG YEN'!AK14+'NINH THANG'!AK14+'NINH AN'!AK14+'NINH HAI'!AK14+'NINH KHANG'!AK14+'NINH VAN'!AK14+'NINH GIANG'!AK14+'NINH MY'!AK14+'NINH XUAN'!AK14+'NINH HOA'!AK14+'TT THIEN TON'!AK14</f>
        <v>0</v>
      </c>
      <c r="AL14" s="71">
        <f>'TRUONG YEN'!AL14+'NINH THANG'!AL14+'NINH AN'!AL14+'NINH HAI'!AL14+'NINH KHANG'!AL14+'NINH VAN'!AL14+'NINH GIANG'!AL14+'NINH MY'!AL14+'NINH XUAN'!AL14+'NINH HOA'!AL14+'TT THIEN TON'!AL14</f>
        <v>0</v>
      </c>
      <c r="AM14" s="71">
        <f>'TRUONG YEN'!AM14+'NINH THANG'!AM14+'NINH AN'!AM14+'NINH HAI'!AM14+'NINH KHANG'!AM14+'NINH VAN'!AM14+'NINH GIANG'!AM14+'NINH MY'!AM14+'NINH XUAN'!AM14+'NINH HOA'!AM14+'TT THIEN TON'!AM14</f>
        <v>0</v>
      </c>
      <c r="AN14" s="71">
        <f>'TRUONG YEN'!AN14+'NINH THANG'!AN14+'NINH AN'!AN14+'NINH HAI'!AN14+'NINH KHANG'!AN14+'NINH VAN'!AN14+'NINH GIANG'!AN14+'NINH MY'!AN14+'NINH XUAN'!AN14+'NINH HOA'!AN14+'TT THIEN TON'!AN14</f>
        <v>0</v>
      </c>
      <c r="AO14" s="49">
        <f t="shared" si="1"/>
        <v>0</v>
      </c>
    </row>
    <row r="15" spans="1:43">
      <c r="A15" s="62" t="s">
        <v>181</v>
      </c>
      <c r="B15" s="61" t="s">
        <v>180</v>
      </c>
      <c r="C15" s="65" t="s">
        <v>99</v>
      </c>
      <c r="D15" s="71">
        <f>'TRUONG YEN'!D15+'NINH THANG'!D15+'NINH AN'!D15+'NINH HAI'!D15+'NINH KHANG'!D15+'NINH VAN'!D15+'NINH GIANG'!D15+'NINH MY'!D15+'NINH XUAN'!D15+'NINH HOA'!D15+'TT THIEN TON'!D15</f>
        <v>0</v>
      </c>
      <c r="E15" s="71">
        <f>'TRUONG YEN'!E15+'NINH THANG'!E15+'NINH AN'!E15+'NINH HAI'!E15+'NINH KHANG'!E15+'NINH VAN'!E15+'NINH GIANG'!E15+'NINH MY'!E15+'NINH XUAN'!E15+'NINH HOA'!E15+'TT THIEN TON'!E15</f>
        <v>0</v>
      </c>
      <c r="F15" s="71">
        <f>'TRUONG YEN'!F15+'NINH THANG'!F15+'NINH AN'!F15+'NINH HAI'!F15+'NINH KHANG'!F15+'NINH VAN'!F15+'NINH GIANG'!F15+'NINH MY'!F15+'NINH XUAN'!F15+'NINH HOA'!F15+'TT THIEN TON'!F15</f>
        <v>0</v>
      </c>
      <c r="G15" s="71">
        <f>'TRUONG YEN'!G15+'NINH THANG'!G15+'NINH AN'!G15+'NINH HAI'!G15+'NINH KHANG'!G15+'NINH VAN'!G15+'NINH GIANG'!G15+'NINH MY'!G15+'NINH XUAN'!G15+'NINH HOA'!G15+'TT THIEN TON'!G15</f>
        <v>0</v>
      </c>
      <c r="H15" s="71">
        <f>'TRUONG YEN'!H15+'NINH THANG'!H15+'NINH AN'!H15+'NINH HAI'!H15+'NINH KHANG'!H15+'NINH VAN'!H15+'NINH GIANG'!H15+'NINH MY'!H15+'NINH XUAN'!H15+'NINH HOA'!H15+'TT THIEN TON'!H15</f>
        <v>0</v>
      </c>
      <c r="I15" s="71">
        <f>'TRUONG YEN'!I15+'NINH THANG'!I15+'NINH AN'!I15+'NINH HAI'!I15+'NINH KHANG'!I15+'NINH VAN'!I15+'NINH GIANG'!I15+'NINH MY'!I15+'NINH XUAN'!I15+'NINH HOA'!I15+'TT THIEN TON'!I15</f>
        <v>0</v>
      </c>
      <c r="J15" s="71">
        <f>'TRUONG YEN'!J15+'NINH THANG'!J15+'NINH AN'!J15+'NINH HAI'!J15+'NINH KHANG'!J15+'NINH VAN'!J15+'NINH GIANG'!J15+'NINH MY'!J15+'NINH XUAN'!J15+'NINH HOA'!J15+'TT THIEN TON'!J15</f>
        <v>0</v>
      </c>
      <c r="K15" s="71">
        <f>'TRUONG YEN'!K15+'NINH THANG'!K15+'NINH AN'!K15+'NINH HAI'!K15+'NINH KHANG'!K15+'NINH VAN'!K15+'NINH GIANG'!K15+'NINH MY'!K15+'NINH XUAN'!K15+'NINH HOA'!K15+'TT THIEN TON'!K15</f>
        <v>0</v>
      </c>
      <c r="L15" s="71">
        <f>'TRUONG YEN'!L15+'NINH THANG'!L15+'NINH AN'!L15+'NINH HAI'!L15+'NINH KHANG'!L15+'NINH VAN'!L15+'NINH GIANG'!L15+'NINH MY'!L15+'NINH XUAN'!L15+'NINH HOA'!L15+'TT THIEN TON'!L15</f>
        <v>0</v>
      </c>
      <c r="M15" s="71">
        <f>'TRUONG YEN'!M15+'NINH THANG'!M15+'NINH AN'!M15+'NINH HAI'!M15+'NINH KHANG'!M15+'NINH VAN'!M15+'NINH GIANG'!M15+'NINH MY'!M15+'NINH XUAN'!M15+'NINH HOA'!M15+'TT THIEN TON'!M15</f>
        <v>0</v>
      </c>
      <c r="N15" s="71">
        <f>'TRUONG YEN'!N15+'NINH THANG'!N15+'NINH AN'!N15+'NINH HAI'!N15+'NINH KHANG'!N15+'NINH VAN'!N15+'NINH GIANG'!N15+'NINH MY'!N15+'NINH XUAN'!N15+'NINH HOA'!N15+'TT THIEN TON'!N15</f>
        <v>0</v>
      </c>
      <c r="O15" s="71">
        <f>'TRUONG YEN'!O15+'NINH THANG'!O15+'NINH AN'!O15+'NINH HAI'!O15+'NINH KHANG'!O15+'NINH VAN'!O15+'NINH GIANG'!O15+'NINH MY'!O15+'NINH XUAN'!O15+'NINH HOA'!O15+'TT THIEN TON'!O15</f>
        <v>0</v>
      </c>
      <c r="P15" s="71">
        <f>'TRUONG YEN'!P15+'NINH THANG'!P15+'NINH AN'!P15+'NINH HAI'!P15+'NINH KHANG'!P15+'NINH VAN'!P15+'NINH GIANG'!P15+'NINH MY'!P15+'NINH XUAN'!P15+'NINH HOA'!P15+'TT THIEN TON'!P15</f>
        <v>0</v>
      </c>
      <c r="Q15" s="71">
        <f>'TRUONG YEN'!Q15+'NINH THANG'!Q15+'NINH AN'!Q15+'NINH HAI'!Q15+'NINH KHANG'!Q15+'NINH VAN'!Q15+'NINH GIANG'!Q15+'NINH MY'!Q15+'NINH XUAN'!Q15+'NINH HOA'!Q15+'TT THIEN TON'!Q15</f>
        <v>0</v>
      </c>
      <c r="R15" s="71">
        <f>'TRUONG YEN'!R15+'NINH THANG'!R15+'NINH AN'!R15+'NINH HAI'!R15+'NINH KHANG'!R15+'NINH VAN'!R15+'NINH GIANG'!R15+'NINH MY'!R15+'NINH XUAN'!R15+'NINH HOA'!R15+'TT THIEN TON'!R15</f>
        <v>0</v>
      </c>
      <c r="S15" s="71">
        <f>'TRUONG YEN'!S15+'NINH THANG'!S15+'NINH AN'!S15+'NINH HAI'!S15+'NINH KHANG'!S15+'NINH VAN'!S15+'NINH GIANG'!S15+'NINH MY'!S15+'NINH XUAN'!S15+'NINH HOA'!S15+'TT THIEN TON'!S15</f>
        <v>0</v>
      </c>
      <c r="T15" s="71">
        <f>'TRUONG YEN'!T15+'NINH THANG'!T15+'NINH AN'!T15+'NINH HAI'!T15+'NINH KHANG'!T15+'NINH VAN'!T15+'NINH GIANG'!T15+'NINH MY'!T15+'NINH XUAN'!T15+'NINH HOA'!T15+'TT THIEN TON'!T15</f>
        <v>0</v>
      </c>
      <c r="U15" s="71">
        <f>'TRUONG YEN'!U15+'NINH THANG'!U15+'NINH AN'!U15+'NINH HAI'!U15+'NINH KHANG'!U15+'NINH VAN'!U15+'NINH GIANG'!U15+'NINH MY'!U15+'NINH XUAN'!U15+'NINH HOA'!U15+'TT THIEN TON'!U15</f>
        <v>0</v>
      </c>
      <c r="V15" s="71">
        <f>'TRUONG YEN'!V15+'NINH THANG'!V15+'NINH AN'!V15+'NINH HAI'!V15+'NINH KHANG'!V15+'NINH VAN'!V15+'NINH GIANG'!V15+'NINH MY'!V15+'NINH XUAN'!V15+'NINH HOA'!V15+'TT THIEN TON'!V15</f>
        <v>0</v>
      </c>
      <c r="W15" s="71">
        <f>'TRUONG YEN'!W15+'NINH THANG'!W15+'NINH AN'!W15+'NINH HAI'!W15+'NINH KHANG'!W15+'NINH VAN'!W15+'NINH GIANG'!W15+'NINH MY'!W15+'NINH XUAN'!W15+'NINH HOA'!W15+'TT THIEN TON'!W15</f>
        <v>0</v>
      </c>
      <c r="X15" s="71">
        <f>'TRUONG YEN'!X15+'NINH THANG'!X15+'NINH AN'!X15+'NINH HAI'!X15+'NINH KHANG'!X15+'NINH VAN'!X15+'NINH GIANG'!X15+'NINH MY'!X15+'NINH XUAN'!X15+'NINH HOA'!X15+'TT THIEN TON'!X15</f>
        <v>0</v>
      </c>
      <c r="Y15" s="71">
        <f>'TRUONG YEN'!Y15+'NINH THANG'!Y15+'NINH AN'!Y15+'NINH HAI'!Y15+'NINH KHANG'!Y15+'NINH VAN'!Y15+'NINH GIANG'!Y15+'NINH MY'!Y15+'NINH XUAN'!Y15+'NINH HOA'!Y15+'TT THIEN TON'!Y15</f>
        <v>0</v>
      </c>
      <c r="Z15" s="71">
        <f>'TRUONG YEN'!Z15+'NINH THANG'!Z15+'NINH AN'!Z15+'NINH HAI'!Z15+'NINH KHANG'!Z15+'NINH VAN'!Z15+'NINH GIANG'!Z15+'NINH MY'!Z15+'NINH XUAN'!Z15+'NINH HOA'!Z15+'TT THIEN TON'!Z15</f>
        <v>0</v>
      </c>
      <c r="AA15" s="71">
        <f>'TRUONG YEN'!AA15+'NINH THANG'!AA15+'NINH AN'!AA15+'NINH HAI'!AA15+'NINH KHANG'!AA15+'NINH VAN'!AA15+'NINH GIANG'!AA15+'NINH MY'!AA15+'NINH XUAN'!AA15+'NINH HOA'!AA15+'TT THIEN TON'!AA15</f>
        <v>0</v>
      </c>
      <c r="AB15" s="71">
        <f>'TRUONG YEN'!AB15+'NINH THANG'!AB15+'NINH AN'!AB15+'NINH HAI'!AB15+'NINH KHANG'!AB15+'NINH VAN'!AB15+'NINH GIANG'!AB15+'NINH MY'!AB15+'NINH XUAN'!AB15+'NINH HOA'!AB15+'TT THIEN TON'!AB15</f>
        <v>0</v>
      </c>
      <c r="AC15" s="71">
        <f>'TRUONG YEN'!AC15+'NINH THANG'!AC15+'NINH AN'!AC15+'NINH HAI'!AC15+'NINH KHANG'!AC15+'NINH VAN'!AC15+'NINH GIANG'!AC15+'NINH MY'!AC15+'NINH XUAN'!AC15+'NINH HOA'!AC15+'TT THIEN TON'!AC15</f>
        <v>0</v>
      </c>
      <c r="AD15" s="71">
        <f>'TRUONG YEN'!AD15+'NINH THANG'!AD15+'NINH AN'!AD15+'NINH HAI'!AD15+'NINH KHANG'!AD15+'NINH VAN'!AD15+'NINH GIANG'!AD15+'NINH MY'!AD15+'NINH XUAN'!AD15+'NINH HOA'!AD15+'TT THIEN TON'!AD15</f>
        <v>0</v>
      </c>
      <c r="AE15" s="71">
        <f>'TRUONG YEN'!AE15+'NINH THANG'!AE15+'NINH AN'!AE15+'NINH HAI'!AE15+'NINH KHANG'!AE15+'NINH VAN'!AE15+'NINH GIANG'!AE15+'NINH MY'!AE15+'NINH XUAN'!AE15+'NINH HOA'!AE15+'TT THIEN TON'!AE15</f>
        <v>0</v>
      </c>
      <c r="AF15" s="71">
        <f>'TRUONG YEN'!AF15+'NINH THANG'!AF15+'NINH AN'!AF15+'NINH HAI'!AF15+'NINH KHANG'!AF15+'NINH VAN'!AF15+'NINH GIANG'!AF15+'NINH MY'!AF15+'NINH XUAN'!AF15+'NINH HOA'!AF15+'TT THIEN TON'!AF15</f>
        <v>0</v>
      </c>
      <c r="AG15" s="71">
        <f>'TRUONG YEN'!AG15+'NINH THANG'!AG15+'NINH AN'!AG15+'NINH HAI'!AG15+'NINH KHANG'!AG15+'NINH VAN'!AG15+'NINH GIANG'!AG15+'NINH MY'!AG15+'NINH XUAN'!AG15+'NINH HOA'!AG15+'TT THIEN TON'!AG15</f>
        <v>0</v>
      </c>
      <c r="AH15" s="71">
        <f>'TRUONG YEN'!AH15+'NINH THANG'!AH15+'NINH AN'!AH15+'NINH HAI'!AH15+'NINH KHANG'!AH15+'NINH VAN'!AH15+'NINH GIANG'!AH15+'NINH MY'!AH15+'NINH XUAN'!AH15+'NINH HOA'!AH15+'TT THIEN TON'!AH15</f>
        <v>0</v>
      </c>
      <c r="AI15" s="71">
        <f>'TRUONG YEN'!AI15+'NINH THANG'!AI15+'NINH AN'!AI15+'NINH HAI'!AI15+'NINH KHANG'!AI15+'NINH VAN'!AI15+'NINH GIANG'!AI15+'NINH MY'!AI15+'NINH XUAN'!AI15+'NINH HOA'!AI15+'TT THIEN TON'!AI15</f>
        <v>0</v>
      </c>
      <c r="AJ15" s="71">
        <f>'TRUONG YEN'!AJ15+'NINH THANG'!AJ15+'NINH AN'!AJ15+'NINH HAI'!AJ15+'NINH KHANG'!AJ15+'NINH VAN'!AJ15+'NINH GIANG'!AJ15+'NINH MY'!AJ15+'NINH XUAN'!AJ15+'NINH HOA'!AJ15+'TT THIEN TON'!AJ15</f>
        <v>0</v>
      </c>
      <c r="AK15" s="71">
        <f>'TRUONG YEN'!AK15+'NINH THANG'!AK15+'NINH AN'!AK15+'NINH HAI'!AK15+'NINH KHANG'!AK15+'NINH VAN'!AK15+'NINH GIANG'!AK15+'NINH MY'!AK15+'NINH XUAN'!AK15+'NINH HOA'!AK15+'TT THIEN TON'!AK15</f>
        <v>0</v>
      </c>
      <c r="AL15" s="71">
        <f>'TRUONG YEN'!AL15+'NINH THANG'!AL15+'NINH AN'!AL15+'NINH HAI'!AL15+'NINH KHANG'!AL15+'NINH VAN'!AL15+'NINH GIANG'!AL15+'NINH MY'!AL15+'NINH XUAN'!AL15+'NINH HOA'!AL15+'TT THIEN TON'!AL15</f>
        <v>0</v>
      </c>
      <c r="AM15" s="71">
        <f>'TRUONG YEN'!AM15+'NINH THANG'!AM15+'NINH AN'!AM15+'NINH HAI'!AM15+'NINH KHANG'!AM15+'NINH VAN'!AM15+'NINH GIANG'!AM15+'NINH MY'!AM15+'NINH XUAN'!AM15+'NINH HOA'!AM15+'TT THIEN TON'!AM15</f>
        <v>0</v>
      </c>
      <c r="AN15" s="71">
        <f>'TRUONG YEN'!AN15+'NINH THANG'!AN15+'NINH AN'!AN15+'NINH HAI'!AN15+'NINH KHANG'!AN15+'NINH VAN'!AN15+'NINH GIANG'!AN15+'NINH MY'!AN15+'NINH XUAN'!AN15+'NINH HOA'!AN15+'TT THIEN TON'!AN15</f>
        <v>0</v>
      </c>
      <c r="AO15" s="49">
        <f t="shared" si="1"/>
        <v>0</v>
      </c>
    </row>
    <row r="16" spans="1:43">
      <c r="A16" s="62" t="s">
        <v>179</v>
      </c>
      <c r="B16" s="61" t="s">
        <v>178</v>
      </c>
      <c r="C16" s="65" t="s">
        <v>96</v>
      </c>
      <c r="D16" s="71">
        <f>'TRUONG YEN'!D16+'NINH THANG'!D16+'NINH AN'!D16+'NINH HAI'!D16+'NINH KHANG'!D16+'NINH VAN'!D16+'NINH GIANG'!D16+'NINH MY'!D16+'NINH XUAN'!D16+'NINH HOA'!D16+'TT THIEN TON'!D16</f>
        <v>0</v>
      </c>
      <c r="E16" s="71">
        <f>'TRUONG YEN'!E16+'NINH THANG'!E16+'NINH AN'!E16+'NINH HAI'!E16+'NINH KHANG'!E16+'NINH VAN'!E16+'NINH GIANG'!E16+'NINH MY'!E16+'NINH XUAN'!E16+'NINH HOA'!E16+'TT THIEN TON'!E16</f>
        <v>0</v>
      </c>
      <c r="F16" s="71">
        <f>'TRUONG YEN'!F16+'NINH THANG'!F16+'NINH AN'!F16+'NINH HAI'!F16+'NINH KHANG'!F16+'NINH VAN'!F16+'NINH GIANG'!F16+'NINH MY'!F16+'NINH XUAN'!F16+'NINH HOA'!F16+'TT THIEN TON'!F16</f>
        <v>0</v>
      </c>
      <c r="G16" s="71">
        <f>'TRUONG YEN'!G16+'NINH THANG'!G16+'NINH AN'!G16+'NINH HAI'!G16+'NINH KHANG'!G16+'NINH VAN'!G16+'NINH GIANG'!G16+'NINH MY'!G16+'NINH XUAN'!G16+'NINH HOA'!G16+'TT THIEN TON'!G16</f>
        <v>0</v>
      </c>
      <c r="H16" s="71">
        <f>'TRUONG YEN'!H16+'NINH THANG'!H16+'NINH AN'!H16+'NINH HAI'!H16+'NINH KHANG'!H16+'NINH VAN'!H16+'NINH GIANG'!H16+'NINH MY'!H16+'NINH XUAN'!H16+'NINH HOA'!H16+'TT THIEN TON'!H16</f>
        <v>0</v>
      </c>
      <c r="I16" s="71">
        <f>'TRUONG YEN'!I16+'NINH THANG'!I16+'NINH AN'!I16+'NINH HAI'!I16+'NINH KHANG'!I16+'NINH VAN'!I16+'NINH GIANG'!I16+'NINH MY'!I16+'NINH XUAN'!I16+'NINH HOA'!I16+'TT THIEN TON'!I16</f>
        <v>0</v>
      </c>
      <c r="J16" s="71">
        <f>'TRUONG YEN'!J16+'NINH THANG'!J16+'NINH AN'!J16+'NINH HAI'!J16+'NINH KHANG'!J16+'NINH VAN'!J16+'NINH GIANG'!J16+'NINH MY'!J16+'NINH XUAN'!J16+'NINH HOA'!J16+'TT THIEN TON'!J16</f>
        <v>0</v>
      </c>
      <c r="K16" s="71">
        <f>'TRUONG YEN'!K16+'NINH THANG'!K16+'NINH AN'!K16+'NINH HAI'!K16+'NINH KHANG'!K16+'NINH VAN'!K16+'NINH GIANG'!K16+'NINH MY'!K16+'NINH XUAN'!K16+'NINH HOA'!K16+'TT THIEN TON'!K16</f>
        <v>0</v>
      </c>
      <c r="L16" s="71">
        <f>'TRUONG YEN'!L16+'NINH THANG'!L16+'NINH AN'!L16+'NINH HAI'!L16+'NINH KHANG'!L16+'NINH VAN'!L16+'NINH GIANG'!L16+'NINH MY'!L16+'NINH XUAN'!L16+'NINH HOA'!L16+'TT THIEN TON'!L16</f>
        <v>0</v>
      </c>
      <c r="M16" s="71">
        <f>'TRUONG YEN'!M16+'NINH THANG'!M16+'NINH AN'!M16+'NINH HAI'!M16+'NINH KHANG'!M16+'NINH VAN'!M16+'NINH GIANG'!M16+'NINH MY'!M16+'NINH XUAN'!M16+'NINH HOA'!M16+'TT THIEN TON'!M16</f>
        <v>0</v>
      </c>
      <c r="N16" s="71">
        <f>'TRUONG YEN'!N16+'NINH THANG'!N16+'NINH AN'!N16+'NINH HAI'!N16+'NINH KHANG'!N16+'NINH VAN'!N16+'NINH GIANG'!N16+'NINH MY'!N16+'NINH XUAN'!N16+'NINH HOA'!N16+'TT THIEN TON'!N16</f>
        <v>0</v>
      </c>
      <c r="O16" s="71">
        <f>'TRUONG YEN'!O16+'NINH THANG'!O16+'NINH AN'!O16+'NINH HAI'!O16+'NINH KHANG'!O16+'NINH VAN'!O16+'NINH GIANG'!O16+'NINH MY'!O16+'NINH XUAN'!O16+'NINH HOA'!O16+'TT THIEN TON'!O16</f>
        <v>0</v>
      </c>
      <c r="P16" s="71">
        <f>'TRUONG YEN'!P16+'NINH THANG'!P16+'NINH AN'!P16+'NINH HAI'!P16+'NINH KHANG'!P16+'NINH VAN'!P16+'NINH GIANG'!P16+'NINH MY'!P16+'NINH XUAN'!P16+'NINH HOA'!P16+'TT THIEN TON'!P16</f>
        <v>0</v>
      </c>
      <c r="Q16" s="71">
        <f>'TRUONG YEN'!Q16+'NINH THANG'!Q16+'NINH AN'!Q16+'NINH HAI'!Q16+'NINH KHANG'!Q16+'NINH VAN'!Q16+'NINH GIANG'!Q16+'NINH MY'!Q16+'NINH XUAN'!Q16+'NINH HOA'!Q16+'TT THIEN TON'!Q16</f>
        <v>0</v>
      </c>
      <c r="R16" s="71">
        <f>'TRUONG YEN'!R16+'NINH THANG'!R16+'NINH AN'!R16+'NINH HAI'!R16+'NINH KHANG'!R16+'NINH VAN'!R16+'NINH GIANG'!R16+'NINH MY'!R16+'NINH XUAN'!R16+'NINH HOA'!R16+'TT THIEN TON'!R16</f>
        <v>0</v>
      </c>
      <c r="S16" s="71">
        <f>'TRUONG YEN'!S16+'NINH THANG'!S16+'NINH AN'!S16+'NINH HAI'!S16+'NINH KHANG'!S16+'NINH VAN'!S16+'NINH GIANG'!S16+'NINH MY'!S16+'NINH XUAN'!S16+'NINH HOA'!S16+'TT THIEN TON'!S16</f>
        <v>0</v>
      </c>
      <c r="T16" s="71">
        <f>'TRUONG YEN'!T16+'NINH THANG'!T16+'NINH AN'!T16+'NINH HAI'!T16+'NINH KHANG'!T16+'NINH VAN'!T16+'NINH GIANG'!T16+'NINH MY'!T16+'NINH XUAN'!T16+'NINH HOA'!T16+'TT THIEN TON'!T16</f>
        <v>0</v>
      </c>
      <c r="U16" s="71">
        <f>'TRUONG YEN'!U16+'NINH THANG'!U16+'NINH AN'!U16+'NINH HAI'!U16+'NINH KHANG'!U16+'NINH VAN'!U16+'NINH GIANG'!U16+'NINH MY'!U16+'NINH XUAN'!U16+'NINH HOA'!U16+'TT THIEN TON'!U16</f>
        <v>0</v>
      </c>
      <c r="V16" s="71">
        <f>'TRUONG YEN'!V16+'NINH THANG'!V16+'NINH AN'!V16+'NINH HAI'!V16+'NINH KHANG'!V16+'NINH VAN'!V16+'NINH GIANG'!V16+'NINH MY'!V16+'NINH XUAN'!V16+'NINH HOA'!V16+'TT THIEN TON'!V16</f>
        <v>0</v>
      </c>
      <c r="W16" s="71">
        <f>'TRUONG YEN'!W16+'NINH THANG'!W16+'NINH AN'!W16+'NINH HAI'!W16+'NINH KHANG'!W16+'NINH VAN'!W16+'NINH GIANG'!W16+'NINH MY'!W16+'NINH XUAN'!W16+'NINH HOA'!W16+'TT THIEN TON'!W16</f>
        <v>0</v>
      </c>
      <c r="X16" s="71">
        <f>'TRUONG YEN'!X16+'NINH THANG'!X16+'NINH AN'!X16+'NINH HAI'!X16+'NINH KHANG'!X16+'NINH VAN'!X16+'NINH GIANG'!X16+'NINH MY'!X16+'NINH XUAN'!X16+'NINH HOA'!X16+'TT THIEN TON'!X16</f>
        <v>0</v>
      </c>
      <c r="Y16" s="71">
        <f>'TRUONG YEN'!Y16+'NINH THANG'!Y16+'NINH AN'!Y16+'NINH HAI'!Y16+'NINH KHANG'!Y16+'NINH VAN'!Y16+'NINH GIANG'!Y16+'NINH MY'!Y16+'NINH XUAN'!Y16+'NINH HOA'!Y16+'TT THIEN TON'!Y16</f>
        <v>0</v>
      </c>
      <c r="Z16" s="71">
        <f>'TRUONG YEN'!Z16+'NINH THANG'!Z16+'NINH AN'!Z16+'NINH HAI'!Z16+'NINH KHANG'!Z16+'NINH VAN'!Z16+'NINH GIANG'!Z16+'NINH MY'!Z16+'NINH XUAN'!Z16+'NINH HOA'!Z16+'TT THIEN TON'!Z16</f>
        <v>0</v>
      </c>
      <c r="AA16" s="71">
        <f>'TRUONG YEN'!AA16+'NINH THANG'!AA16+'NINH AN'!AA16+'NINH HAI'!AA16+'NINH KHANG'!AA16+'NINH VAN'!AA16+'NINH GIANG'!AA16+'NINH MY'!AA16+'NINH XUAN'!AA16+'NINH HOA'!AA16+'TT THIEN TON'!AA16</f>
        <v>0</v>
      </c>
      <c r="AB16" s="71">
        <f>'TRUONG YEN'!AB16+'NINH THANG'!AB16+'NINH AN'!AB16+'NINH HAI'!AB16+'NINH KHANG'!AB16+'NINH VAN'!AB16+'NINH GIANG'!AB16+'NINH MY'!AB16+'NINH XUAN'!AB16+'NINH HOA'!AB16+'TT THIEN TON'!AB16</f>
        <v>0</v>
      </c>
      <c r="AC16" s="71">
        <f>'TRUONG YEN'!AC16+'NINH THANG'!AC16+'NINH AN'!AC16+'NINH HAI'!AC16+'NINH KHANG'!AC16+'NINH VAN'!AC16+'NINH GIANG'!AC16+'NINH MY'!AC16+'NINH XUAN'!AC16+'NINH HOA'!AC16+'TT THIEN TON'!AC16</f>
        <v>0</v>
      </c>
      <c r="AD16" s="71">
        <f>'TRUONG YEN'!AD16+'NINH THANG'!AD16+'NINH AN'!AD16+'NINH HAI'!AD16+'NINH KHANG'!AD16+'NINH VAN'!AD16+'NINH GIANG'!AD16+'NINH MY'!AD16+'NINH XUAN'!AD16+'NINH HOA'!AD16+'TT THIEN TON'!AD16</f>
        <v>0</v>
      </c>
      <c r="AE16" s="71">
        <f>'TRUONG YEN'!AE16+'NINH THANG'!AE16+'NINH AN'!AE16+'NINH HAI'!AE16+'NINH KHANG'!AE16+'NINH VAN'!AE16+'NINH GIANG'!AE16+'NINH MY'!AE16+'NINH XUAN'!AE16+'NINH HOA'!AE16+'TT THIEN TON'!AE16</f>
        <v>0</v>
      </c>
      <c r="AF16" s="71">
        <f>'TRUONG YEN'!AF16+'NINH THANG'!AF16+'NINH AN'!AF16+'NINH HAI'!AF16+'NINH KHANG'!AF16+'NINH VAN'!AF16+'NINH GIANG'!AF16+'NINH MY'!AF16+'NINH XUAN'!AF16+'NINH HOA'!AF16+'TT THIEN TON'!AF16</f>
        <v>0</v>
      </c>
      <c r="AG16" s="71">
        <f>'TRUONG YEN'!AG16+'NINH THANG'!AG16+'NINH AN'!AG16+'NINH HAI'!AG16+'NINH KHANG'!AG16+'NINH VAN'!AG16+'NINH GIANG'!AG16+'NINH MY'!AG16+'NINH XUAN'!AG16+'NINH HOA'!AG16+'TT THIEN TON'!AG16</f>
        <v>0</v>
      </c>
      <c r="AH16" s="71">
        <f>'TRUONG YEN'!AH16+'NINH THANG'!AH16+'NINH AN'!AH16+'NINH HAI'!AH16+'NINH KHANG'!AH16+'NINH VAN'!AH16+'NINH GIANG'!AH16+'NINH MY'!AH16+'NINH XUAN'!AH16+'NINH HOA'!AH16+'TT THIEN TON'!AH16</f>
        <v>0</v>
      </c>
      <c r="AI16" s="71">
        <f>'TRUONG YEN'!AI16+'NINH THANG'!AI16+'NINH AN'!AI16+'NINH HAI'!AI16+'NINH KHANG'!AI16+'NINH VAN'!AI16+'NINH GIANG'!AI16+'NINH MY'!AI16+'NINH XUAN'!AI16+'NINH HOA'!AI16+'TT THIEN TON'!AI16</f>
        <v>0</v>
      </c>
      <c r="AJ16" s="71">
        <f>'TRUONG YEN'!AJ16+'NINH THANG'!AJ16+'NINH AN'!AJ16+'NINH HAI'!AJ16+'NINH KHANG'!AJ16+'NINH VAN'!AJ16+'NINH GIANG'!AJ16+'NINH MY'!AJ16+'NINH XUAN'!AJ16+'NINH HOA'!AJ16+'TT THIEN TON'!AJ16</f>
        <v>0</v>
      </c>
      <c r="AK16" s="71">
        <f>'TRUONG YEN'!AK16+'NINH THANG'!AK16+'NINH AN'!AK16+'NINH HAI'!AK16+'NINH KHANG'!AK16+'NINH VAN'!AK16+'NINH GIANG'!AK16+'NINH MY'!AK16+'NINH XUAN'!AK16+'NINH HOA'!AK16+'TT THIEN TON'!AK16</f>
        <v>0</v>
      </c>
      <c r="AL16" s="71">
        <f>'TRUONG YEN'!AL16+'NINH THANG'!AL16+'NINH AN'!AL16+'NINH HAI'!AL16+'NINH KHANG'!AL16+'NINH VAN'!AL16+'NINH GIANG'!AL16+'NINH MY'!AL16+'NINH XUAN'!AL16+'NINH HOA'!AL16+'TT THIEN TON'!AL16</f>
        <v>0</v>
      </c>
      <c r="AM16" s="71">
        <f>'TRUONG YEN'!AM16+'NINH THANG'!AM16+'NINH AN'!AM16+'NINH HAI'!AM16+'NINH KHANG'!AM16+'NINH VAN'!AM16+'NINH GIANG'!AM16+'NINH MY'!AM16+'NINH XUAN'!AM16+'NINH HOA'!AM16+'TT THIEN TON'!AM16</f>
        <v>0</v>
      </c>
      <c r="AN16" s="71">
        <f>'TRUONG YEN'!AN16+'NINH THANG'!AN16+'NINH AN'!AN16+'NINH HAI'!AN16+'NINH KHANG'!AN16+'NINH VAN'!AN16+'NINH GIANG'!AN16+'NINH MY'!AN16+'NINH XUAN'!AN16+'NINH HOA'!AN16+'TT THIEN TON'!AN16</f>
        <v>0</v>
      </c>
      <c r="AO16" s="49">
        <f t="shared" si="1"/>
        <v>0</v>
      </c>
      <c r="AQ16" s="66" t="e">
        <f>SUM(AO12:AO36)</f>
        <v>#REF!</v>
      </c>
    </row>
    <row r="17" spans="1:43">
      <c r="A17" s="62" t="s">
        <v>177</v>
      </c>
      <c r="B17" s="61" t="s">
        <v>176</v>
      </c>
      <c r="C17" s="64" t="s">
        <v>95</v>
      </c>
      <c r="D17" s="71">
        <f>'TRUONG YEN'!D17+'NINH THANG'!D17+'NINH AN'!D17+'NINH HAI'!D17+'NINH KHANG'!D17+'NINH VAN'!D17+'NINH GIANG'!D17+'NINH MY'!D17+'NINH XUAN'!D17+'NINH HOA'!D17+'TT THIEN TON'!D17</f>
        <v>0</v>
      </c>
      <c r="E17" s="71">
        <f>'TRUONG YEN'!E17+'NINH THANG'!E17+'NINH AN'!E17+'NINH HAI'!E17+'NINH KHANG'!E17+'NINH VAN'!E17+'NINH GIANG'!E17+'NINH MY'!E17+'NINH XUAN'!E17+'NINH HOA'!E17+'TT THIEN TON'!E17</f>
        <v>0</v>
      </c>
      <c r="F17" s="71">
        <f>'TRUONG YEN'!F17+'NINH THANG'!F17+'NINH AN'!F17+'NINH HAI'!F17+'NINH KHANG'!F17+'NINH VAN'!F17+'NINH GIANG'!F17+'NINH MY'!F17+'NINH XUAN'!F17+'NINH HOA'!F17+'TT THIEN TON'!F17</f>
        <v>0</v>
      </c>
      <c r="G17" s="71">
        <f>'TRUONG YEN'!G17+'NINH THANG'!G17+'NINH AN'!G17+'NINH HAI'!G17+'NINH KHANG'!G17+'NINH VAN'!G17+'NINH GIANG'!G17+'NINH MY'!G17+'NINH XUAN'!G17+'NINH HOA'!G17+'TT THIEN TON'!G17</f>
        <v>0</v>
      </c>
      <c r="H17" s="71">
        <f>'TRUONG YEN'!H17+'NINH THANG'!H17+'NINH AN'!H17+'NINH HAI'!H17+'NINH KHANG'!H17+'NINH VAN'!H17+'NINH GIANG'!H17+'NINH MY'!H17+'NINH XUAN'!H17+'NINH HOA'!H17+'TT THIEN TON'!H17</f>
        <v>0</v>
      </c>
      <c r="I17" s="71">
        <f>'TRUONG YEN'!I17+'NINH THANG'!I17+'NINH AN'!I17+'NINH HAI'!I17+'NINH KHANG'!I17+'NINH VAN'!I17+'NINH GIANG'!I17+'NINH MY'!I17+'NINH XUAN'!I17+'NINH HOA'!I17+'TT THIEN TON'!I17</f>
        <v>0</v>
      </c>
      <c r="J17" s="71">
        <f>'TRUONG YEN'!J17+'NINH THANG'!J17+'NINH AN'!J17+'NINH HAI'!J17+'NINH KHANG'!J17+'NINH VAN'!J17+'NINH GIANG'!J17+'NINH MY'!J17+'NINH XUAN'!J17+'NINH HOA'!J17+'TT THIEN TON'!J17</f>
        <v>0</v>
      </c>
      <c r="K17" s="71">
        <f>'TRUONG YEN'!K17+'NINH THANG'!K17+'NINH AN'!K17+'NINH HAI'!K17+'NINH KHANG'!K17+'NINH VAN'!K17+'NINH GIANG'!K17+'NINH MY'!K17+'NINH XUAN'!K17+'NINH HOA'!K17+'TT THIEN TON'!K17</f>
        <v>0</v>
      </c>
      <c r="L17" s="71">
        <f>'TRUONG YEN'!L17+'NINH THANG'!L17+'NINH AN'!L17+'NINH HAI'!L17+'NINH KHANG'!L17+'NINH VAN'!L17+'NINH GIANG'!L17+'NINH MY'!L17+'NINH XUAN'!L17+'NINH HOA'!L17+'TT THIEN TON'!L17</f>
        <v>0</v>
      </c>
      <c r="M17" s="71">
        <f>'TRUONG YEN'!M17+'NINH THANG'!M17+'NINH AN'!M17+'NINH HAI'!M17+'NINH KHANG'!M17+'NINH VAN'!M17+'NINH GIANG'!M17+'NINH MY'!M17+'NINH XUAN'!M17+'NINH HOA'!M17+'TT THIEN TON'!M17</f>
        <v>0</v>
      </c>
      <c r="N17" s="71">
        <f>'TRUONG YEN'!N17+'NINH THANG'!N17+'NINH AN'!N17+'NINH HAI'!N17+'NINH KHANG'!N17+'NINH VAN'!N17+'NINH GIANG'!N17+'NINH MY'!N17+'NINH XUAN'!N17+'NINH HOA'!N17+'TT THIEN TON'!N17</f>
        <v>0</v>
      </c>
      <c r="O17" s="71">
        <f>'TRUONG YEN'!O17+'NINH THANG'!O17+'NINH AN'!O17+'NINH HAI'!O17+'NINH KHANG'!O17+'NINH VAN'!O17+'NINH GIANG'!O17+'NINH MY'!O17+'NINH XUAN'!O17+'NINH HOA'!O17+'TT THIEN TON'!O17</f>
        <v>0</v>
      </c>
      <c r="P17" s="71">
        <f>'TRUONG YEN'!P17+'NINH THANG'!P17+'NINH AN'!P17+'NINH HAI'!P17+'NINH KHANG'!P17+'NINH VAN'!P17+'NINH GIANG'!P17+'NINH MY'!P17+'NINH XUAN'!P17+'NINH HOA'!P17+'TT THIEN TON'!P17</f>
        <v>0</v>
      </c>
      <c r="Q17" s="71">
        <f>'TRUONG YEN'!Q17+'NINH THANG'!Q17+'NINH AN'!Q17+'NINH HAI'!Q17+'NINH KHANG'!Q17+'NINH VAN'!Q17+'NINH GIANG'!Q17+'NINH MY'!Q17+'NINH XUAN'!Q17+'NINH HOA'!Q17+'TT THIEN TON'!Q17</f>
        <v>0</v>
      </c>
      <c r="R17" s="71">
        <f>'TRUONG YEN'!R17+'NINH THANG'!R17+'NINH AN'!R17+'NINH HAI'!R17+'NINH KHANG'!R17+'NINH VAN'!R17+'NINH GIANG'!R17+'NINH MY'!R17+'NINH XUAN'!R17+'NINH HOA'!R17+'TT THIEN TON'!R17</f>
        <v>0</v>
      </c>
      <c r="S17" s="71">
        <f>'TRUONG YEN'!S17+'NINH THANG'!S17+'NINH AN'!S17+'NINH HAI'!S17+'NINH KHANG'!S17+'NINH VAN'!S17+'NINH GIANG'!S17+'NINH MY'!S17+'NINH XUAN'!S17+'NINH HOA'!S17+'TT THIEN TON'!S17</f>
        <v>0</v>
      </c>
      <c r="T17" s="71">
        <f>'TRUONG YEN'!T17+'NINH THANG'!T17+'NINH AN'!T17+'NINH HAI'!T17+'NINH KHANG'!T17+'NINH VAN'!T17+'NINH GIANG'!T17+'NINH MY'!T17+'NINH XUAN'!T17+'NINH HOA'!T17+'TT THIEN TON'!T17</f>
        <v>0</v>
      </c>
      <c r="U17" s="71">
        <f>'TRUONG YEN'!U17+'NINH THANG'!U17+'NINH AN'!U17+'NINH HAI'!U17+'NINH KHANG'!U17+'NINH VAN'!U17+'NINH GIANG'!U17+'NINH MY'!U17+'NINH XUAN'!U17+'NINH HOA'!U17+'TT THIEN TON'!U17</f>
        <v>0</v>
      </c>
      <c r="V17" s="71">
        <f>'TRUONG YEN'!V17+'NINH THANG'!V17+'NINH AN'!V17+'NINH HAI'!V17+'NINH KHANG'!V17+'NINH VAN'!V17+'NINH GIANG'!V17+'NINH MY'!V17+'NINH XUAN'!V17+'NINH HOA'!V17+'TT THIEN TON'!V17</f>
        <v>0</v>
      </c>
      <c r="W17" s="71">
        <f>'TRUONG YEN'!W17+'NINH THANG'!W17+'NINH AN'!W17+'NINH HAI'!W17+'NINH KHANG'!W17+'NINH VAN'!W17+'NINH GIANG'!W17+'NINH MY'!W17+'NINH XUAN'!W17+'NINH HOA'!W17+'TT THIEN TON'!W17</f>
        <v>0</v>
      </c>
      <c r="X17" s="71">
        <f>'TRUONG YEN'!X17+'NINH THANG'!X17+'NINH AN'!X17+'NINH HAI'!X17+'NINH KHANG'!X17+'NINH VAN'!X17+'NINH GIANG'!X17+'NINH MY'!X17+'NINH XUAN'!X17+'NINH HOA'!X17+'TT THIEN TON'!X17</f>
        <v>0</v>
      </c>
      <c r="Y17" s="71">
        <f>'TRUONG YEN'!Y17+'NINH THANG'!Y17+'NINH AN'!Y17+'NINH HAI'!Y17+'NINH KHANG'!Y17+'NINH VAN'!Y17+'NINH GIANG'!Y17+'NINH MY'!Y17+'NINH XUAN'!Y17+'NINH HOA'!Y17+'TT THIEN TON'!Y17</f>
        <v>0</v>
      </c>
      <c r="Z17" s="71">
        <f>'TRUONG YEN'!Z17+'NINH THANG'!Z17+'NINH AN'!Z17+'NINH HAI'!Z17+'NINH KHANG'!Z17+'NINH VAN'!Z17+'NINH GIANG'!Z17+'NINH MY'!Z17+'NINH XUAN'!Z17+'NINH HOA'!Z17+'TT THIEN TON'!Z17</f>
        <v>0</v>
      </c>
      <c r="AA17" s="71">
        <f>'TRUONG YEN'!AA17+'NINH THANG'!AA17+'NINH AN'!AA17+'NINH HAI'!AA17+'NINH KHANG'!AA17+'NINH VAN'!AA17+'NINH GIANG'!AA17+'NINH MY'!AA17+'NINH XUAN'!AA17+'NINH HOA'!AA17+'TT THIEN TON'!AA17</f>
        <v>0</v>
      </c>
      <c r="AB17" s="71">
        <f>'TRUONG YEN'!AB17+'NINH THANG'!AB17+'NINH AN'!AB17+'NINH HAI'!AB17+'NINH KHANG'!AB17+'NINH VAN'!AB17+'NINH GIANG'!AB17+'NINH MY'!AB17+'NINH XUAN'!AB17+'NINH HOA'!AB17+'TT THIEN TON'!AB17</f>
        <v>0</v>
      </c>
      <c r="AC17" s="71">
        <f>'TRUONG YEN'!AC17+'NINH THANG'!AC17+'NINH AN'!AC17+'NINH HAI'!AC17+'NINH KHANG'!AC17+'NINH VAN'!AC17+'NINH GIANG'!AC17+'NINH MY'!AC17+'NINH XUAN'!AC17+'NINH HOA'!AC17+'TT THIEN TON'!AC17</f>
        <v>0</v>
      </c>
      <c r="AD17" s="71">
        <f>'TRUONG YEN'!AD17+'NINH THANG'!AD17+'NINH AN'!AD17+'NINH HAI'!AD17+'NINH KHANG'!AD17+'NINH VAN'!AD17+'NINH GIANG'!AD17+'NINH MY'!AD17+'NINH XUAN'!AD17+'NINH HOA'!AD17+'TT THIEN TON'!AD17</f>
        <v>0</v>
      </c>
      <c r="AE17" s="71">
        <f>'TRUONG YEN'!AE17+'NINH THANG'!AE17+'NINH AN'!AE17+'NINH HAI'!AE17+'NINH KHANG'!AE17+'NINH VAN'!AE17+'NINH GIANG'!AE17+'NINH MY'!AE17+'NINH XUAN'!AE17+'NINH HOA'!AE17+'TT THIEN TON'!AE17</f>
        <v>0</v>
      </c>
      <c r="AF17" s="71">
        <f>'TRUONG YEN'!AF17+'NINH THANG'!AF17+'NINH AN'!AF17+'NINH HAI'!AF17+'NINH KHANG'!AF17+'NINH VAN'!AF17+'NINH GIANG'!AF17+'NINH MY'!AF17+'NINH XUAN'!AF17+'NINH HOA'!AF17+'TT THIEN TON'!AF17</f>
        <v>0</v>
      </c>
      <c r="AG17" s="71">
        <f>'TRUONG YEN'!AG17+'NINH THANG'!AG17+'NINH AN'!AG17+'NINH HAI'!AG17+'NINH KHANG'!AG17+'NINH VAN'!AG17+'NINH GIANG'!AG17+'NINH MY'!AG17+'NINH XUAN'!AG17+'NINH HOA'!AG17+'TT THIEN TON'!AG17</f>
        <v>0</v>
      </c>
      <c r="AH17" s="71">
        <f>'TRUONG YEN'!AH17+'NINH THANG'!AH17+'NINH AN'!AH17+'NINH HAI'!AH17+'NINH KHANG'!AH17+'NINH VAN'!AH17+'NINH GIANG'!AH17+'NINH MY'!AH17+'NINH XUAN'!AH17+'NINH HOA'!AH17+'TT THIEN TON'!AH17</f>
        <v>0</v>
      </c>
      <c r="AI17" s="71">
        <f>'TRUONG YEN'!AI17+'NINH THANG'!AI17+'NINH AN'!AI17+'NINH HAI'!AI17+'NINH KHANG'!AI17+'NINH VAN'!AI17+'NINH GIANG'!AI17+'NINH MY'!AI17+'NINH XUAN'!AI17+'NINH HOA'!AI17+'TT THIEN TON'!AI17</f>
        <v>0</v>
      </c>
      <c r="AJ17" s="71">
        <f>'TRUONG YEN'!AJ17+'NINH THANG'!AJ17+'NINH AN'!AJ17+'NINH HAI'!AJ17+'NINH KHANG'!AJ17+'NINH VAN'!AJ17+'NINH GIANG'!AJ17+'NINH MY'!AJ17+'NINH XUAN'!AJ17+'NINH HOA'!AJ17+'TT THIEN TON'!AJ17</f>
        <v>0</v>
      </c>
      <c r="AK17" s="71">
        <f>'TRUONG YEN'!AK17+'NINH THANG'!AK17+'NINH AN'!AK17+'NINH HAI'!AK17+'NINH KHANG'!AK17+'NINH VAN'!AK17+'NINH GIANG'!AK17+'NINH MY'!AK17+'NINH XUAN'!AK17+'NINH HOA'!AK17+'TT THIEN TON'!AK17</f>
        <v>0</v>
      </c>
      <c r="AL17" s="71">
        <f>'TRUONG YEN'!AL17+'NINH THANG'!AL17+'NINH AN'!AL17+'NINH HAI'!AL17+'NINH KHANG'!AL17+'NINH VAN'!AL17+'NINH GIANG'!AL17+'NINH MY'!AL17+'NINH XUAN'!AL17+'NINH HOA'!AL17+'TT THIEN TON'!AL17</f>
        <v>0</v>
      </c>
      <c r="AM17" s="71">
        <f>'TRUONG YEN'!AM17+'NINH THANG'!AM17+'NINH AN'!AM17+'NINH HAI'!AM17+'NINH KHANG'!AM17+'NINH VAN'!AM17+'NINH GIANG'!AM17+'NINH MY'!AM17+'NINH XUAN'!AM17+'NINH HOA'!AM17+'TT THIEN TON'!AM17</f>
        <v>0</v>
      </c>
      <c r="AN17" s="71">
        <f>'TRUONG YEN'!AN17+'NINH THANG'!AN17+'NINH AN'!AN17+'NINH HAI'!AN17+'NINH KHANG'!AN17+'NINH VAN'!AN17+'NINH GIANG'!AN17+'NINH MY'!AN17+'NINH XUAN'!AN17+'NINH HOA'!AN17+'TT THIEN TON'!AN17</f>
        <v>0</v>
      </c>
      <c r="AO17" s="49">
        <f t="shared" si="1"/>
        <v>0</v>
      </c>
      <c r="AQ17" s="66" t="e">
        <f>AQ16-V22-W23</f>
        <v>#REF!</v>
      </c>
    </row>
    <row r="18" spans="1:43">
      <c r="A18" s="62"/>
      <c r="B18" s="61"/>
      <c r="C18" s="64"/>
      <c r="D18" s="71">
        <f>'TRUONG YEN'!D18+'NINH THANG'!D18+'NINH AN'!D18+'NINH HAI'!D18+'NINH KHANG'!D18+'NINH VAN'!D18+'NINH GIANG'!D18+'NINH MY'!D18+'NINH XUAN'!D18+'NINH HOA'!D18+'TT THIEN TON'!D18</f>
        <v>0</v>
      </c>
      <c r="E18" s="71">
        <f>'TRUONG YEN'!E18+'NINH THANG'!E18+'NINH AN'!E18+'NINH HAI'!E18+'NINH KHANG'!E18+'NINH VAN'!E18+'NINH GIANG'!E18+'NINH MY'!E18+'NINH XUAN'!E18+'NINH HOA'!E18+'TT THIEN TON'!E18</f>
        <v>0</v>
      </c>
      <c r="F18" s="71">
        <f>'TRUONG YEN'!F18+'NINH THANG'!F18+'NINH AN'!F18+'NINH HAI'!F18+'NINH KHANG'!F18+'NINH VAN'!F18+'NINH GIANG'!F18+'NINH MY'!F18+'NINH XUAN'!F18+'NINH HOA'!F18+'TT THIEN TON'!F18</f>
        <v>0</v>
      </c>
      <c r="G18" s="71">
        <f>'TRUONG YEN'!G18+'NINH THANG'!G18+'NINH AN'!G18+'NINH HAI'!G18+'NINH KHANG'!G18+'NINH VAN'!G18+'NINH GIANG'!G18+'NINH MY'!G18+'NINH XUAN'!G18+'NINH HOA'!G18+'TT THIEN TON'!G18</f>
        <v>0</v>
      </c>
      <c r="H18" s="71">
        <f>'TRUONG YEN'!H18+'NINH THANG'!H18+'NINH AN'!H18+'NINH HAI'!H18+'NINH KHANG'!H18+'NINH VAN'!H18+'NINH GIANG'!H18+'NINH MY'!H18+'NINH XUAN'!H18+'NINH HOA'!H18+'TT THIEN TON'!H18</f>
        <v>0</v>
      </c>
      <c r="I18" s="71">
        <f>'TRUONG YEN'!I18+'NINH THANG'!I18+'NINH AN'!I18+'NINH HAI'!I18+'NINH KHANG'!I18+'NINH VAN'!I18+'NINH GIANG'!I18+'NINH MY'!I18+'NINH XUAN'!I18+'NINH HOA'!I18+'TT THIEN TON'!I18</f>
        <v>0.05</v>
      </c>
      <c r="J18" s="71">
        <f>'TRUONG YEN'!J18+'NINH THANG'!J18+'NINH AN'!J18+'NINH HAI'!J18+'NINH KHANG'!J18+'NINH VAN'!J18+'NINH GIANG'!J18+'NINH MY'!J18+'NINH XUAN'!J18+'NINH HOA'!J18+'TT THIEN TON'!J18</f>
        <v>0</v>
      </c>
      <c r="K18" s="71">
        <f>'TRUONG YEN'!K18+'NINH THANG'!K18+'NINH AN'!K18+'NINH HAI'!K18+'NINH KHANG'!K18+'NINH VAN'!K18+'NINH GIANG'!K18+'NINH MY'!K18+'NINH XUAN'!K18+'NINH HOA'!K18+'TT THIEN TON'!K18</f>
        <v>0</v>
      </c>
      <c r="L18" s="71">
        <f>'TRUONG YEN'!L18+'NINH THANG'!L18+'NINH AN'!L18+'NINH HAI'!L18+'NINH KHANG'!L18+'NINH VAN'!L18+'NINH GIANG'!L18+'NINH MY'!L18+'NINH XUAN'!L18+'NINH HOA'!L18+'TT THIEN TON'!L18</f>
        <v>0</v>
      </c>
      <c r="M18" s="71">
        <f>'TRUONG YEN'!M18+'NINH THANG'!M18+'NINH AN'!M18+'NINH HAI'!M18+'NINH KHANG'!M18+'NINH VAN'!M18+'NINH GIANG'!M18+'NINH MY'!M18+'NINH XUAN'!M18+'NINH HOA'!M18+'TT THIEN TON'!M18</f>
        <v>0</v>
      </c>
      <c r="N18" s="71">
        <f>'TRUONG YEN'!N18+'NINH THANG'!N18+'NINH AN'!N18+'NINH HAI'!N18+'NINH KHANG'!N18+'NINH VAN'!N18+'NINH GIANG'!N18+'NINH MY'!N18+'NINH XUAN'!N18+'NINH HOA'!N18+'TT THIEN TON'!N18</f>
        <v>0</v>
      </c>
      <c r="O18" s="71">
        <f>'TRUONG YEN'!O18+'NINH THANG'!O18+'NINH AN'!O18+'NINH HAI'!O18+'NINH KHANG'!O18+'NINH VAN'!O18+'NINH GIANG'!O18+'NINH MY'!O18+'NINH XUAN'!O18+'NINH HOA'!O18+'TT THIEN TON'!O18</f>
        <v>0</v>
      </c>
      <c r="P18" s="71">
        <f>'TRUONG YEN'!P18+'NINH THANG'!P18+'NINH AN'!P18+'NINH HAI'!P18+'NINH KHANG'!P18+'NINH VAN'!P18+'NINH GIANG'!P18+'NINH MY'!P18+'NINH XUAN'!P18+'NINH HOA'!P18+'TT THIEN TON'!P18</f>
        <v>0</v>
      </c>
      <c r="Q18" s="71">
        <f>'TRUONG YEN'!Q18+'NINH THANG'!Q18+'NINH AN'!Q18+'NINH HAI'!Q18+'NINH KHANG'!Q18+'NINH VAN'!Q18+'NINH GIANG'!Q18+'NINH MY'!Q18+'NINH XUAN'!Q18+'NINH HOA'!Q18+'TT THIEN TON'!Q18</f>
        <v>0</v>
      </c>
      <c r="R18" s="71">
        <f>'TRUONG YEN'!R18+'NINH THANG'!R18+'NINH AN'!R18+'NINH HAI'!R18+'NINH KHANG'!R18+'NINH VAN'!R18+'NINH GIANG'!R18+'NINH MY'!R18+'NINH XUAN'!R18+'NINH HOA'!R18+'TT THIEN TON'!R18</f>
        <v>0</v>
      </c>
      <c r="S18" s="71">
        <f>'TRUONG YEN'!S18+'NINH THANG'!S18+'NINH AN'!S18+'NINH HAI'!S18+'NINH KHANG'!S18+'NINH VAN'!S18+'NINH GIANG'!S18+'NINH MY'!S18+'NINH XUAN'!S18+'NINH HOA'!S18+'TT THIEN TON'!S18</f>
        <v>0</v>
      </c>
      <c r="T18" s="71">
        <f>'TRUONG YEN'!T18+'NINH THANG'!T18+'NINH AN'!T18+'NINH HAI'!T18+'NINH KHANG'!T18+'NINH VAN'!T18+'NINH GIANG'!T18+'NINH MY'!T18+'NINH XUAN'!T18+'NINH HOA'!T18+'TT THIEN TON'!T18</f>
        <v>0</v>
      </c>
      <c r="U18" s="71">
        <f>'TRUONG YEN'!U18+'NINH THANG'!U18+'NINH AN'!U18+'NINH HAI'!U18+'NINH KHANG'!U18+'NINH VAN'!U18+'NINH GIANG'!U18+'NINH MY'!U18+'NINH XUAN'!U18+'NINH HOA'!U18+'TT THIEN TON'!U18</f>
        <v>0</v>
      </c>
      <c r="V18" s="71">
        <f>'TRUONG YEN'!V18+'NINH THANG'!V18+'NINH AN'!V18+'NINH HAI'!V18+'NINH KHANG'!V18+'NINH VAN'!V18+'NINH GIANG'!V18+'NINH MY'!V18+'NINH XUAN'!V18+'NINH HOA'!V18+'TT THIEN TON'!V18</f>
        <v>7.0000000000000007E-2</v>
      </c>
      <c r="W18" s="71">
        <f>'TRUONG YEN'!W18+'NINH THANG'!W18+'NINH AN'!W18+'NINH HAI'!W18+'NINH KHANG'!W18+'NINH VAN'!W18+'NINH GIANG'!W18+'NINH MY'!W18+'NINH XUAN'!W18+'NINH HOA'!W18+'TT THIEN TON'!W18</f>
        <v>0</v>
      </c>
      <c r="X18" s="71">
        <f>'TRUONG YEN'!X18+'NINH THANG'!X18+'NINH AN'!X18+'NINH HAI'!X18+'NINH KHANG'!X18+'NINH VAN'!X18+'NINH GIANG'!X18+'NINH MY'!X18+'NINH XUAN'!X18+'NINH HOA'!X18+'TT THIEN TON'!X18</f>
        <v>0</v>
      </c>
      <c r="Y18" s="71">
        <f>'TRUONG YEN'!Y18+'NINH THANG'!Y18+'NINH AN'!Y18+'NINH HAI'!Y18+'NINH KHANG'!Y18+'NINH VAN'!Y18+'NINH GIANG'!Y18+'NINH MY'!Y18+'NINH XUAN'!Y18+'NINH HOA'!Y18+'TT THIEN TON'!Y18</f>
        <v>0</v>
      </c>
      <c r="Z18" s="71">
        <f>'TRUONG YEN'!Z18+'NINH THANG'!Z18+'NINH AN'!Z18+'NINH HAI'!Z18+'NINH KHANG'!Z18+'NINH VAN'!Z18+'NINH GIANG'!Z18+'NINH MY'!Z18+'NINH XUAN'!Z18+'NINH HOA'!Z18+'TT THIEN TON'!Z18</f>
        <v>0</v>
      </c>
      <c r="AA18" s="71">
        <f>'TRUONG YEN'!AA18+'NINH THANG'!AA18+'NINH AN'!AA18+'NINH HAI'!AA18+'NINH KHANG'!AA18+'NINH VAN'!AA18+'NINH GIANG'!AA18+'NINH MY'!AA18+'NINH XUAN'!AA18+'NINH HOA'!AA18+'TT THIEN TON'!AA18</f>
        <v>0</v>
      </c>
      <c r="AB18" s="71">
        <f>'TRUONG YEN'!AB18+'NINH THANG'!AB18+'NINH AN'!AB18+'NINH HAI'!AB18+'NINH KHANG'!AB18+'NINH VAN'!AB18+'NINH GIANG'!AB18+'NINH MY'!AB18+'NINH XUAN'!AB18+'NINH HOA'!AB18+'TT THIEN TON'!AB18</f>
        <v>0</v>
      </c>
      <c r="AC18" s="71">
        <f>'TRUONG YEN'!AC18+'NINH THANG'!AC18+'NINH AN'!AC18+'NINH HAI'!AC18+'NINH KHANG'!AC18+'NINH VAN'!AC18+'NINH GIANG'!AC18+'NINH MY'!AC18+'NINH XUAN'!AC18+'NINH HOA'!AC18+'TT THIEN TON'!AC18</f>
        <v>0</v>
      </c>
      <c r="AD18" s="71">
        <f>'TRUONG YEN'!AD18+'NINH THANG'!AD18+'NINH AN'!AD18+'NINH HAI'!AD18+'NINH KHANG'!AD18+'NINH VAN'!AD18+'NINH GIANG'!AD18+'NINH MY'!AD18+'NINH XUAN'!AD18+'NINH HOA'!AD18+'TT THIEN TON'!AD18</f>
        <v>0</v>
      </c>
      <c r="AE18" s="71">
        <f>'TRUONG YEN'!AE18+'NINH THANG'!AE18+'NINH AN'!AE18+'NINH HAI'!AE18+'NINH KHANG'!AE18+'NINH VAN'!AE18+'NINH GIANG'!AE18+'NINH MY'!AE18+'NINH XUAN'!AE18+'NINH HOA'!AE18+'TT THIEN TON'!AE18</f>
        <v>0</v>
      </c>
      <c r="AF18" s="71">
        <f>'TRUONG YEN'!AF18+'NINH THANG'!AF18+'NINH AN'!AF18+'NINH HAI'!AF18+'NINH KHANG'!AF18+'NINH VAN'!AF18+'NINH GIANG'!AF18+'NINH MY'!AF18+'NINH XUAN'!AF18+'NINH HOA'!AF18+'TT THIEN TON'!AF18</f>
        <v>0</v>
      </c>
      <c r="AG18" s="71">
        <f>'TRUONG YEN'!AG18+'NINH THANG'!AG18+'NINH AN'!AG18+'NINH HAI'!AG18+'NINH KHANG'!AG18+'NINH VAN'!AG18+'NINH GIANG'!AG18+'NINH MY'!AG18+'NINH XUAN'!AG18+'NINH HOA'!AG18+'TT THIEN TON'!AG18</f>
        <v>0</v>
      </c>
      <c r="AH18" s="71">
        <f>'TRUONG YEN'!AH18+'NINH THANG'!AH18+'NINH AN'!AH18+'NINH HAI'!AH18+'NINH KHANG'!AH18+'NINH VAN'!AH18+'NINH GIANG'!AH18+'NINH MY'!AH18+'NINH XUAN'!AH18+'NINH HOA'!AH18+'TT THIEN TON'!AH18</f>
        <v>0</v>
      </c>
      <c r="AI18" s="71">
        <f>'TRUONG YEN'!AI18+'NINH THANG'!AI18+'NINH AN'!AI18+'NINH HAI'!AI18+'NINH KHANG'!AI18+'NINH VAN'!AI18+'NINH GIANG'!AI18+'NINH MY'!AI18+'NINH XUAN'!AI18+'NINH HOA'!AI18+'TT THIEN TON'!AI18</f>
        <v>0</v>
      </c>
      <c r="AJ18" s="71">
        <f>'TRUONG YEN'!AJ18+'NINH THANG'!AJ18+'NINH AN'!AJ18+'NINH HAI'!AJ18+'NINH KHANG'!AJ18+'NINH VAN'!AJ18+'NINH GIANG'!AJ18+'NINH MY'!AJ18+'NINH XUAN'!AJ18+'NINH HOA'!AJ18+'TT THIEN TON'!AJ18</f>
        <v>0</v>
      </c>
      <c r="AK18" s="71">
        <f>'TRUONG YEN'!AK18+'NINH THANG'!AK18+'NINH AN'!AK18+'NINH HAI'!AK18+'NINH KHANG'!AK18+'NINH VAN'!AK18+'NINH GIANG'!AK18+'NINH MY'!AK18+'NINH XUAN'!AK18+'NINH HOA'!AK18+'TT THIEN TON'!AK18</f>
        <v>0</v>
      </c>
      <c r="AL18" s="71">
        <f>'TRUONG YEN'!AL18+'NINH THANG'!AL18+'NINH AN'!AL18+'NINH HAI'!AL18+'NINH KHANG'!AL18+'NINH VAN'!AL18+'NINH GIANG'!AL18+'NINH MY'!AL18+'NINH XUAN'!AL18+'NINH HOA'!AL18+'TT THIEN TON'!AL18</f>
        <v>0</v>
      </c>
      <c r="AM18" s="71">
        <f>'TRUONG YEN'!AM18+'NINH THANG'!AM18+'NINH AN'!AM18+'NINH HAI'!AM18+'NINH KHANG'!AM18+'NINH VAN'!AM18+'NINH GIANG'!AM18+'NINH MY'!AM18+'NINH XUAN'!AM18+'NINH HOA'!AM18+'TT THIEN TON'!AM18</f>
        <v>0</v>
      </c>
      <c r="AN18" s="71">
        <f>'TRUONG YEN'!AN18+'NINH THANG'!AN18+'NINH AN'!AN18+'NINH HAI'!AN18+'NINH KHANG'!AN18+'NINH VAN'!AN18+'NINH GIANG'!AN18+'NINH MY'!AN18+'NINH XUAN'!AN18+'NINH HOA'!AN18+'TT THIEN TON'!AN18</f>
        <v>0</v>
      </c>
      <c r="AO18" s="49">
        <f t="shared" si="1"/>
        <v>0.12000000000000001</v>
      </c>
      <c r="AQ18" s="66"/>
    </row>
    <row r="19" spans="1:43">
      <c r="A19" s="62" t="s">
        <v>175</v>
      </c>
      <c r="B19" s="61" t="s">
        <v>174</v>
      </c>
      <c r="C19" s="65" t="s">
        <v>86</v>
      </c>
      <c r="D19" s="71">
        <f>'TRUONG YEN'!D19+'NINH THANG'!D19+'NINH AN'!D19+'NINH HAI'!D19+'NINH KHANG'!D19+'NINH VAN'!D19+'NINH GIANG'!D19+'NINH MY'!D19+'NINH XUAN'!D19+'NINH HOA'!D19+'TT THIEN TON'!D19</f>
        <v>0</v>
      </c>
      <c r="E19" s="71">
        <f>'TRUONG YEN'!E19+'NINH THANG'!E19+'NINH AN'!E19+'NINH HAI'!E19+'NINH KHANG'!E19+'NINH VAN'!E19+'NINH GIANG'!E19+'NINH MY'!E19+'NINH XUAN'!E19+'NINH HOA'!E19+'TT THIEN TON'!E19</f>
        <v>0</v>
      </c>
      <c r="F19" s="71">
        <f>'TRUONG YEN'!F19+'NINH THANG'!F19+'NINH AN'!F19+'NINH HAI'!F19+'NINH KHANG'!F19+'NINH VAN'!F19+'NINH GIANG'!F19+'NINH MY'!F19+'NINH XUAN'!F19+'NINH HOA'!F19+'TT THIEN TON'!F19</f>
        <v>0</v>
      </c>
      <c r="G19" s="71">
        <f>'TRUONG YEN'!G19+'NINH THANG'!G19+'NINH AN'!G19+'NINH HAI'!G19+'NINH KHANG'!G19+'NINH VAN'!G19+'NINH GIANG'!G19+'NINH MY'!G19+'NINH XUAN'!G19+'NINH HOA'!G19+'TT THIEN TON'!G19</f>
        <v>0</v>
      </c>
      <c r="H19" s="71">
        <f>'TRUONG YEN'!H19+'NINH THANG'!H19+'NINH AN'!H19+'NINH HAI'!H19+'NINH KHANG'!H19+'NINH VAN'!H19+'NINH GIANG'!H19+'NINH MY'!H19+'NINH XUAN'!H19+'NINH HOA'!H19+'TT THIEN TON'!H19</f>
        <v>0</v>
      </c>
      <c r="I19" s="71">
        <f>'TRUONG YEN'!I19+'NINH THANG'!I19+'NINH AN'!I19+'NINH HAI'!I19+'NINH KHANG'!I19+'NINH VAN'!I19+'NINH GIANG'!I19+'NINH MY'!I19+'NINH XUAN'!I19+'NINH HOA'!I19+'TT THIEN TON'!I19</f>
        <v>0</v>
      </c>
      <c r="J19" s="71">
        <f>'TRUONG YEN'!J19+'NINH THANG'!J19+'NINH AN'!J19+'NINH HAI'!J19+'NINH KHANG'!J19+'NINH VAN'!J19+'NINH GIANG'!J19+'NINH MY'!J19+'NINH XUAN'!J19+'NINH HOA'!J19+'TT THIEN TON'!J19</f>
        <v>0</v>
      </c>
      <c r="K19" s="71">
        <f>'TRUONG YEN'!K19+'NINH THANG'!K19+'NINH AN'!K19+'NINH HAI'!K19+'NINH KHANG'!K19+'NINH VAN'!K19+'NINH GIANG'!K19+'NINH MY'!K19+'NINH XUAN'!K19+'NINH HOA'!K19+'TT THIEN TON'!K19</f>
        <v>0</v>
      </c>
      <c r="L19" s="71">
        <f>'TRUONG YEN'!L19+'NINH THANG'!L19+'NINH AN'!L19+'NINH HAI'!L19+'NINH KHANG'!L19+'NINH VAN'!L19+'NINH GIANG'!L19+'NINH MY'!L19+'NINH XUAN'!L19+'NINH HOA'!L19+'TT THIEN TON'!L19</f>
        <v>0</v>
      </c>
      <c r="M19" s="71">
        <f>'TRUONG YEN'!M19+'NINH THANG'!M19+'NINH AN'!M19+'NINH HAI'!M19+'NINH KHANG'!M19+'NINH VAN'!M19+'NINH GIANG'!M19+'NINH MY'!M19+'NINH XUAN'!M19+'NINH HOA'!M19+'TT THIEN TON'!M19</f>
        <v>0</v>
      </c>
      <c r="N19" s="71">
        <f>'TRUONG YEN'!N19+'NINH THANG'!N19+'NINH AN'!N19+'NINH HAI'!N19+'NINH KHANG'!N19+'NINH VAN'!N19+'NINH GIANG'!N19+'NINH MY'!N19+'NINH XUAN'!N19+'NINH HOA'!N19+'TT THIEN TON'!N19</f>
        <v>0</v>
      </c>
      <c r="O19" s="71">
        <f>'TRUONG YEN'!O19+'NINH THANG'!O19+'NINH AN'!O19+'NINH HAI'!O19+'NINH KHANG'!O19+'NINH VAN'!O19+'NINH GIANG'!O19+'NINH MY'!O19+'NINH XUAN'!O19+'NINH HOA'!O19+'TT THIEN TON'!O19</f>
        <v>0</v>
      </c>
      <c r="P19" s="71">
        <f>'TRUONG YEN'!P19+'NINH THANG'!P19+'NINH AN'!P19+'NINH HAI'!P19+'NINH KHANG'!P19+'NINH VAN'!P19+'NINH GIANG'!P19+'NINH MY'!P19+'NINH XUAN'!P19+'NINH HOA'!P19+'TT THIEN TON'!P19</f>
        <v>0</v>
      </c>
      <c r="Q19" s="71">
        <f>'TRUONG YEN'!Q19+'NINH THANG'!Q19+'NINH AN'!Q19+'NINH HAI'!Q19+'NINH KHANG'!Q19+'NINH VAN'!Q19+'NINH GIANG'!Q19+'NINH MY'!Q19+'NINH XUAN'!Q19+'NINH HOA'!Q19+'TT THIEN TON'!Q19</f>
        <v>0</v>
      </c>
      <c r="R19" s="71">
        <f>'TRUONG YEN'!R19+'NINH THANG'!R19+'NINH AN'!R19+'NINH HAI'!R19+'NINH KHANG'!R19+'NINH VAN'!R19+'NINH GIANG'!R19+'NINH MY'!R19+'NINH XUAN'!R19+'NINH HOA'!R19+'TT THIEN TON'!R19</f>
        <v>0</v>
      </c>
      <c r="S19" s="71">
        <f>'TRUONG YEN'!S19+'NINH THANG'!S19+'NINH AN'!S19+'NINH HAI'!S19+'NINH KHANG'!S19+'NINH VAN'!S19+'NINH GIANG'!S19+'NINH MY'!S19+'NINH XUAN'!S19+'NINH HOA'!S19+'TT THIEN TON'!S19</f>
        <v>0</v>
      </c>
      <c r="T19" s="71">
        <f>'TRUONG YEN'!T19+'NINH THANG'!T19+'NINH AN'!T19+'NINH HAI'!T19+'NINH KHANG'!T19+'NINH VAN'!T19+'NINH GIANG'!T19+'NINH MY'!T19+'NINH XUAN'!T19+'NINH HOA'!T19+'TT THIEN TON'!T19</f>
        <v>0</v>
      </c>
      <c r="U19" s="71">
        <f>'TRUONG YEN'!U19+'NINH THANG'!U19+'NINH AN'!U19+'NINH HAI'!U19+'NINH KHANG'!U19+'NINH VAN'!U19+'NINH GIANG'!U19+'NINH MY'!U19+'NINH XUAN'!U19+'NINH HOA'!U19+'TT THIEN TON'!U19</f>
        <v>0</v>
      </c>
      <c r="V19" s="71">
        <f>'TRUONG YEN'!V19+'NINH THANG'!V19+'NINH AN'!V19+'NINH HAI'!V19+'NINH KHANG'!V19+'NINH VAN'!V19+'NINH GIANG'!V19+'NINH MY'!V19+'NINH XUAN'!V19+'NINH HOA'!V19+'TT THIEN TON'!V19</f>
        <v>0</v>
      </c>
      <c r="W19" s="71">
        <f>'TRUONG YEN'!W19+'NINH THANG'!W19+'NINH AN'!W19+'NINH HAI'!W19+'NINH KHANG'!W19+'NINH VAN'!W19+'NINH GIANG'!W19+'NINH MY'!W19+'NINH XUAN'!W19+'NINH HOA'!W19+'TT THIEN TON'!W19</f>
        <v>0</v>
      </c>
      <c r="X19" s="71">
        <f>'TRUONG YEN'!X19+'NINH THANG'!X19+'NINH AN'!X19+'NINH HAI'!X19+'NINH KHANG'!X19+'NINH VAN'!X19+'NINH GIANG'!X19+'NINH MY'!X19+'NINH XUAN'!X19+'NINH HOA'!X19+'TT THIEN TON'!X19</f>
        <v>0</v>
      </c>
      <c r="Y19" s="71">
        <f>'TRUONG YEN'!Y19+'NINH THANG'!Y19+'NINH AN'!Y19+'NINH HAI'!Y19+'NINH KHANG'!Y19+'NINH VAN'!Y19+'NINH GIANG'!Y19+'NINH MY'!Y19+'NINH XUAN'!Y19+'NINH HOA'!Y19+'TT THIEN TON'!Y19</f>
        <v>0</v>
      </c>
      <c r="Z19" s="71">
        <f>'TRUONG YEN'!Z19+'NINH THANG'!Z19+'NINH AN'!Z19+'NINH HAI'!Z19+'NINH KHANG'!Z19+'NINH VAN'!Z19+'NINH GIANG'!Z19+'NINH MY'!Z19+'NINH XUAN'!Z19+'NINH HOA'!Z19+'TT THIEN TON'!Z19</f>
        <v>0</v>
      </c>
      <c r="AA19" s="71">
        <f>'TRUONG YEN'!AA19+'NINH THANG'!AA19+'NINH AN'!AA19+'NINH HAI'!AA19+'NINH KHANG'!AA19+'NINH VAN'!AA19+'NINH GIANG'!AA19+'NINH MY'!AA19+'NINH XUAN'!AA19+'NINH HOA'!AA19+'TT THIEN TON'!AA19</f>
        <v>0</v>
      </c>
      <c r="AB19" s="71">
        <f>'TRUONG YEN'!AB19+'NINH THANG'!AB19+'NINH AN'!AB19+'NINH HAI'!AB19+'NINH KHANG'!AB19+'NINH VAN'!AB19+'NINH GIANG'!AB19+'NINH MY'!AB19+'NINH XUAN'!AB19+'NINH HOA'!AB19+'TT THIEN TON'!AB19</f>
        <v>0</v>
      </c>
      <c r="AC19" s="71">
        <f>'TRUONG YEN'!AC19+'NINH THANG'!AC19+'NINH AN'!AC19+'NINH HAI'!AC19+'NINH KHANG'!AC19+'NINH VAN'!AC19+'NINH GIANG'!AC19+'NINH MY'!AC19+'NINH XUAN'!AC19+'NINH HOA'!AC19+'TT THIEN TON'!AC19</f>
        <v>0</v>
      </c>
      <c r="AD19" s="71">
        <f>'TRUONG YEN'!AD19+'NINH THANG'!AD19+'NINH AN'!AD19+'NINH HAI'!AD19+'NINH KHANG'!AD19+'NINH VAN'!AD19+'NINH GIANG'!AD19+'NINH MY'!AD19+'NINH XUAN'!AD19+'NINH HOA'!AD19+'TT THIEN TON'!AD19</f>
        <v>0</v>
      </c>
      <c r="AE19" s="71">
        <f>'TRUONG YEN'!AE19+'NINH THANG'!AE19+'NINH AN'!AE19+'NINH HAI'!AE19+'NINH KHANG'!AE19+'NINH VAN'!AE19+'NINH GIANG'!AE19+'NINH MY'!AE19+'NINH XUAN'!AE19+'NINH HOA'!AE19+'TT THIEN TON'!AE19</f>
        <v>0</v>
      </c>
      <c r="AF19" s="71">
        <f>'TRUONG YEN'!AF19+'NINH THANG'!AF19+'NINH AN'!AF19+'NINH HAI'!AF19+'NINH KHANG'!AF19+'NINH VAN'!AF19+'NINH GIANG'!AF19+'NINH MY'!AF19+'NINH XUAN'!AF19+'NINH HOA'!AF19+'TT THIEN TON'!AF19</f>
        <v>0</v>
      </c>
      <c r="AG19" s="71">
        <f>'TRUONG YEN'!AG19+'NINH THANG'!AG19+'NINH AN'!AG19+'NINH HAI'!AG19+'NINH KHANG'!AG19+'NINH VAN'!AG19+'NINH GIANG'!AG19+'NINH MY'!AG19+'NINH XUAN'!AG19+'NINH HOA'!AG19+'TT THIEN TON'!AG19</f>
        <v>0</v>
      </c>
      <c r="AH19" s="71">
        <f>'TRUONG YEN'!AH19+'NINH THANG'!AH19+'NINH AN'!AH19+'NINH HAI'!AH19+'NINH KHANG'!AH19+'NINH VAN'!AH19+'NINH GIANG'!AH19+'NINH MY'!AH19+'NINH XUAN'!AH19+'NINH HOA'!AH19+'TT THIEN TON'!AH19</f>
        <v>0</v>
      </c>
      <c r="AI19" s="71">
        <f>'TRUONG YEN'!AI19+'NINH THANG'!AI19+'NINH AN'!AI19+'NINH HAI'!AI19+'NINH KHANG'!AI19+'NINH VAN'!AI19+'NINH GIANG'!AI19+'NINH MY'!AI19+'NINH XUAN'!AI19+'NINH HOA'!AI19+'TT THIEN TON'!AI19</f>
        <v>0</v>
      </c>
      <c r="AJ19" s="71">
        <f>'TRUONG YEN'!AJ19+'NINH THANG'!AJ19+'NINH AN'!AJ19+'NINH HAI'!AJ19+'NINH KHANG'!AJ19+'NINH VAN'!AJ19+'NINH GIANG'!AJ19+'NINH MY'!AJ19+'NINH XUAN'!AJ19+'NINH HOA'!AJ19+'TT THIEN TON'!AJ19</f>
        <v>0</v>
      </c>
      <c r="AK19" s="71">
        <f>'TRUONG YEN'!AK19+'NINH THANG'!AK19+'NINH AN'!AK19+'NINH HAI'!AK19+'NINH KHANG'!AK19+'NINH VAN'!AK19+'NINH GIANG'!AK19+'NINH MY'!AK19+'NINH XUAN'!AK19+'NINH HOA'!AK19+'TT THIEN TON'!AK19</f>
        <v>0</v>
      </c>
      <c r="AL19" s="71">
        <f>'TRUONG YEN'!AL19+'NINH THANG'!AL19+'NINH AN'!AL19+'NINH HAI'!AL19+'NINH KHANG'!AL19+'NINH VAN'!AL19+'NINH GIANG'!AL19+'NINH MY'!AL19+'NINH XUAN'!AL19+'NINH HOA'!AL19+'TT THIEN TON'!AL19</f>
        <v>0</v>
      </c>
      <c r="AM19" s="71">
        <f>'TRUONG YEN'!AM19+'NINH THANG'!AM19+'NINH AN'!AM19+'NINH HAI'!AM19+'NINH KHANG'!AM19+'NINH VAN'!AM19+'NINH GIANG'!AM19+'NINH MY'!AM19+'NINH XUAN'!AM19+'NINH HOA'!AM19+'TT THIEN TON'!AM19</f>
        <v>0</v>
      </c>
      <c r="AN19" s="71">
        <f>'TRUONG YEN'!AN19+'NINH THANG'!AN19+'NINH AN'!AN19+'NINH HAI'!AN19+'NINH KHANG'!AN19+'NINH VAN'!AN19+'NINH GIANG'!AN19+'NINH MY'!AN19+'NINH XUAN'!AN19+'NINH HOA'!AN19+'TT THIEN TON'!AN19</f>
        <v>0</v>
      </c>
      <c r="AO19" s="49">
        <f t="shared" si="1"/>
        <v>0</v>
      </c>
      <c r="AQ19" s="66" t="e">
        <f>#REF!</f>
        <v>#REF!</v>
      </c>
    </row>
    <row r="20" spans="1:43">
      <c r="A20" s="62" t="s">
        <v>173</v>
      </c>
      <c r="B20" s="61" t="s">
        <v>172</v>
      </c>
      <c r="C20" s="64" t="s">
        <v>83</v>
      </c>
      <c r="D20" s="71">
        <f>'TRUONG YEN'!D20+'NINH THANG'!D20+'NINH AN'!D20+'NINH HAI'!D20+'NINH KHANG'!D20+'NINH VAN'!D20+'NINH GIANG'!D20+'NINH MY'!D20+'NINH XUAN'!D20+'NINH HOA'!D20+'TT THIEN TON'!D20</f>
        <v>0</v>
      </c>
      <c r="E20" s="71">
        <f>'TRUONG YEN'!E20+'NINH THANG'!E20+'NINH AN'!E20+'NINH HAI'!E20+'NINH KHANG'!E20+'NINH VAN'!E20+'NINH GIANG'!E20+'NINH MY'!E20+'NINH XUAN'!E20+'NINH HOA'!E20+'TT THIEN TON'!E20</f>
        <v>0</v>
      </c>
      <c r="F20" s="71">
        <f>'TRUONG YEN'!F20+'NINH THANG'!F20+'NINH AN'!F20+'NINH HAI'!F20+'NINH KHANG'!F20+'NINH VAN'!F20+'NINH GIANG'!F20+'NINH MY'!F20+'NINH XUAN'!F20+'NINH HOA'!F20+'TT THIEN TON'!F20</f>
        <v>0</v>
      </c>
      <c r="G20" s="71">
        <f>'TRUONG YEN'!G20+'NINH THANG'!G20+'NINH AN'!G20+'NINH HAI'!G20+'NINH KHANG'!G20+'NINH VAN'!G20+'NINH GIANG'!G20+'NINH MY'!G20+'NINH XUAN'!G20+'NINH HOA'!G20+'TT THIEN TON'!G20</f>
        <v>0</v>
      </c>
      <c r="H20" s="71">
        <f>'TRUONG YEN'!H20+'NINH THANG'!H20+'NINH AN'!H20+'NINH HAI'!H20+'NINH KHANG'!H20+'NINH VAN'!H20+'NINH GIANG'!H20+'NINH MY'!H20+'NINH XUAN'!H20+'NINH HOA'!H20+'TT THIEN TON'!H20</f>
        <v>0</v>
      </c>
      <c r="I20" s="71">
        <f>'TRUONG YEN'!I20+'NINH THANG'!I20+'NINH AN'!I20+'NINH HAI'!I20+'NINH KHANG'!I20+'NINH VAN'!I20+'NINH GIANG'!I20+'NINH MY'!I20+'NINH XUAN'!I20+'NINH HOA'!I20+'TT THIEN TON'!I20</f>
        <v>0</v>
      </c>
      <c r="J20" s="71">
        <f>'TRUONG YEN'!J20+'NINH THANG'!J20+'NINH AN'!J20+'NINH HAI'!J20+'NINH KHANG'!J20+'NINH VAN'!J20+'NINH GIANG'!J20+'NINH MY'!J20+'NINH XUAN'!J20+'NINH HOA'!J20+'TT THIEN TON'!J20</f>
        <v>0</v>
      </c>
      <c r="K20" s="71">
        <f>'TRUONG YEN'!K20+'NINH THANG'!K20+'NINH AN'!K20+'NINH HAI'!K20+'NINH KHANG'!K20+'NINH VAN'!K20+'NINH GIANG'!K20+'NINH MY'!K20+'NINH XUAN'!K20+'NINH HOA'!K20+'TT THIEN TON'!K20</f>
        <v>0</v>
      </c>
      <c r="L20" s="71">
        <f>'TRUONG YEN'!L20+'NINH THANG'!L20+'NINH AN'!L20+'NINH HAI'!L20+'NINH KHANG'!L20+'NINH VAN'!L20+'NINH GIANG'!L20+'NINH MY'!L20+'NINH XUAN'!L20+'NINH HOA'!L20+'TT THIEN TON'!L20</f>
        <v>0</v>
      </c>
      <c r="M20" s="71">
        <f>'TRUONG YEN'!M20+'NINH THANG'!M20+'NINH AN'!M20+'NINH HAI'!M20+'NINH KHANG'!M20+'NINH VAN'!M20+'NINH GIANG'!M20+'NINH MY'!M20+'NINH XUAN'!M20+'NINH HOA'!M20+'TT THIEN TON'!M20</f>
        <v>0</v>
      </c>
      <c r="N20" s="71">
        <f>'TRUONG YEN'!N20+'NINH THANG'!N20+'NINH AN'!N20+'NINH HAI'!N20+'NINH KHANG'!N20+'NINH VAN'!N20+'NINH GIANG'!N20+'NINH MY'!N20+'NINH XUAN'!N20+'NINH HOA'!N20+'TT THIEN TON'!N20</f>
        <v>0</v>
      </c>
      <c r="O20" s="71">
        <f>'TRUONG YEN'!O20+'NINH THANG'!O20+'NINH AN'!O20+'NINH HAI'!O20+'NINH KHANG'!O20+'NINH VAN'!O20+'NINH GIANG'!O20+'NINH MY'!O20+'NINH XUAN'!O20+'NINH HOA'!O20+'TT THIEN TON'!O20</f>
        <v>0</v>
      </c>
      <c r="P20" s="71">
        <f>'TRUONG YEN'!P20+'NINH THANG'!P20+'NINH AN'!P20+'NINH HAI'!P20+'NINH KHANG'!P20+'NINH VAN'!P20+'NINH GIANG'!P20+'NINH MY'!P20+'NINH XUAN'!P20+'NINH HOA'!P20+'TT THIEN TON'!P20</f>
        <v>0</v>
      </c>
      <c r="Q20" s="71">
        <f>'TRUONG YEN'!Q20+'NINH THANG'!Q20+'NINH AN'!Q20+'NINH HAI'!Q20+'NINH KHANG'!Q20+'NINH VAN'!Q20+'NINH GIANG'!Q20+'NINH MY'!Q20+'NINH XUAN'!Q20+'NINH HOA'!Q20+'TT THIEN TON'!Q20</f>
        <v>0</v>
      </c>
      <c r="R20" s="71">
        <f>'TRUONG YEN'!R20+'NINH THANG'!R20+'NINH AN'!R20+'NINH HAI'!R20+'NINH KHANG'!R20+'NINH VAN'!R20+'NINH GIANG'!R20+'NINH MY'!R20+'NINH XUAN'!R20+'NINH HOA'!R20+'TT THIEN TON'!R20</f>
        <v>0</v>
      </c>
      <c r="S20" s="71">
        <f>'TRUONG YEN'!S20+'NINH THANG'!S20+'NINH AN'!S20+'NINH HAI'!S20+'NINH KHANG'!S20+'NINH VAN'!S20+'NINH GIANG'!S20+'NINH MY'!S20+'NINH XUAN'!S20+'NINH HOA'!S20+'TT THIEN TON'!S20</f>
        <v>0</v>
      </c>
      <c r="T20" s="71">
        <f>'TRUONG YEN'!T20+'NINH THANG'!T20+'NINH AN'!T20+'NINH HAI'!T20+'NINH KHANG'!T20+'NINH VAN'!T20+'NINH GIANG'!T20+'NINH MY'!T20+'NINH XUAN'!T20+'NINH HOA'!T20+'TT THIEN TON'!T20</f>
        <v>0</v>
      </c>
      <c r="U20" s="71">
        <f>'TRUONG YEN'!U20+'NINH THANG'!U20+'NINH AN'!U20+'NINH HAI'!U20+'NINH KHANG'!U20+'NINH VAN'!U20+'NINH GIANG'!U20+'NINH MY'!U20+'NINH XUAN'!U20+'NINH HOA'!U20+'TT THIEN TON'!U20</f>
        <v>0</v>
      </c>
      <c r="V20" s="71">
        <f>'TRUONG YEN'!V20+'NINH THANG'!V20+'NINH AN'!V20+'NINH HAI'!V20+'NINH KHANG'!V20+'NINH VAN'!V20+'NINH GIANG'!V20+'NINH MY'!V20+'NINH XUAN'!V20+'NINH HOA'!V20+'TT THIEN TON'!V20</f>
        <v>0</v>
      </c>
      <c r="W20" s="71">
        <f>'TRUONG YEN'!W20+'NINH THANG'!W20+'NINH AN'!W20+'NINH HAI'!W20+'NINH KHANG'!W20+'NINH VAN'!W20+'NINH GIANG'!W20+'NINH MY'!W20+'NINH XUAN'!W20+'NINH HOA'!W20+'TT THIEN TON'!W20</f>
        <v>0</v>
      </c>
      <c r="X20" s="71">
        <f>'TRUONG YEN'!X20+'NINH THANG'!X20+'NINH AN'!X20+'NINH HAI'!X20+'NINH KHANG'!X20+'NINH VAN'!X20+'NINH GIANG'!X20+'NINH MY'!X20+'NINH XUAN'!X20+'NINH HOA'!X20+'TT THIEN TON'!X20</f>
        <v>0</v>
      </c>
      <c r="Y20" s="71">
        <f>'TRUONG YEN'!Y20+'NINH THANG'!Y20+'NINH AN'!Y20+'NINH HAI'!Y20+'NINH KHANG'!Y20+'NINH VAN'!Y20+'NINH GIANG'!Y20+'NINH MY'!Y20+'NINH XUAN'!Y20+'NINH HOA'!Y20+'TT THIEN TON'!Y20</f>
        <v>0</v>
      </c>
      <c r="Z20" s="71">
        <f>'TRUONG YEN'!Z20+'NINH THANG'!Z20+'NINH AN'!Z20+'NINH HAI'!Z20+'NINH KHANG'!Z20+'NINH VAN'!Z20+'NINH GIANG'!Z20+'NINH MY'!Z20+'NINH XUAN'!Z20+'NINH HOA'!Z20+'TT THIEN TON'!Z20</f>
        <v>0</v>
      </c>
      <c r="AA20" s="71">
        <f>'TRUONG YEN'!AA20+'NINH THANG'!AA20+'NINH AN'!AA20+'NINH HAI'!AA20+'NINH KHANG'!AA20+'NINH VAN'!AA20+'NINH GIANG'!AA20+'NINH MY'!AA20+'NINH XUAN'!AA20+'NINH HOA'!AA20+'TT THIEN TON'!AA20</f>
        <v>0</v>
      </c>
      <c r="AB20" s="71">
        <f>'TRUONG YEN'!AB20+'NINH THANG'!AB20+'NINH AN'!AB20+'NINH HAI'!AB20+'NINH KHANG'!AB20+'NINH VAN'!AB20+'NINH GIANG'!AB20+'NINH MY'!AB20+'NINH XUAN'!AB20+'NINH HOA'!AB20+'TT THIEN TON'!AB20</f>
        <v>0</v>
      </c>
      <c r="AC20" s="71">
        <f>'TRUONG YEN'!AC20+'NINH THANG'!AC20+'NINH AN'!AC20+'NINH HAI'!AC20+'NINH KHANG'!AC20+'NINH VAN'!AC20+'NINH GIANG'!AC20+'NINH MY'!AC20+'NINH XUAN'!AC20+'NINH HOA'!AC20+'TT THIEN TON'!AC20</f>
        <v>0</v>
      </c>
      <c r="AD20" s="71">
        <f>'TRUONG YEN'!AD20+'NINH THANG'!AD20+'NINH AN'!AD20+'NINH HAI'!AD20+'NINH KHANG'!AD20+'NINH VAN'!AD20+'NINH GIANG'!AD20+'NINH MY'!AD20+'NINH XUAN'!AD20+'NINH HOA'!AD20+'TT THIEN TON'!AD20</f>
        <v>0</v>
      </c>
      <c r="AE20" s="71">
        <f>'TRUONG YEN'!AE20+'NINH THANG'!AE20+'NINH AN'!AE20+'NINH HAI'!AE20+'NINH KHANG'!AE20+'NINH VAN'!AE20+'NINH GIANG'!AE20+'NINH MY'!AE20+'NINH XUAN'!AE20+'NINH HOA'!AE20+'TT THIEN TON'!AE20</f>
        <v>0</v>
      </c>
      <c r="AF20" s="71">
        <f>'TRUONG YEN'!AF20+'NINH THANG'!AF20+'NINH AN'!AF20+'NINH HAI'!AF20+'NINH KHANG'!AF20+'NINH VAN'!AF20+'NINH GIANG'!AF20+'NINH MY'!AF20+'NINH XUAN'!AF20+'NINH HOA'!AF20+'TT THIEN TON'!AF20</f>
        <v>0</v>
      </c>
      <c r="AG20" s="71">
        <f>'TRUONG YEN'!AG20+'NINH THANG'!AG20+'NINH AN'!AG20+'NINH HAI'!AG20+'NINH KHANG'!AG20+'NINH VAN'!AG20+'NINH GIANG'!AG20+'NINH MY'!AG20+'NINH XUAN'!AG20+'NINH HOA'!AG20+'TT THIEN TON'!AG20</f>
        <v>0</v>
      </c>
      <c r="AH20" s="71">
        <f>'TRUONG YEN'!AH20+'NINH THANG'!AH20+'NINH AN'!AH20+'NINH HAI'!AH20+'NINH KHANG'!AH20+'NINH VAN'!AH20+'NINH GIANG'!AH20+'NINH MY'!AH20+'NINH XUAN'!AH20+'NINH HOA'!AH20+'TT THIEN TON'!AH20</f>
        <v>0</v>
      </c>
      <c r="AI20" s="71">
        <f>'TRUONG YEN'!AI20+'NINH THANG'!AI20+'NINH AN'!AI20+'NINH HAI'!AI20+'NINH KHANG'!AI20+'NINH VAN'!AI20+'NINH GIANG'!AI20+'NINH MY'!AI20+'NINH XUAN'!AI20+'NINH HOA'!AI20+'TT THIEN TON'!AI20</f>
        <v>0</v>
      </c>
      <c r="AJ20" s="71">
        <f>'TRUONG YEN'!AJ20+'NINH THANG'!AJ20+'NINH AN'!AJ20+'NINH HAI'!AJ20+'NINH KHANG'!AJ20+'NINH VAN'!AJ20+'NINH GIANG'!AJ20+'NINH MY'!AJ20+'NINH XUAN'!AJ20+'NINH HOA'!AJ20+'TT THIEN TON'!AJ20</f>
        <v>0</v>
      </c>
      <c r="AK20" s="71">
        <f>'TRUONG YEN'!AK20+'NINH THANG'!AK20+'NINH AN'!AK20+'NINH HAI'!AK20+'NINH KHANG'!AK20+'NINH VAN'!AK20+'NINH GIANG'!AK20+'NINH MY'!AK20+'NINH XUAN'!AK20+'NINH HOA'!AK20+'TT THIEN TON'!AK20</f>
        <v>0</v>
      </c>
      <c r="AL20" s="71">
        <f>'TRUONG YEN'!AL20+'NINH THANG'!AL20+'NINH AN'!AL20+'NINH HAI'!AL20+'NINH KHANG'!AL20+'NINH VAN'!AL20+'NINH GIANG'!AL20+'NINH MY'!AL20+'NINH XUAN'!AL20+'NINH HOA'!AL20+'TT THIEN TON'!AL20</f>
        <v>0</v>
      </c>
      <c r="AM20" s="71">
        <f>'TRUONG YEN'!AM20+'NINH THANG'!AM20+'NINH AN'!AM20+'NINH HAI'!AM20+'NINH KHANG'!AM20+'NINH VAN'!AM20+'NINH GIANG'!AM20+'NINH MY'!AM20+'NINH XUAN'!AM20+'NINH HOA'!AM20+'TT THIEN TON'!AM20</f>
        <v>0</v>
      </c>
      <c r="AN20" s="71">
        <f>'TRUONG YEN'!AN20+'NINH THANG'!AN20+'NINH AN'!AN20+'NINH HAI'!AN20+'NINH KHANG'!AN20+'NINH VAN'!AN20+'NINH GIANG'!AN20+'NINH MY'!AN20+'NINH XUAN'!AN20+'NINH HOA'!AN20+'TT THIEN TON'!AN20</f>
        <v>0</v>
      </c>
      <c r="AO20" s="49">
        <f t="shared" si="1"/>
        <v>0</v>
      </c>
      <c r="AQ20" s="66" t="e">
        <f>AQ17-AQ19</f>
        <v>#REF!</v>
      </c>
    </row>
    <row r="21" spans="1:43">
      <c r="A21" s="62" t="s">
        <v>171</v>
      </c>
      <c r="B21" s="61" t="s">
        <v>170</v>
      </c>
      <c r="C21" s="64" t="s">
        <v>26</v>
      </c>
      <c r="D21" s="71">
        <f>'TRUONG YEN'!D21+'NINH THANG'!D21+'NINH AN'!D21+'NINH HAI'!D21+'NINH KHANG'!D21+'NINH VAN'!D21+'NINH GIANG'!D21+'NINH MY'!D21+'NINH XUAN'!D21+'NINH HOA'!D21+'TT THIEN TON'!D21</f>
        <v>0</v>
      </c>
      <c r="E21" s="71">
        <f>'TRUONG YEN'!E21+'NINH THANG'!E21+'NINH AN'!E21+'NINH HAI'!E21+'NINH KHANG'!E21+'NINH VAN'!E21+'NINH GIANG'!E21+'NINH MY'!E21+'NINH XUAN'!E21+'NINH HOA'!E21+'TT THIEN TON'!E21</f>
        <v>0</v>
      </c>
      <c r="F21" s="71">
        <f>'TRUONG YEN'!F21+'NINH THANG'!F21+'NINH AN'!F21+'NINH HAI'!F21+'NINH KHANG'!F21+'NINH VAN'!F21+'NINH GIANG'!F21+'NINH MY'!F21+'NINH XUAN'!F21+'NINH HOA'!F21+'TT THIEN TON'!F21</f>
        <v>0</v>
      </c>
      <c r="G21" s="71">
        <f>'TRUONG YEN'!G21+'NINH THANG'!G21+'NINH AN'!G21+'NINH HAI'!G21+'NINH KHANG'!G21+'NINH VAN'!G21+'NINH GIANG'!G21+'NINH MY'!G21+'NINH XUAN'!G21+'NINH HOA'!G21+'TT THIEN TON'!G21</f>
        <v>0</v>
      </c>
      <c r="H21" s="71">
        <f>'TRUONG YEN'!H21+'NINH THANG'!H21+'NINH AN'!H21+'NINH HAI'!H21+'NINH KHANG'!H21+'NINH VAN'!H21+'NINH GIANG'!H21+'NINH MY'!H21+'NINH XUAN'!H21+'NINH HOA'!H21+'TT THIEN TON'!H21</f>
        <v>0</v>
      </c>
      <c r="I21" s="71">
        <f>'TRUONG YEN'!I21+'NINH THANG'!I21+'NINH AN'!I21+'NINH HAI'!I21+'NINH KHANG'!I21+'NINH VAN'!I21+'NINH GIANG'!I21+'NINH MY'!I21+'NINH XUAN'!I21+'NINH HOA'!I21+'TT THIEN TON'!I21</f>
        <v>0</v>
      </c>
      <c r="J21" s="71">
        <f>'TRUONG YEN'!J21+'NINH THANG'!J21+'NINH AN'!J21+'NINH HAI'!J21+'NINH KHANG'!J21+'NINH VAN'!J21+'NINH GIANG'!J21+'NINH MY'!J21+'NINH XUAN'!J21+'NINH HOA'!J21+'TT THIEN TON'!J21</f>
        <v>0</v>
      </c>
      <c r="K21" s="71">
        <f>'TRUONG YEN'!K21+'NINH THANG'!K21+'NINH AN'!K21+'NINH HAI'!K21+'NINH KHANG'!K21+'NINH VAN'!K21+'NINH GIANG'!K21+'NINH MY'!K21+'NINH XUAN'!K21+'NINH HOA'!K21+'TT THIEN TON'!K21</f>
        <v>0</v>
      </c>
      <c r="L21" s="71">
        <f>'TRUONG YEN'!L21+'NINH THANG'!L21+'NINH AN'!L21+'NINH HAI'!L21+'NINH KHANG'!L21+'NINH VAN'!L21+'NINH GIANG'!L21+'NINH MY'!L21+'NINH XUAN'!L21+'NINH HOA'!L21+'TT THIEN TON'!L21</f>
        <v>0</v>
      </c>
      <c r="M21" s="71">
        <f>'TRUONG YEN'!M21+'NINH THANG'!M21+'NINH AN'!M21+'NINH HAI'!M21+'NINH KHANG'!M21+'NINH VAN'!M21+'NINH GIANG'!M21+'NINH MY'!M21+'NINH XUAN'!M21+'NINH HOA'!M21+'TT THIEN TON'!M21</f>
        <v>0</v>
      </c>
      <c r="N21" s="71">
        <f>'TRUONG YEN'!N21+'NINH THANG'!N21+'NINH AN'!N21+'NINH HAI'!N21+'NINH KHANG'!N21+'NINH VAN'!N21+'NINH GIANG'!N21+'NINH MY'!N21+'NINH XUAN'!N21+'NINH HOA'!N21+'TT THIEN TON'!N21</f>
        <v>0</v>
      </c>
      <c r="O21" s="71">
        <f>'TRUONG YEN'!O21+'NINH THANG'!O21+'NINH AN'!O21+'NINH HAI'!O21+'NINH KHANG'!O21+'NINH VAN'!O21+'NINH GIANG'!O21+'NINH MY'!O21+'NINH XUAN'!O21+'NINH HOA'!O21+'TT THIEN TON'!O21</f>
        <v>0</v>
      </c>
      <c r="P21" s="71">
        <f>'TRUONG YEN'!P21+'NINH THANG'!P21+'NINH AN'!P21+'NINH HAI'!P21+'NINH KHANG'!P21+'NINH VAN'!P21+'NINH GIANG'!P21+'NINH MY'!P21+'NINH XUAN'!P21+'NINH HOA'!P21+'TT THIEN TON'!P21</f>
        <v>0</v>
      </c>
      <c r="Q21" s="71">
        <f>'TRUONG YEN'!Q21+'NINH THANG'!Q21+'NINH AN'!Q21+'NINH HAI'!Q21+'NINH KHANG'!Q21+'NINH VAN'!Q21+'NINH GIANG'!Q21+'NINH MY'!Q21+'NINH XUAN'!Q21+'NINH HOA'!Q21+'TT THIEN TON'!Q21</f>
        <v>0</v>
      </c>
      <c r="R21" s="71">
        <f>'TRUONG YEN'!R21+'NINH THANG'!R21+'NINH AN'!R21+'NINH HAI'!R21+'NINH KHANG'!R21+'NINH VAN'!R21+'NINH GIANG'!R21+'NINH MY'!R21+'NINH XUAN'!R21+'NINH HOA'!R21+'TT THIEN TON'!R21</f>
        <v>0</v>
      </c>
      <c r="S21" s="71">
        <f>'TRUONG YEN'!S21+'NINH THANG'!S21+'NINH AN'!S21+'NINH HAI'!S21+'NINH KHANG'!S21+'NINH VAN'!S21+'NINH GIANG'!S21+'NINH MY'!S21+'NINH XUAN'!S21+'NINH HOA'!S21+'TT THIEN TON'!S21</f>
        <v>0</v>
      </c>
      <c r="T21" s="71">
        <f>'TRUONG YEN'!T21+'NINH THANG'!T21+'NINH AN'!T21+'NINH HAI'!T21+'NINH KHANG'!T21+'NINH VAN'!T21+'NINH GIANG'!T21+'NINH MY'!T21+'NINH XUAN'!T21+'NINH HOA'!T21+'TT THIEN TON'!T21</f>
        <v>0</v>
      </c>
      <c r="U21" s="71">
        <f>'TRUONG YEN'!U21+'NINH THANG'!U21+'NINH AN'!U21+'NINH HAI'!U21+'NINH KHANG'!U21+'NINH VAN'!U21+'NINH GIANG'!U21+'NINH MY'!U21+'NINH XUAN'!U21+'NINH HOA'!U21+'TT THIEN TON'!U21</f>
        <v>0</v>
      </c>
      <c r="V21" s="71">
        <f>'TRUONG YEN'!V21+'NINH THANG'!V21+'NINH AN'!V21+'NINH HAI'!V21+'NINH KHANG'!V21+'NINH VAN'!V21+'NINH GIANG'!V21+'NINH MY'!V21+'NINH XUAN'!V21+'NINH HOA'!V21+'TT THIEN TON'!V21</f>
        <v>0</v>
      </c>
      <c r="W21" s="71">
        <f>'TRUONG YEN'!W21+'NINH THANG'!W21+'NINH AN'!W21+'NINH HAI'!W21+'NINH KHANG'!W21+'NINH VAN'!W21+'NINH GIANG'!W21+'NINH MY'!W21+'NINH XUAN'!W21+'NINH HOA'!W21+'TT THIEN TON'!W21</f>
        <v>0</v>
      </c>
      <c r="X21" s="71">
        <f>'TRUONG YEN'!X21+'NINH THANG'!X21+'NINH AN'!X21+'NINH HAI'!X21+'NINH KHANG'!X21+'NINH VAN'!X21+'NINH GIANG'!X21+'NINH MY'!X21+'NINH XUAN'!X21+'NINH HOA'!X21+'TT THIEN TON'!X21</f>
        <v>0</v>
      </c>
      <c r="Y21" s="71">
        <f>'TRUONG YEN'!Y21+'NINH THANG'!Y21+'NINH AN'!Y21+'NINH HAI'!Y21+'NINH KHANG'!Y21+'NINH VAN'!Y21+'NINH GIANG'!Y21+'NINH MY'!Y21+'NINH XUAN'!Y21+'NINH HOA'!Y21+'TT THIEN TON'!Y21</f>
        <v>0</v>
      </c>
      <c r="Z21" s="71">
        <f>'TRUONG YEN'!Z21+'NINH THANG'!Z21+'NINH AN'!Z21+'NINH HAI'!Z21+'NINH KHANG'!Z21+'NINH VAN'!Z21+'NINH GIANG'!Z21+'NINH MY'!Z21+'NINH XUAN'!Z21+'NINH HOA'!Z21+'TT THIEN TON'!Z21</f>
        <v>0</v>
      </c>
      <c r="AA21" s="71">
        <f>'TRUONG YEN'!AA21+'NINH THANG'!AA21+'NINH AN'!AA21+'NINH HAI'!AA21+'NINH KHANG'!AA21+'NINH VAN'!AA21+'NINH GIANG'!AA21+'NINH MY'!AA21+'NINH XUAN'!AA21+'NINH HOA'!AA21+'TT THIEN TON'!AA21</f>
        <v>0</v>
      </c>
      <c r="AB21" s="71">
        <f>'TRUONG YEN'!AB21+'NINH THANG'!AB21+'NINH AN'!AB21+'NINH HAI'!AB21+'NINH KHANG'!AB21+'NINH VAN'!AB21+'NINH GIANG'!AB21+'NINH MY'!AB21+'NINH XUAN'!AB21+'NINH HOA'!AB21+'TT THIEN TON'!AB21</f>
        <v>0</v>
      </c>
      <c r="AC21" s="71">
        <f>'TRUONG YEN'!AC21+'NINH THANG'!AC21+'NINH AN'!AC21+'NINH HAI'!AC21+'NINH KHANG'!AC21+'NINH VAN'!AC21+'NINH GIANG'!AC21+'NINH MY'!AC21+'NINH XUAN'!AC21+'NINH HOA'!AC21+'TT THIEN TON'!AC21</f>
        <v>0</v>
      </c>
      <c r="AD21" s="71">
        <f>'TRUONG YEN'!AD21+'NINH THANG'!AD21+'NINH AN'!AD21+'NINH HAI'!AD21+'NINH KHANG'!AD21+'NINH VAN'!AD21+'NINH GIANG'!AD21+'NINH MY'!AD21+'NINH XUAN'!AD21+'NINH HOA'!AD21+'TT THIEN TON'!AD21</f>
        <v>0</v>
      </c>
      <c r="AE21" s="71">
        <f>'TRUONG YEN'!AE21+'NINH THANG'!AE21+'NINH AN'!AE21+'NINH HAI'!AE21+'NINH KHANG'!AE21+'NINH VAN'!AE21+'NINH GIANG'!AE21+'NINH MY'!AE21+'NINH XUAN'!AE21+'NINH HOA'!AE21+'TT THIEN TON'!AE21</f>
        <v>0</v>
      </c>
      <c r="AF21" s="71">
        <f>'TRUONG YEN'!AF21+'NINH THANG'!AF21+'NINH AN'!AF21+'NINH HAI'!AF21+'NINH KHANG'!AF21+'NINH VAN'!AF21+'NINH GIANG'!AF21+'NINH MY'!AF21+'NINH XUAN'!AF21+'NINH HOA'!AF21+'TT THIEN TON'!AF21</f>
        <v>0</v>
      </c>
      <c r="AG21" s="71">
        <f>'TRUONG YEN'!AG21+'NINH THANG'!AG21+'NINH AN'!AG21+'NINH HAI'!AG21+'NINH KHANG'!AG21+'NINH VAN'!AG21+'NINH GIANG'!AG21+'NINH MY'!AG21+'NINH XUAN'!AG21+'NINH HOA'!AG21+'TT THIEN TON'!AG21</f>
        <v>0</v>
      </c>
      <c r="AH21" s="71">
        <f>'TRUONG YEN'!AH21+'NINH THANG'!AH21+'NINH AN'!AH21+'NINH HAI'!AH21+'NINH KHANG'!AH21+'NINH VAN'!AH21+'NINH GIANG'!AH21+'NINH MY'!AH21+'NINH XUAN'!AH21+'NINH HOA'!AH21+'TT THIEN TON'!AH21</f>
        <v>0</v>
      </c>
      <c r="AI21" s="71">
        <f>'TRUONG YEN'!AI21+'NINH THANG'!AI21+'NINH AN'!AI21+'NINH HAI'!AI21+'NINH KHANG'!AI21+'NINH VAN'!AI21+'NINH GIANG'!AI21+'NINH MY'!AI21+'NINH XUAN'!AI21+'NINH HOA'!AI21+'TT THIEN TON'!AI21</f>
        <v>0</v>
      </c>
      <c r="AJ21" s="71">
        <f>'TRUONG YEN'!AJ21+'NINH THANG'!AJ21+'NINH AN'!AJ21+'NINH HAI'!AJ21+'NINH KHANG'!AJ21+'NINH VAN'!AJ21+'NINH GIANG'!AJ21+'NINH MY'!AJ21+'NINH XUAN'!AJ21+'NINH HOA'!AJ21+'TT THIEN TON'!AJ21</f>
        <v>0</v>
      </c>
      <c r="AK21" s="71">
        <f>'TRUONG YEN'!AK21+'NINH THANG'!AK21+'NINH AN'!AK21+'NINH HAI'!AK21+'NINH KHANG'!AK21+'NINH VAN'!AK21+'NINH GIANG'!AK21+'NINH MY'!AK21+'NINH XUAN'!AK21+'NINH HOA'!AK21+'TT THIEN TON'!AK21</f>
        <v>0</v>
      </c>
      <c r="AL21" s="71">
        <f>'TRUONG YEN'!AL21+'NINH THANG'!AL21+'NINH AN'!AL21+'NINH HAI'!AL21+'NINH KHANG'!AL21+'NINH VAN'!AL21+'NINH GIANG'!AL21+'NINH MY'!AL21+'NINH XUAN'!AL21+'NINH HOA'!AL21+'TT THIEN TON'!AL21</f>
        <v>0</v>
      </c>
      <c r="AM21" s="71">
        <f>'TRUONG YEN'!AM21+'NINH THANG'!AM21+'NINH AN'!AM21+'NINH HAI'!AM21+'NINH KHANG'!AM21+'NINH VAN'!AM21+'NINH GIANG'!AM21+'NINH MY'!AM21+'NINH XUAN'!AM21+'NINH HOA'!AM21+'TT THIEN TON'!AM21</f>
        <v>0</v>
      </c>
      <c r="AN21" s="71">
        <f>'TRUONG YEN'!AN21+'NINH THANG'!AN21+'NINH AN'!AN21+'NINH HAI'!AN21+'NINH KHANG'!AN21+'NINH VAN'!AN21+'NINH GIANG'!AN21+'NINH MY'!AN21+'NINH XUAN'!AN21+'NINH HOA'!AN21+'TT THIEN TON'!AN21</f>
        <v>0</v>
      </c>
      <c r="AO21" s="49">
        <f t="shared" si="1"/>
        <v>0</v>
      </c>
    </row>
    <row r="22" spans="1:43" s="84" customFormat="1">
      <c r="A22" s="90" t="s">
        <v>169</v>
      </c>
      <c r="B22" s="89" t="s">
        <v>79</v>
      </c>
      <c r="C22" s="91" t="s">
        <v>78</v>
      </c>
      <c r="D22" s="94">
        <f>'TRUONG YEN'!D22+'NINH THANG'!D22+'NINH AN'!D22+'NINH HAI'!D22+'NINH KHANG'!D22+'NINH VAN'!D22+'NINH GIANG'!D22+'NINH MY'!D22+'NINH XUAN'!D22+'NINH HOA'!D22+'TT THIEN TON'!D22</f>
        <v>0</v>
      </c>
      <c r="E22" s="94">
        <f>'TRUONG YEN'!E22+'NINH THANG'!E22+'NINH AN'!E22+'NINH HAI'!E22+'NINH KHANG'!E22+'NINH VAN'!E22+'NINH GIANG'!E22+'NINH MY'!E22+'NINH XUAN'!E22+'NINH HOA'!E22+'TT THIEN TON'!E22</f>
        <v>0</v>
      </c>
      <c r="F22" s="94">
        <f>'TRUONG YEN'!F22+'NINH THANG'!F22+'NINH AN'!F22+'NINH HAI'!F22+'NINH KHANG'!F22+'NINH VAN'!F22+'NINH GIANG'!F22+'NINH MY'!F22+'NINH XUAN'!F22+'NINH HOA'!F22+'TT THIEN TON'!F22</f>
        <v>0</v>
      </c>
      <c r="G22" s="94">
        <f>'TRUONG YEN'!G22+'NINH THANG'!G22+'NINH AN'!G22+'NINH HAI'!G22+'NINH KHANG'!G22+'NINH VAN'!G22+'NINH GIANG'!G22+'NINH MY'!G22+'NINH XUAN'!G22+'NINH HOA'!G22+'TT THIEN TON'!G22</f>
        <v>0</v>
      </c>
      <c r="H22" s="94">
        <f>'TRUONG YEN'!H22+'NINH THANG'!H22+'NINH AN'!H22+'NINH HAI'!H22+'NINH KHANG'!H22+'NINH VAN'!H22+'NINH GIANG'!H22+'NINH MY'!H22+'NINH XUAN'!H22+'NINH HOA'!H22+'TT THIEN TON'!H22</f>
        <v>0</v>
      </c>
      <c r="I22" s="94" t="e">
        <f>'TRUONG YEN'!I22+'NINH THANG'!I22+'NINH AN'!I22+'NINH HAI'!I22+'NINH KHANG'!I22+'NINH VAN'!I22+'NINH GIANG'!I22+'NINH MY'!I22+'NINH XUAN'!I22+'NINH HOA'!I22+'TT THIEN TON'!I22</f>
        <v>#REF!</v>
      </c>
      <c r="J22" s="94" t="e">
        <f>'TRUONG YEN'!J22+'NINH THANG'!J22+'NINH AN'!J22+'NINH HAI'!J22+'NINH KHANG'!J22+'NINH VAN'!J22+'NINH GIANG'!J22+'NINH MY'!J22+'NINH XUAN'!J22+'NINH HOA'!J22+'TT THIEN TON'!J22</f>
        <v>#REF!</v>
      </c>
      <c r="K22" s="94">
        <f>'TRUONG YEN'!K22+'NINH THANG'!K22+'NINH AN'!K22+'NINH HAI'!K22+'NINH KHANG'!K22+'NINH VAN'!K22+'NINH GIANG'!K22+'NINH MY'!K22+'NINH XUAN'!K22+'NINH HOA'!K22+'TT THIEN TON'!K22</f>
        <v>0</v>
      </c>
      <c r="L22" s="94">
        <f>'TRUONG YEN'!L22+'NINH THANG'!L22+'NINH AN'!L22+'NINH HAI'!L22+'NINH KHANG'!L22+'NINH VAN'!L22+'NINH GIANG'!L22+'NINH MY'!L22+'NINH XUAN'!L22+'NINH HOA'!L22+'TT THIEN TON'!L22</f>
        <v>0</v>
      </c>
      <c r="M22" s="94">
        <f>'TRUONG YEN'!M22+'NINH THANG'!M22+'NINH AN'!M22+'NINH HAI'!M22+'NINH KHANG'!M22+'NINH VAN'!M22+'NINH GIANG'!M22+'NINH MY'!M22+'NINH XUAN'!M22+'NINH HOA'!M22+'TT THIEN TON'!M22</f>
        <v>0</v>
      </c>
      <c r="N22" s="94">
        <f>'TRUONG YEN'!N22+'NINH THANG'!N22+'NINH AN'!N22+'NINH HAI'!N22+'NINH KHANG'!N22+'NINH VAN'!N22+'NINH GIANG'!N22+'NINH MY'!N22+'NINH XUAN'!N22+'NINH HOA'!N22+'TT THIEN TON'!N22</f>
        <v>0</v>
      </c>
      <c r="O22" s="94">
        <f>'TRUONG YEN'!O22+'NINH THANG'!O22+'NINH AN'!O22+'NINH HAI'!O22+'NINH KHANG'!O22+'NINH VAN'!O22+'NINH GIANG'!O22+'NINH MY'!O22+'NINH XUAN'!O22+'NINH HOA'!O22+'TT THIEN TON'!O22</f>
        <v>0</v>
      </c>
      <c r="P22" s="94">
        <f>'TRUONG YEN'!P22+'NINH THANG'!P22+'NINH AN'!P22+'NINH HAI'!P22+'NINH KHANG'!P22+'NINH VAN'!P22+'NINH GIANG'!P22+'NINH MY'!P22+'NINH XUAN'!P22+'NINH HOA'!P22+'TT THIEN TON'!P22</f>
        <v>0</v>
      </c>
      <c r="Q22" s="94" t="e">
        <f>'TRUONG YEN'!Q22+'NINH THANG'!Q22+'NINH AN'!Q22+'NINH HAI'!Q22+'NINH KHANG'!Q22+'NINH VAN'!Q22+'NINH GIANG'!Q22+'NINH MY'!Q22+'NINH XUAN'!Q22+'NINH HOA'!Q22+'TT THIEN TON'!Q22</f>
        <v>#REF!</v>
      </c>
      <c r="R22" s="94">
        <f>'TRUONG YEN'!R22+'NINH THANG'!R22+'NINH AN'!R22+'NINH HAI'!R22+'NINH KHANG'!R22+'NINH VAN'!R22+'NINH GIANG'!R22+'NINH MY'!R22+'NINH XUAN'!R22+'NINH HOA'!R22+'TT THIEN TON'!R22</f>
        <v>0</v>
      </c>
      <c r="S22" s="94">
        <f>'TRUONG YEN'!S22+'NINH THANG'!S22+'NINH AN'!S22+'NINH HAI'!S22+'NINH KHANG'!S22+'NINH VAN'!S22+'NINH GIANG'!S22+'NINH MY'!S22+'NINH XUAN'!S22+'NINH HOA'!S22+'TT THIEN TON'!S22</f>
        <v>0</v>
      </c>
      <c r="T22" s="94">
        <f>'TRUONG YEN'!T22+'NINH THANG'!T22+'NINH AN'!T22+'NINH HAI'!T22+'NINH KHANG'!T22+'NINH VAN'!T22+'NINH GIANG'!T22+'NINH MY'!T22+'NINH XUAN'!T22+'NINH HOA'!T22+'TT THIEN TON'!T22</f>
        <v>0.18</v>
      </c>
      <c r="U22" s="94">
        <f>'TRUONG YEN'!U22+'NINH THANG'!U22+'NINH AN'!U22+'NINH HAI'!U22+'NINH KHANG'!U22+'NINH VAN'!U22+'NINH GIANG'!U22+'NINH MY'!U22+'NINH XUAN'!U22+'NINH HOA'!U22+'TT THIEN TON'!U22</f>
        <v>0</v>
      </c>
      <c r="V22" s="94" t="e">
        <f>'TRUONG YEN'!V22+'NINH THANG'!V22+'NINH AN'!V22+'NINH HAI'!V22+'NINH KHANG'!V22+'NINH VAN'!V22+'NINH GIANG'!V22+'NINH MY'!V22+'NINH XUAN'!V22+'NINH HOA'!V22+'TT THIEN TON'!V22</f>
        <v>#REF!</v>
      </c>
      <c r="W22" s="94">
        <f>'TRUONG YEN'!W22+'NINH THANG'!W22+'NINH AN'!W22+'NINH HAI'!W22+'NINH KHANG'!W22+'NINH VAN'!W22+'NINH GIANG'!W22+'NINH MY'!W22+'NINH XUAN'!W22+'NINH HOA'!W22+'TT THIEN TON'!W22</f>
        <v>0.08</v>
      </c>
      <c r="X22" s="94">
        <f>'TRUONG YEN'!X22+'NINH THANG'!X22+'NINH AN'!X22+'NINH HAI'!X22+'NINH KHANG'!X22+'NINH VAN'!X22+'NINH GIANG'!X22+'NINH MY'!X22+'NINH XUAN'!X22+'NINH HOA'!X22+'TT THIEN TON'!X22</f>
        <v>0</v>
      </c>
      <c r="Y22" s="94">
        <f>'TRUONG YEN'!Y22+'NINH THANG'!Y22+'NINH AN'!Y22+'NINH HAI'!Y22+'NINH KHANG'!Y22+'NINH VAN'!Y22+'NINH GIANG'!Y22+'NINH MY'!Y22+'NINH XUAN'!Y22+'NINH HOA'!Y22+'TT THIEN TON'!Y22</f>
        <v>0</v>
      </c>
      <c r="Z22" s="94">
        <f>'TRUONG YEN'!Z22+'NINH THANG'!Z22+'NINH AN'!Z22+'NINH HAI'!Z22+'NINH KHANG'!Z22+'NINH VAN'!Z22+'NINH GIANG'!Z22+'NINH MY'!Z22+'NINH XUAN'!Z22+'NINH HOA'!Z22+'TT THIEN TON'!Z22</f>
        <v>0</v>
      </c>
      <c r="AA22" s="94">
        <f>'TRUONG YEN'!AA22+'NINH THANG'!AA22+'NINH AN'!AA22+'NINH HAI'!AA22+'NINH KHANG'!AA22+'NINH VAN'!AA22+'NINH GIANG'!AA22+'NINH MY'!AA22+'NINH XUAN'!AA22+'NINH HOA'!AA22+'TT THIEN TON'!AA22</f>
        <v>0</v>
      </c>
      <c r="AB22" s="94">
        <f>'TRUONG YEN'!AB22+'NINH THANG'!AB22+'NINH AN'!AB22+'NINH HAI'!AB22+'NINH KHANG'!AB22+'NINH VAN'!AB22+'NINH GIANG'!AB22+'NINH MY'!AB22+'NINH XUAN'!AB22+'NINH HOA'!AB22+'TT THIEN TON'!AB22</f>
        <v>0</v>
      </c>
      <c r="AC22" s="94">
        <f>'TRUONG YEN'!AC22+'NINH THANG'!AC22+'NINH AN'!AC22+'NINH HAI'!AC22+'NINH KHANG'!AC22+'NINH VAN'!AC22+'NINH GIANG'!AC22+'NINH MY'!AC22+'NINH XUAN'!AC22+'NINH HOA'!AC22+'TT THIEN TON'!AC22</f>
        <v>0</v>
      </c>
      <c r="AD22" s="94">
        <f>'TRUONG YEN'!AD22+'NINH THANG'!AD22+'NINH AN'!AD22+'NINH HAI'!AD22+'NINH KHANG'!AD22+'NINH VAN'!AD22+'NINH GIANG'!AD22+'NINH MY'!AD22+'NINH XUAN'!AD22+'NINH HOA'!AD22+'TT THIEN TON'!AD22</f>
        <v>0</v>
      </c>
      <c r="AE22" s="94">
        <f>'TRUONG YEN'!AE22+'NINH THANG'!AE22+'NINH AN'!AE22+'NINH HAI'!AE22+'NINH KHANG'!AE22+'NINH VAN'!AE22+'NINH GIANG'!AE22+'NINH MY'!AE22+'NINH XUAN'!AE22+'NINH HOA'!AE22+'TT THIEN TON'!AE22</f>
        <v>0</v>
      </c>
      <c r="AF22" s="94">
        <f>'TRUONG YEN'!AF22+'NINH THANG'!AF22+'NINH AN'!AF22+'NINH HAI'!AF22+'NINH KHANG'!AF22+'NINH VAN'!AF22+'NINH GIANG'!AF22+'NINH MY'!AF22+'NINH XUAN'!AF22+'NINH HOA'!AF22+'TT THIEN TON'!AF22</f>
        <v>0</v>
      </c>
      <c r="AG22" s="94">
        <f>'TRUONG YEN'!AG22+'NINH THANG'!AG22+'NINH AN'!AG22+'NINH HAI'!AG22+'NINH KHANG'!AG22+'NINH VAN'!AG22+'NINH GIANG'!AG22+'NINH MY'!AG22+'NINH XUAN'!AG22+'NINH HOA'!AG22+'TT THIEN TON'!AG22</f>
        <v>0</v>
      </c>
      <c r="AH22" s="94">
        <f>'TRUONG YEN'!AH22+'NINH THANG'!AH22+'NINH AN'!AH22+'NINH HAI'!AH22+'NINH KHANG'!AH22+'NINH VAN'!AH22+'NINH GIANG'!AH22+'NINH MY'!AH22+'NINH XUAN'!AH22+'NINH HOA'!AH22+'TT THIEN TON'!AH22</f>
        <v>0</v>
      </c>
      <c r="AI22" s="94">
        <f>'TRUONG YEN'!AI22+'NINH THANG'!AI22+'NINH AN'!AI22+'NINH HAI'!AI22+'NINH KHANG'!AI22+'NINH VAN'!AI22+'NINH GIANG'!AI22+'NINH MY'!AI22+'NINH XUAN'!AI22+'NINH HOA'!AI22+'TT THIEN TON'!AI22</f>
        <v>0</v>
      </c>
      <c r="AJ22" s="94" t="e">
        <f>'TRUONG YEN'!AJ22+'NINH THANG'!AJ22+'NINH AN'!AJ22+'NINH HAI'!AJ22+'NINH KHANG'!AJ22+'NINH VAN'!AJ22+'NINH GIANG'!AJ22+'NINH MY'!AJ22+'NINH XUAN'!AJ22+'NINH HOA'!AJ22+'TT THIEN TON'!AJ22</f>
        <v>#REF!</v>
      </c>
      <c r="AK22" s="94">
        <f>'TRUONG YEN'!AK22+'NINH THANG'!AK22+'NINH AN'!AK22+'NINH HAI'!AK22+'NINH KHANG'!AK22+'NINH VAN'!AK22+'NINH GIANG'!AK22+'NINH MY'!AK22+'NINH XUAN'!AK22+'NINH HOA'!AK22+'TT THIEN TON'!AK22</f>
        <v>6.87</v>
      </c>
      <c r="AL22" s="94">
        <f>'TRUONG YEN'!AL22+'NINH THANG'!AL22+'NINH AN'!AL22+'NINH HAI'!AL22+'NINH KHANG'!AL22+'NINH VAN'!AL22+'NINH GIANG'!AL22+'NINH MY'!AL22+'NINH XUAN'!AL22+'NINH HOA'!AL22+'TT THIEN TON'!AL22</f>
        <v>0</v>
      </c>
      <c r="AM22" s="94">
        <f>'TRUONG YEN'!AM22+'NINH THANG'!AM22+'NINH AN'!AM22+'NINH HAI'!AM22+'NINH KHANG'!AM22+'NINH VAN'!AM22+'NINH GIANG'!AM22+'NINH MY'!AM22+'NINH XUAN'!AM22+'NINH HOA'!AM22+'TT THIEN TON'!AM22</f>
        <v>0</v>
      </c>
      <c r="AN22" s="94">
        <f>'TRUONG YEN'!AN22+'NINH THANG'!AN22+'NINH AN'!AN22+'NINH HAI'!AN22+'NINH KHANG'!AN22+'NINH VAN'!AN22+'NINH GIANG'!AN22+'NINH MY'!AN22+'NINH XUAN'!AN22+'NINH HOA'!AN22+'TT THIEN TON'!AN22</f>
        <v>0</v>
      </c>
      <c r="AO22" s="85" t="e">
        <f t="shared" si="1"/>
        <v>#REF!</v>
      </c>
      <c r="AP22" s="92" t="e">
        <f>AO22-V22</f>
        <v>#REF!</v>
      </c>
      <c r="AQ22" s="92"/>
    </row>
    <row r="23" spans="1:43" s="84" customFormat="1">
      <c r="A23" s="90" t="s">
        <v>168</v>
      </c>
      <c r="B23" s="89" t="s">
        <v>77</v>
      </c>
      <c r="C23" s="91" t="s">
        <v>76</v>
      </c>
      <c r="D23" s="94">
        <f>'TRUONG YEN'!D23+'NINH THANG'!D23+'NINH AN'!D23+'NINH HAI'!D23+'NINH KHANG'!D23+'NINH VAN'!D23+'NINH GIANG'!D23+'NINH MY'!D23+'NINH XUAN'!D23+'NINH HOA'!D23+'TT THIEN TON'!D23</f>
        <v>0</v>
      </c>
      <c r="E23" s="94">
        <f>'TRUONG YEN'!E23+'NINH THANG'!E23+'NINH AN'!E23+'NINH HAI'!E23+'NINH KHANG'!E23+'NINH VAN'!E23+'NINH GIANG'!E23+'NINH MY'!E23+'NINH XUAN'!E23+'NINH HOA'!E23+'TT THIEN TON'!E23</f>
        <v>0</v>
      </c>
      <c r="F23" s="94">
        <f>'TRUONG YEN'!F23+'NINH THANG'!F23+'NINH AN'!F23+'NINH HAI'!F23+'NINH KHANG'!F23+'NINH VAN'!F23+'NINH GIANG'!F23+'NINH MY'!F23+'NINH XUAN'!F23+'NINH HOA'!F23+'TT THIEN TON'!F23</f>
        <v>0</v>
      </c>
      <c r="G23" s="94">
        <f>'TRUONG YEN'!G23+'NINH THANG'!G23+'NINH AN'!G23+'NINH HAI'!G23+'NINH KHANG'!G23+'NINH VAN'!G23+'NINH GIANG'!G23+'NINH MY'!G23+'NINH XUAN'!G23+'NINH HOA'!G23+'TT THIEN TON'!G23</f>
        <v>0</v>
      </c>
      <c r="H23" s="94">
        <f>'TRUONG YEN'!H23+'NINH THANG'!H23+'NINH AN'!H23+'NINH HAI'!H23+'NINH KHANG'!H23+'NINH VAN'!H23+'NINH GIANG'!H23+'NINH MY'!H23+'NINH XUAN'!H23+'NINH HOA'!H23+'TT THIEN TON'!H23</f>
        <v>0</v>
      </c>
      <c r="I23" s="94" t="e">
        <f>'TRUONG YEN'!I23+'NINH THANG'!I23+'NINH AN'!I23+'NINH HAI'!I23+'NINH KHANG'!I23+'NINH VAN'!I23+'NINH GIANG'!I23+'NINH MY'!I23+'NINH XUAN'!I23+'NINH HOA'!I23+'TT THIEN TON'!I23</f>
        <v>#REF!</v>
      </c>
      <c r="J23" s="94" t="e">
        <f>'TRUONG YEN'!J23+'NINH THANG'!J23+'NINH AN'!J23+'NINH HAI'!J23+'NINH KHANG'!J23+'NINH VAN'!J23+'NINH GIANG'!J23+'NINH MY'!J23+'NINH XUAN'!J23+'NINH HOA'!J23+'TT THIEN TON'!J23</f>
        <v>#REF!</v>
      </c>
      <c r="K23" s="94">
        <f>'TRUONG YEN'!K23+'NINH THANG'!K23+'NINH AN'!K23+'NINH HAI'!K23+'NINH KHANG'!K23+'NINH VAN'!K23+'NINH GIANG'!K23+'NINH MY'!K23+'NINH XUAN'!K23+'NINH HOA'!K23+'TT THIEN TON'!K23</f>
        <v>0</v>
      </c>
      <c r="L23" s="94">
        <f>'TRUONG YEN'!L23+'NINH THANG'!L23+'NINH AN'!L23+'NINH HAI'!L23+'NINH KHANG'!L23+'NINH VAN'!L23+'NINH GIANG'!L23+'NINH MY'!L23+'NINH XUAN'!L23+'NINH HOA'!L23+'TT THIEN TON'!L23</f>
        <v>0</v>
      </c>
      <c r="M23" s="94">
        <f>'TRUONG YEN'!M23+'NINH THANG'!M23+'NINH AN'!M23+'NINH HAI'!M23+'NINH KHANG'!M23+'NINH VAN'!M23+'NINH GIANG'!M23+'NINH MY'!M23+'NINH XUAN'!M23+'NINH HOA'!M23+'TT THIEN TON'!M23</f>
        <v>0</v>
      </c>
      <c r="N23" s="94">
        <f>'TRUONG YEN'!N23+'NINH THANG'!N23+'NINH AN'!N23+'NINH HAI'!N23+'NINH KHANG'!N23+'NINH VAN'!N23+'NINH GIANG'!N23+'NINH MY'!N23+'NINH XUAN'!N23+'NINH HOA'!N23+'TT THIEN TON'!N23</f>
        <v>0</v>
      </c>
      <c r="O23" s="94">
        <f>'TRUONG YEN'!O23+'NINH THANG'!O23+'NINH AN'!O23+'NINH HAI'!O23+'NINH KHANG'!O23+'NINH VAN'!O23+'NINH GIANG'!O23+'NINH MY'!O23+'NINH XUAN'!O23+'NINH HOA'!O23+'TT THIEN TON'!O23</f>
        <v>0</v>
      </c>
      <c r="P23" s="94">
        <f>'TRUONG YEN'!P23+'NINH THANG'!P23+'NINH AN'!P23+'NINH HAI'!P23+'NINH KHANG'!P23+'NINH VAN'!P23+'NINH GIANG'!P23+'NINH MY'!P23+'NINH XUAN'!P23+'NINH HOA'!P23+'TT THIEN TON'!P23</f>
        <v>0</v>
      </c>
      <c r="Q23" s="94" t="e">
        <f>'TRUONG YEN'!Q23+'NINH THANG'!Q23+'NINH AN'!Q23+'NINH HAI'!Q23+'NINH KHANG'!Q23+'NINH VAN'!Q23+'NINH GIANG'!Q23+'NINH MY'!Q23+'NINH XUAN'!Q23+'NINH HOA'!Q23+'TT THIEN TON'!Q23</f>
        <v>#REF!</v>
      </c>
      <c r="R23" s="94">
        <f>'TRUONG YEN'!R23+'NINH THANG'!R23+'NINH AN'!R23+'NINH HAI'!R23+'NINH KHANG'!R23+'NINH VAN'!R23+'NINH GIANG'!R23+'NINH MY'!R23+'NINH XUAN'!R23+'NINH HOA'!R23+'TT THIEN TON'!R23</f>
        <v>0</v>
      </c>
      <c r="S23" s="94">
        <f>'TRUONG YEN'!S23+'NINH THANG'!S23+'NINH AN'!S23+'NINH HAI'!S23+'NINH KHANG'!S23+'NINH VAN'!S23+'NINH GIANG'!S23+'NINH MY'!S23+'NINH XUAN'!S23+'NINH HOA'!S23+'TT THIEN TON'!S23</f>
        <v>0</v>
      </c>
      <c r="T23" s="94">
        <f>'TRUONG YEN'!T23+'NINH THANG'!T23+'NINH AN'!T23+'NINH HAI'!T23+'NINH KHANG'!T23+'NINH VAN'!T23+'NINH GIANG'!T23+'NINH MY'!T23+'NINH XUAN'!T23+'NINH HOA'!T23+'TT THIEN TON'!T23</f>
        <v>0.12</v>
      </c>
      <c r="U23" s="94">
        <f>'TRUONG YEN'!U23+'NINH THANG'!U23+'NINH AN'!U23+'NINH HAI'!U23+'NINH KHANG'!U23+'NINH VAN'!U23+'NINH GIANG'!U23+'NINH MY'!U23+'NINH XUAN'!U23+'NINH HOA'!U23+'TT THIEN TON'!U23</f>
        <v>0</v>
      </c>
      <c r="V23" s="94" t="e">
        <f>'TRUONG YEN'!V23+'NINH THANG'!V23+'NINH AN'!V23+'NINH HAI'!V23+'NINH KHANG'!V23+'NINH VAN'!V23+'NINH GIANG'!V23+'NINH MY'!V23+'NINH XUAN'!V23+'NINH HOA'!V23+'TT THIEN TON'!V23</f>
        <v>#REF!</v>
      </c>
      <c r="W23" s="94">
        <f>'TRUONG YEN'!W23+'NINH THANG'!W23+'NINH AN'!W23+'NINH HAI'!W23+'NINH KHANG'!W23+'NINH VAN'!W23+'NINH GIANG'!W23+'NINH MY'!W23+'NINH XUAN'!W23+'NINH HOA'!W23+'TT THIEN TON'!W23</f>
        <v>0.08</v>
      </c>
      <c r="X23" s="94">
        <f>'TRUONG YEN'!X23+'NINH THANG'!X23+'NINH AN'!X23+'NINH HAI'!X23+'NINH KHANG'!X23+'NINH VAN'!X23+'NINH GIANG'!X23+'NINH MY'!X23+'NINH XUAN'!X23+'NINH HOA'!X23+'TT THIEN TON'!X23</f>
        <v>0</v>
      </c>
      <c r="Y23" s="94">
        <f>'TRUONG YEN'!Y23+'NINH THANG'!Y23+'NINH AN'!Y23+'NINH HAI'!Y23+'NINH KHANG'!Y23+'NINH VAN'!Y23+'NINH GIANG'!Y23+'NINH MY'!Y23+'NINH XUAN'!Y23+'NINH HOA'!Y23+'TT THIEN TON'!Y23</f>
        <v>0</v>
      </c>
      <c r="Z23" s="94">
        <f>'TRUONG YEN'!Z23+'NINH THANG'!Z23+'NINH AN'!Z23+'NINH HAI'!Z23+'NINH KHANG'!Z23+'NINH VAN'!Z23+'NINH GIANG'!Z23+'NINH MY'!Z23+'NINH XUAN'!Z23+'NINH HOA'!Z23+'TT THIEN TON'!Z23</f>
        <v>0</v>
      </c>
      <c r="AA23" s="94">
        <f>'TRUONG YEN'!AA23+'NINH THANG'!AA23+'NINH AN'!AA23+'NINH HAI'!AA23+'NINH KHANG'!AA23+'NINH VAN'!AA23+'NINH GIANG'!AA23+'NINH MY'!AA23+'NINH XUAN'!AA23+'NINH HOA'!AA23+'TT THIEN TON'!AA23</f>
        <v>0</v>
      </c>
      <c r="AB23" s="94">
        <f>'TRUONG YEN'!AB23+'NINH THANG'!AB23+'NINH AN'!AB23+'NINH HAI'!AB23+'NINH KHANG'!AB23+'NINH VAN'!AB23+'NINH GIANG'!AB23+'NINH MY'!AB23+'NINH XUAN'!AB23+'NINH HOA'!AB23+'TT THIEN TON'!AB23</f>
        <v>0</v>
      </c>
      <c r="AC23" s="94">
        <f>'TRUONG YEN'!AC23+'NINH THANG'!AC23+'NINH AN'!AC23+'NINH HAI'!AC23+'NINH KHANG'!AC23+'NINH VAN'!AC23+'NINH GIANG'!AC23+'NINH MY'!AC23+'NINH XUAN'!AC23+'NINH HOA'!AC23+'TT THIEN TON'!AC23</f>
        <v>0</v>
      </c>
      <c r="AD23" s="94">
        <f>'TRUONG YEN'!AD23+'NINH THANG'!AD23+'NINH AN'!AD23+'NINH HAI'!AD23+'NINH KHANG'!AD23+'NINH VAN'!AD23+'NINH GIANG'!AD23+'NINH MY'!AD23+'NINH XUAN'!AD23+'NINH HOA'!AD23+'TT THIEN TON'!AD23</f>
        <v>0</v>
      </c>
      <c r="AE23" s="94">
        <f>'TRUONG YEN'!AE23+'NINH THANG'!AE23+'NINH AN'!AE23+'NINH HAI'!AE23+'NINH KHANG'!AE23+'NINH VAN'!AE23+'NINH GIANG'!AE23+'NINH MY'!AE23+'NINH XUAN'!AE23+'NINH HOA'!AE23+'TT THIEN TON'!AE23</f>
        <v>0</v>
      </c>
      <c r="AF23" s="94">
        <f>'TRUONG YEN'!AF23+'NINH THANG'!AF23+'NINH AN'!AF23+'NINH HAI'!AF23+'NINH KHANG'!AF23+'NINH VAN'!AF23+'NINH GIANG'!AF23+'NINH MY'!AF23+'NINH XUAN'!AF23+'NINH HOA'!AF23+'TT THIEN TON'!AF23</f>
        <v>0</v>
      </c>
      <c r="AG23" s="94">
        <f>'TRUONG YEN'!AG23+'NINH THANG'!AG23+'NINH AN'!AG23+'NINH HAI'!AG23+'NINH KHANG'!AG23+'NINH VAN'!AG23+'NINH GIANG'!AG23+'NINH MY'!AG23+'NINH XUAN'!AG23+'NINH HOA'!AG23+'TT THIEN TON'!AG23</f>
        <v>0</v>
      </c>
      <c r="AH23" s="94">
        <f>'TRUONG YEN'!AH23+'NINH THANG'!AH23+'NINH AN'!AH23+'NINH HAI'!AH23+'NINH KHANG'!AH23+'NINH VAN'!AH23+'NINH GIANG'!AH23+'NINH MY'!AH23+'NINH XUAN'!AH23+'NINH HOA'!AH23+'TT THIEN TON'!AH23</f>
        <v>0</v>
      </c>
      <c r="AI23" s="94">
        <f>'TRUONG YEN'!AI23+'NINH THANG'!AI23+'NINH AN'!AI23+'NINH HAI'!AI23+'NINH KHANG'!AI23+'NINH VAN'!AI23+'NINH GIANG'!AI23+'NINH MY'!AI23+'NINH XUAN'!AI23+'NINH HOA'!AI23+'TT THIEN TON'!AI23</f>
        <v>0</v>
      </c>
      <c r="AJ23" s="94" t="e">
        <f>'TRUONG YEN'!AJ23+'NINH THANG'!AJ23+'NINH AN'!AJ23+'NINH HAI'!AJ23+'NINH KHANG'!AJ23+'NINH VAN'!AJ23+'NINH GIANG'!AJ23+'NINH MY'!AJ23+'NINH XUAN'!AJ23+'NINH HOA'!AJ23+'TT THIEN TON'!AJ23</f>
        <v>#REF!</v>
      </c>
      <c r="AK23" s="94">
        <f>'TRUONG YEN'!AK23+'NINH THANG'!AK23+'NINH AN'!AK23+'NINH HAI'!AK23+'NINH KHANG'!AK23+'NINH VAN'!AK23+'NINH GIANG'!AK23+'NINH MY'!AK23+'NINH XUAN'!AK23+'NINH HOA'!AK23+'TT THIEN TON'!AK23</f>
        <v>0</v>
      </c>
      <c r="AL23" s="94">
        <f>'TRUONG YEN'!AL23+'NINH THANG'!AL23+'NINH AN'!AL23+'NINH HAI'!AL23+'NINH KHANG'!AL23+'NINH VAN'!AL23+'NINH GIANG'!AL23+'NINH MY'!AL23+'NINH XUAN'!AL23+'NINH HOA'!AL23+'TT THIEN TON'!AL23</f>
        <v>0</v>
      </c>
      <c r="AM23" s="94">
        <f>'TRUONG YEN'!AM23+'NINH THANG'!AM23+'NINH AN'!AM23+'NINH HAI'!AM23+'NINH KHANG'!AM23+'NINH VAN'!AM23+'NINH GIANG'!AM23+'NINH MY'!AM23+'NINH XUAN'!AM23+'NINH HOA'!AM23+'TT THIEN TON'!AM23</f>
        <v>0</v>
      </c>
      <c r="AN23" s="94">
        <f>'TRUONG YEN'!AN23+'NINH THANG'!AN23+'NINH AN'!AN23+'NINH HAI'!AN23+'NINH KHANG'!AN23+'NINH VAN'!AN23+'NINH GIANG'!AN23+'NINH MY'!AN23+'NINH XUAN'!AN23+'NINH HOA'!AN23+'TT THIEN TON'!AN23</f>
        <v>0</v>
      </c>
      <c r="AO23" s="85" t="e">
        <f t="shared" si="1"/>
        <v>#REF!</v>
      </c>
      <c r="AP23" s="92"/>
    </row>
    <row r="24" spans="1:43" s="84" customFormat="1">
      <c r="A24" s="90" t="s">
        <v>167</v>
      </c>
      <c r="B24" s="89" t="s">
        <v>70</v>
      </c>
      <c r="C24" s="91" t="s">
        <v>69</v>
      </c>
      <c r="D24" s="94">
        <f>'TRUONG YEN'!D24+'NINH THANG'!D24+'NINH AN'!D24+'NINH HAI'!D24+'NINH KHANG'!D24+'NINH VAN'!D24+'NINH GIANG'!D24+'NINH MY'!D24+'NINH XUAN'!D24+'NINH HOA'!D24+'TT THIEN TON'!D24</f>
        <v>0</v>
      </c>
      <c r="E24" s="94">
        <f>'TRUONG YEN'!E24+'NINH THANG'!E24+'NINH AN'!E24+'NINH HAI'!E24+'NINH KHANG'!E24+'NINH VAN'!E24+'NINH GIANG'!E24+'NINH MY'!E24+'NINH XUAN'!E24+'NINH HOA'!E24+'TT THIEN TON'!E24</f>
        <v>0</v>
      </c>
      <c r="F24" s="94">
        <f>'TRUONG YEN'!F24+'NINH THANG'!F24+'NINH AN'!F24+'NINH HAI'!F24+'NINH KHANG'!F24+'NINH VAN'!F24+'NINH GIANG'!F24+'NINH MY'!F24+'NINH XUAN'!F24+'NINH HOA'!F24+'TT THIEN TON'!F24</f>
        <v>0</v>
      </c>
      <c r="G24" s="94">
        <f>'TRUONG YEN'!G24+'NINH THANG'!G24+'NINH AN'!G24+'NINH HAI'!G24+'NINH KHANG'!G24+'NINH VAN'!G24+'NINH GIANG'!G24+'NINH MY'!G24+'NINH XUAN'!G24+'NINH HOA'!G24+'TT THIEN TON'!G24</f>
        <v>0</v>
      </c>
      <c r="H24" s="94">
        <f>'TRUONG YEN'!H24+'NINH THANG'!H24+'NINH AN'!H24+'NINH HAI'!H24+'NINH KHANG'!H24+'NINH VAN'!H24+'NINH GIANG'!H24+'NINH MY'!H24+'NINH XUAN'!H24+'NINH HOA'!H24+'TT THIEN TON'!H24</f>
        <v>0</v>
      </c>
      <c r="I24" s="94">
        <f>'TRUONG YEN'!I24+'NINH THANG'!I24+'NINH AN'!I24+'NINH HAI'!I24+'NINH KHANG'!I24+'NINH VAN'!I24+'NINH GIANG'!I24+'NINH MY'!I24+'NINH XUAN'!I24+'NINH HOA'!I24+'TT THIEN TON'!I24</f>
        <v>0</v>
      </c>
      <c r="J24" s="94">
        <f>'TRUONG YEN'!J24+'NINH THANG'!J24+'NINH AN'!J24+'NINH HAI'!J24+'NINH KHANG'!J24+'NINH VAN'!J24+'NINH GIANG'!J24+'NINH MY'!J24+'NINH XUAN'!J24+'NINH HOA'!J24+'TT THIEN TON'!J24</f>
        <v>0</v>
      </c>
      <c r="K24" s="94">
        <f>'TRUONG YEN'!K24+'NINH THANG'!K24+'NINH AN'!K24+'NINH HAI'!K24+'NINH KHANG'!K24+'NINH VAN'!K24+'NINH GIANG'!K24+'NINH MY'!K24+'NINH XUAN'!K24+'NINH HOA'!K24+'TT THIEN TON'!K24</f>
        <v>0</v>
      </c>
      <c r="L24" s="94">
        <f>'TRUONG YEN'!L24+'NINH THANG'!L24+'NINH AN'!L24+'NINH HAI'!L24+'NINH KHANG'!L24+'NINH VAN'!L24+'NINH GIANG'!L24+'NINH MY'!L24+'NINH XUAN'!L24+'NINH HOA'!L24+'TT THIEN TON'!L24</f>
        <v>0</v>
      </c>
      <c r="M24" s="94">
        <f>'TRUONG YEN'!M24+'NINH THANG'!M24+'NINH AN'!M24+'NINH HAI'!M24+'NINH KHANG'!M24+'NINH VAN'!M24+'NINH GIANG'!M24+'NINH MY'!M24+'NINH XUAN'!M24+'NINH HOA'!M24+'TT THIEN TON'!M24</f>
        <v>0</v>
      </c>
      <c r="N24" s="94">
        <f>'TRUONG YEN'!N24+'NINH THANG'!N24+'NINH AN'!N24+'NINH HAI'!N24+'NINH KHANG'!N24+'NINH VAN'!N24+'NINH GIANG'!N24+'NINH MY'!N24+'NINH XUAN'!N24+'NINH HOA'!N24+'TT THIEN TON'!N24</f>
        <v>0</v>
      </c>
      <c r="O24" s="94">
        <f>'TRUONG YEN'!O24+'NINH THANG'!O24+'NINH AN'!O24+'NINH HAI'!O24+'NINH KHANG'!O24+'NINH VAN'!O24+'NINH GIANG'!O24+'NINH MY'!O24+'NINH XUAN'!O24+'NINH HOA'!O24+'TT THIEN TON'!O24</f>
        <v>0</v>
      </c>
      <c r="P24" s="94">
        <f>'TRUONG YEN'!P24+'NINH THANG'!P24+'NINH AN'!P24+'NINH HAI'!P24+'NINH KHANG'!P24+'NINH VAN'!P24+'NINH GIANG'!P24+'NINH MY'!P24+'NINH XUAN'!P24+'NINH HOA'!P24+'TT THIEN TON'!P24</f>
        <v>0</v>
      </c>
      <c r="Q24" s="94">
        <f>'TRUONG YEN'!Q24+'NINH THANG'!Q24+'NINH AN'!Q24+'NINH HAI'!Q24+'NINH KHANG'!Q24+'NINH VAN'!Q24+'NINH GIANG'!Q24+'NINH MY'!Q24+'NINH XUAN'!Q24+'NINH HOA'!Q24+'TT THIEN TON'!Q24</f>
        <v>0</v>
      </c>
      <c r="R24" s="94">
        <f>'TRUONG YEN'!R24+'NINH THANG'!R24+'NINH AN'!R24+'NINH HAI'!R24+'NINH KHANG'!R24+'NINH VAN'!R24+'NINH GIANG'!R24+'NINH MY'!R24+'NINH XUAN'!R24+'NINH HOA'!R24+'TT THIEN TON'!R24</f>
        <v>0</v>
      </c>
      <c r="S24" s="94">
        <f>'TRUONG YEN'!S24+'NINH THANG'!S24+'NINH AN'!S24+'NINH HAI'!S24+'NINH KHANG'!S24+'NINH VAN'!S24+'NINH GIANG'!S24+'NINH MY'!S24+'NINH XUAN'!S24+'NINH HOA'!S24+'TT THIEN TON'!S24</f>
        <v>0</v>
      </c>
      <c r="T24" s="94">
        <f>'TRUONG YEN'!T24+'NINH THANG'!T24+'NINH AN'!T24+'NINH HAI'!T24+'NINH KHANG'!T24+'NINH VAN'!T24+'NINH GIANG'!T24+'NINH MY'!T24+'NINH XUAN'!T24+'NINH HOA'!T24+'TT THIEN TON'!T24</f>
        <v>0</v>
      </c>
      <c r="U24" s="94">
        <f>'TRUONG YEN'!U24+'NINH THANG'!U24+'NINH AN'!U24+'NINH HAI'!U24+'NINH KHANG'!U24+'NINH VAN'!U24+'NINH GIANG'!U24+'NINH MY'!U24+'NINH XUAN'!U24+'NINH HOA'!U24+'TT THIEN TON'!U24</f>
        <v>0</v>
      </c>
      <c r="V24" s="94" t="e">
        <f>'TRUONG YEN'!V24+'NINH THANG'!V24+'NINH AN'!V24+'NINH HAI'!V24+'NINH KHANG'!V24+'NINH VAN'!V24+'NINH GIANG'!V24+'NINH MY'!V24+'NINH XUAN'!V24+'NINH HOA'!V24+'TT THIEN TON'!V24</f>
        <v>#REF!</v>
      </c>
      <c r="W24" s="94">
        <f>'TRUONG YEN'!W24+'NINH THANG'!W24+'NINH AN'!W24+'NINH HAI'!W24+'NINH KHANG'!W24+'NINH VAN'!W24+'NINH GIANG'!W24+'NINH MY'!W24+'NINH XUAN'!W24+'NINH HOA'!W24+'TT THIEN TON'!W24</f>
        <v>0</v>
      </c>
      <c r="X24" s="94">
        <f>'TRUONG YEN'!X24+'NINH THANG'!X24+'NINH AN'!X24+'NINH HAI'!X24+'NINH KHANG'!X24+'NINH VAN'!X24+'NINH GIANG'!X24+'NINH MY'!X24+'NINH XUAN'!X24+'NINH HOA'!X24+'TT THIEN TON'!X24</f>
        <v>0</v>
      </c>
      <c r="Y24" s="94">
        <f>'TRUONG YEN'!Y24+'NINH THANG'!Y24+'NINH AN'!Y24+'NINH HAI'!Y24+'NINH KHANG'!Y24+'NINH VAN'!Y24+'NINH GIANG'!Y24+'NINH MY'!Y24+'NINH XUAN'!Y24+'NINH HOA'!Y24+'TT THIEN TON'!Y24</f>
        <v>0</v>
      </c>
      <c r="Z24" s="94">
        <f>'TRUONG YEN'!Z24+'NINH THANG'!Z24+'NINH AN'!Z24+'NINH HAI'!Z24+'NINH KHANG'!Z24+'NINH VAN'!Z24+'NINH GIANG'!Z24+'NINH MY'!Z24+'NINH XUAN'!Z24+'NINH HOA'!Z24+'TT THIEN TON'!Z24</f>
        <v>0</v>
      </c>
      <c r="AA24" s="94">
        <f>'TRUONG YEN'!AA24+'NINH THANG'!AA24+'NINH AN'!AA24+'NINH HAI'!AA24+'NINH KHANG'!AA24+'NINH VAN'!AA24+'NINH GIANG'!AA24+'NINH MY'!AA24+'NINH XUAN'!AA24+'NINH HOA'!AA24+'TT THIEN TON'!AA24</f>
        <v>0</v>
      </c>
      <c r="AB24" s="94">
        <f>'TRUONG YEN'!AB24+'NINH THANG'!AB24+'NINH AN'!AB24+'NINH HAI'!AB24+'NINH KHANG'!AB24+'NINH VAN'!AB24+'NINH GIANG'!AB24+'NINH MY'!AB24+'NINH XUAN'!AB24+'NINH HOA'!AB24+'TT THIEN TON'!AB24</f>
        <v>0</v>
      </c>
      <c r="AC24" s="94">
        <f>'TRUONG YEN'!AC24+'NINH THANG'!AC24+'NINH AN'!AC24+'NINH HAI'!AC24+'NINH KHANG'!AC24+'NINH VAN'!AC24+'NINH GIANG'!AC24+'NINH MY'!AC24+'NINH XUAN'!AC24+'NINH HOA'!AC24+'TT THIEN TON'!AC24</f>
        <v>0</v>
      </c>
      <c r="AD24" s="94">
        <f>'TRUONG YEN'!AD24+'NINH THANG'!AD24+'NINH AN'!AD24+'NINH HAI'!AD24+'NINH KHANG'!AD24+'NINH VAN'!AD24+'NINH GIANG'!AD24+'NINH MY'!AD24+'NINH XUAN'!AD24+'NINH HOA'!AD24+'TT THIEN TON'!AD24</f>
        <v>0</v>
      </c>
      <c r="AE24" s="94">
        <f>'TRUONG YEN'!AE24+'NINH THANG'!AE24+'NINH AN'!AE24+'NINH HAI'!AE24+'NINH KHANG'!AE24+'NINH VAN'!AE24+'NINH GIANG'!AE24+'NINH MY'!AE24+'NINH XUAN'!AE24+'NINH HOA'!AE24+'TT THIEN TON'!AE24</f>
        <v>0</v>
      </c>
      <c r="AF24" s="94">
        <f>'TRUONG YEN'!AF24+'NINH THANG'!AF24+'NINH AN'!AF24+'NINH HAI'!AF24+'NINH KHANG'!AF24+'NINH VAN'!AF24+'NINH GIANG'!AF24+'NINH MY'!AF24+'NINH XUAN'!AF24+'NINH HOA'!AF24+'TT THIEN TON'!AF24</f>
        <v>0</v>
      </c>
      <c r="AG24" s="94">
        <f>'TRUONG YEN'!AG24+'NINH THANG'!AG24+'NINH AN'!AG24+'NINH HAI'!AG24+'NINH KHANG'!AG24+'NINH VAN'!AG24+'NINH GIANG'!AG24+'NINH MY'!AG24+'NINH XUAN'!AG24+'NINH HOA'!AG24+'TT THIEN TON'!AG24</f>
        <v>0</v>
      </c>
      <c r="AH24" s="94">
        <f>'TRUONG YEN'!AH24+'NINH THANG'!AH24+'NINH AN'!AH24+'NINH HAI'!AH24+'NINH KHANG'!AH24+'NINH VAN'!AH24+'NINH GIANG'!AH24+'NINH MY'!AH24+'NINH XUAN'!AH24+'NINH HOA'!AH24+'TT THIEN TON'!AH24</f>
        <v>0</v>
      </c>
      <c r="AI24" s="94">
        <f>'TRUONG YEN'!AI24+'NINH THANG'!AI24+'NINH AN'!AI24+'NINH HAI'!AI24+'NINH KHANG'!AI24+'NINH VAN'!AI24+'NINH GIANG'!AI24+'NINH MY'!AI24+'NINH XUAN'!AI24+'NINH HOA'!AI24+'TT THIEN TON'!AI24</f>
        <v>0</v>
      </c>
      <c r="AJ24" s="94">
        <f>'TRUONG YEN'!AJ24+'NINH THANG'!AJ24+'NINH AN'!AJ24+'NINH HAI'!AJ24+'NINH KHANG'!AJ24+'NINH VAN'!AJ24+'NINH GIANG'!AJ24+'NINH MY'!AJ24+'NINH XUAN'!AJ24+'NINH HOA'!AJ24+'TT THIEN TON'!AJ24</f>
        <v>0</v>
      </c>
      <c r="AK24" s="94">
        <f>'TRUONG YEN'!AK24+'NINH THANG'!AK24+'NINH AN'!AK24+'NINH HAI'!AK24+'NINH KHANG'!AK24+'NINH VAN'!AK24+'NINH GIANG'!AK24+'NINH MY'!AK24+'NINH XUAN'!AK24+'NINH HOA'!AK24+'TT THIEN TON'!AK24</f>
        <v>0</v>
      </c>
      <c r="AL24" s="94">
        <f>'TRUONG YEN'!AL24+'NINH THANG'!AL24+'NINH AN'!AL24+'NINH HAI'!AL24+'NINH KHANG'!AL24+'NINH VAN'!AL24+'NINH GIANG'!AL24+'NINH MY'!AL24+'NINH XUAN'!AL24+'NINH HOA'!AL24+'TT THIEN TON'!AL24</f>
        <v>0</v>
      </c>
      <c r="AM24" s="94">
        <f>'TRUONG YEN'!AM24+'NINH THANG'!AM24+'NINH AN'!AM24+'NINH HAI'!AM24+'NINH KHANG'!AM24+'NINH VAN'!AM24+'NINH GIANG'!AM24+'NINH MY'!AM24+'NINH XUAN'!AM24+'NINH HOA'!AM24+'TT THIEN TON'!AM24</f>
        <v>0</v>
      </c>
      <c r="AN24" s="94">
        <f>'TRUONG YEN'!AN24+'NINH THANG'!AN24+'NINH AN'!AN24+'NINH HAI'!AN24+'NINH KHANG'!AN24+'NINH VAN'!AN24+'NINH GIANG'!AN24+'NINH MY'!AN24+'NINH XUAN'!AN24+'NINH HOA'!AN24+'TT THIEN TON'!AN24</f>
        <v>0</v>
      </c>
      <c r="AO24" s="85" t="e">
        <f t="shared" si="1"/>
        <v>#REF!</v>
      </c>
    </row>
    <row r="25" spans="1:43" s="84" customFormat="1">
      <c r="A25" s="90" t="s">
        <v>166</v>
      </c>
      <c r="B25" s="89" t="s">
        <v>68</v>
      </c>
      <c r="C25" s="91" t="s">
        <v>67</v>
      </c>
      <c r="D25" s="94">
        <f>'TRUONG YEN'!D25+'NINH THANG'!D25+'NINH AN'!D25+'NINH HAI'!D25+'NINH KHANG'!D25+'NINH VAN'!D25+'NINH GIANG'!D25+'NINH MY'!D25+'NINH XUAN'!D25+'NINH HOA'!D25+'TT THIEN TON'!D25</f>
        <v>0</v>
      </c>
      <c r="E25" s="94">
        <f>'TRUONG YEN'!E25+'NINH THANG'!E25+'NINH AN'!E25+'NINH HAI'!E25+'NINH KHANG'!E25+'NINH VAN'!E25+'NINH GIANG'!E25+'NINH MY'!E25+'NINH XUAN'!E25+'NINH HOA'!E25+'TT THIEN TON'!E25</f>
        <v>0</v>
      </c>
      <c r="F25" s="94">
        <f>'TRUONG YEN'!F25+'NINH THANG'!F25+'NINH AN'!F25+'NINH HAI'!F25+'NINH KHANG'!F25+'NINH VAN'!F25+'NINH GIANG'!F25+'NINH MY'!F25+'NINH XUAN'!F25+'NINH HOA'!F25+'TT THIEN TON'!F25</f>
        <v>0</v>
      </c>
      <c r="G25" s="94">
        <f>'TRUONG YEN'!G25+'NINH THANG'!G25+'NINH AN'!G25+'NINH HAI'!G25+'NINH KHANG'!G25+'NINH VAN'!G25+'NINH GIANG'!G25+'NINH MY'!G25+'NINH XUAN'!G25+'NINH HOA'!G25+'TT THIEN TON'!G25</f>
        <v>0</v>
      </c>
      <c r="H25" s="94">
        <f>'TRUONG YEN'!H25+'NINH THANG'!H25+'NINH AN'!H25+'NINH HAI'!H25+'NINH KHANG'!H25+'NINH VAN'!H25+'NINH GIANG'!H25+'NINH MY'!H25+'NINH XUAN'!H25+'NINH HOA'!H25+'TT THIEN TON'!H25</f>
        <v>0</v>
      </c>
      <c r="I25" s="94">
        <f>'TRUONG YEN'!I25+'NINH THANG'!I25+'NINH AN'!I25+'NINH HAI'!I25+'NINH KHANG'!I25+'NINH VAN'!I25+'NINH GIANG'!I25+'NINH MY'!I25+'NINH XUAN'!I25+'NINH HOA'!I25+'TT THIEN TON'!I25</f>
        <v>0</v>
      </c>
      <c r="J25" s="94">
        <f>'TRUONG YEN'!J25+'NINH THANG'!J25+'NINH AN'!J25+'NINH HAI'!J25+'NINH KHANG'!J25+'NINH VAN'!J25+'NINH GIANG'!J25+'NINH MY'!J25+'NINH XUAN'!J25+'NINH HOA'!J25+'TT THIEN TON'!J25</f>
        <v>0</v>
      </c>
      <c r="K25" s="94">
        <f>'TRUONG YEN'!K25+'NINH THANG'!K25+'NINH AN'!K25+'NINH HAI'!K25+'NINH KHANG'!K25+'NINH VAN'!K25+'NINH GIANG'!K25+'NINH MY'!K25+'NINH XUAN'!K25+'NINH HOA'!K25+'TT THIEN TON'!K25</f>
        <v>0</v>
      </c>
      <c r="L25" s="94">
        <f>'TRUONG YEN'!L25+'NINH THANG'!L25+'NINH AN'!L25+'NINH HAI'!L25+'NINH KHANG'!L25+'NINH VAN'!L25+'NINH GIANG'!L25+'NINH MY'!L25+'NINH XUAN'!L25+'NINH HOA'!L25+'TT THIEN TON'!L25</f>
        <v>0</v>
      </c>
      <c r="M25" s="94">
        <f>'TRUONG YEN'!M25+'NINH THANG'!M25+'NINH AN'!M25+'NINH HAI'!M25+'NINH KHANG'!M25+'NINH VAN'!M25+'NINH GIANG'!M25+'NINH MY'!M25+'NINH XUAN'!M25+'NINH HOA'!M25+'TT THIEN TON'!M25</f>
        <v>0</v>
      </c>
      <c r="N25" s="94">
        <f>'TRUONG YEN'!N25+'NINH THANG'!N25+'NINH AN'!N25+'NINH HAI'!N25+'NINH KHANG'!N25+'NINH VAN'!N25+'NINH GIANG'!N25+'NINH MY'!N25+'NINH XUAN'!N25+'NINH HOA'!N25+'TT THIEN TON'!N25</f>
        <v>0</v>
      </c>
      <c r="O25" s="94">
        <f>'TRUONG YEN'!O25+'NINH THANG'!O25+'NINH AN'!O25+'NINH HAI'!O25+'NINH KHANG'!O25+'NINH VAN'!O25+'NINH GIANG'!O25+'NINH MY'!O25+'NINH XUAN'!O25+'NINH HOA'!O25+'TT THIEN TON'!O25</f>
        <v>0</v>
      </c>
      <c r="P25" s="94">
        <f>'TRUONG YEN'!P25+'NINH THANG'!P25+'NINH AN'!P25+'NINH HAI'!P25+'NINH KHANG'!P25+'NINH VAN'!P25+'NINH GIANG'!P25+'NINH MY'!P25+'NINH XUAN'!P25+'NINH HOA'!P25+'TT THIEN TON'!P25</f>
        <v>0</v>
      </c>
      <c r="Q25" s="94">
        <f>'TRUONG YEN'!Q25+'NINH THANG'!Q25+'NINH AN'!Q25+'NINH HAI'!Q25+'NINH KHANG'!Q25+'NINH VAN'!Q25+'NINH GIANG'!Q25+'NINH MY'!Q25+'NINH XUAN'!Q25+'NINH HOA'!Q25+'TT THIEN TON'!Q25</f>
        <v>0</v>
      </c>
      <c r="R25" s="94">
        <f>'TRUONG YEN'!R25+'NINH THANG'!R25+'NINH AN'!R25+'NINH HAI'!R25+'NINH KHANG'!R25+'NINH VAN'!R25+'NINH GIANG'!R25+'NINH MY'!R25+'NINH XUAN'!R25+'NINH HOA'!R25+'TT THIEN TON'!R25</f>
        <v>0</v>
      </c>
      <c r="S25" s="94">
        <f>'TRUONG YEN'!S25+'NINH THANG'!S25+'NINH AN'!S25+'NINH HAI'!S25+'NINH KHANG'!S25+'NINH VAN'!S25+'NINH GIANG'!S25+'NINH MY'!S25+'NINH XUAN'!S25+'NINH HOA'!S25+'TT THIEN TON'!S25</f>
        <v>0</v>
      </c>
      <c r="T25" s="94">
        <f>'TRUONG YEN'!T25+'NINH THANG'!T25+'NINH AN'!T25+'NINH HAI'!T25+'NINH KHANG'!T25+'NINH VAN'!T25+'NINH GIANG'!T25+'NINH MY'!T25+'NINH XUAN'!T25+'NINH HOA'!T25+'TT THIEN TON'!T25</f>
        <v>0</v>
      </c>
      <c r="U25" s="94">
        <f>'TRUONG YEN'!U25+'NINH THANG'!U25+'NINH AN'!U25+'NINH HAI'!U25+'NINH KHANG'!U25+'NINH VAN'!U25+'NINH GIANG'!U25+'NINH MY'!U25+'NINH XUAN'!U25+'NINH HOA'!U25+'TT THIEN TON'!U25</f>
        <v>0</v>
      </c>
      <c r="V25" s="94">
        <f>'TRUONG YEN'!V25+'NINH THANG'!V25+'NINH AN'!V25+'NINH HAI'!V25+'NINH KHANG'!V25+'NINH VAN'!V25+'NINH GIANG'!V25+'NINH MY'!V25+'NINH XUAN'!V25+'NINH HOA'!V25+'TT THIEN TON'!V25</f>
        <v>0</v>
      </c>
      <c r="W25" s="94">
        <f>'TRUONG YEN'!W25+'NINH THANG'!W25+'NINH AN'!W25+'NINH HAI'!W25+'NINH KHANG'!W25+'NINH VAN'!W25+'NINH GIANG'!W25+'NINH MY'!W25+'NINH XUAN'!W25+'NINH HOA'!W25+'TT THIEN TON'!W25</f>
        <v>0</v>
      </c>
      <c r="X25" s="94">
        <f>'TRUONG YEN'!X25+'NINH THANG'!X25+'NINH AN'!X25+'NINH HAI'!X25+'NINH KHANG'!X25+'NINH VAN'!X25+'NINH GIANG'!X25+'NINH MY'!X25+'NINH XUAN'!X25+'NINH HOA'!X25+'TT THIEN TON'!X25</f>
        <v>0</v>
      </c>
      <c r="Y25" s="94">
        <f>'TRUONG YEN'!Y25+'NINH THANG'!Y25+'NINH AN'!Y25+'NINH HAI'!Y25+'NINH KHANG'!Y25+'NINH VAN'!Y25+'NINH GIANG'!Y25+'NINH MY'!Y25+'NINH XUAN'!Y25+'NINH HOA'!Y25+'TT THIEN TON'!Y25</f>
        <v>0</v>
      </c>
      <c r="Z25" s="94">
        <f>'TRUONG YEN'!Z25+'NINH THANG'!Z25+'NINH AN'!Z25+'NINH HAI'!Z25+'NINH KHANG'!Z25+'NINH VAN'!Z25+'NINH GIANG'!Z25+'NINH MY'!Z25+'NINH XUAN'!Z25+'NINH HOA'!Z25+'TT THIEN TON'!Z25</f>
        <v>0</v>
      </c>
      <c r="AA25" s="94">
        <f>'TRUONG YEN'!AA25+'NINH THANG'!AA25+'NINH AN'!AA25+'NINH HAI'!AA25+'NINH KHANG'!AA25+'NINH VAN'!AA25+'NINH GIANG'!AA25+'NINH MY'!AA25+'NINH XUAN'!AA25+'NINH HOA'!AA25+'TT THIEN TON'!AA25</f>
        <v>0</v>
      </c>
      <c r="AB25" s="94">
        <f>'TRUONG YEN'!AB25+'NINH THANG'!AB25+'NINH AN'!AB25+'NINH HAI'!AB25+'NINH KHANG'!AB25+'NINH VAN'!AB25+'NINH GIANG'!AB25+'NINH MY'!AB25+'NINH XUAN'!AB25+'NINH HOA'!AB25+'TT THIEN TON'!AB25</f>
        <v>0</v>
      </c>
      <c r="AC25" s="94">
        <f>'TRUONG YEN'!AC25+'NINH THANG'!AC25+'NINH AN'!AC25+'NINH HAI'!AC25+'NINH KHANG'!AC25+'NINH VAN'!AC25+'NINH GIANG'!AC25+'NINH MY'!AC25+'NINH XUAN'!AC25+'NINH HOA'!AC25+'TT THIEN TON'!AC25</f>
        <v>0</v>
      </c>
      <c r="AD25" s="94">
        <f>'TRUONG YEN'!AD25+'NINH THANG'!AD25+'NINH AN'!AD25+'NINH HAI'!AD25+'NINH KHANG'!AD25+'NINH VAN'!AD25+'NINH GIANG'!AD25+'NINH MY'!AD25+'NINH XUAN'!AD25+'NINH HOA'!AD25+'TT THIEN TON'!AD25</f>
        <v>0</v>
      </c>
      <c r="AE25" s="94">
        <f>'TRUONG YEN'!AE25+'NINH THANG'!AE25+'NINH AN'!AE25+'NINH HAI'!AE25+'NINH KHANG'!AE25+'NINH VAN'!AE25+'NINH GIANG'!AE25+'NINH MY'!AE25+'NINH XUAN'!AE25+'NINH HOA'!AE25+'TT THIEN TON'!AE25</f>
        <v>0</v>
      </c>
      <c r="AF25" s="94">
        <f>'TRUONG YEN'!AF25+'NINH THANG'!AF25+'NINH AN'!AF25+'NINH HAI'!AF25+'NINH KHANG'!AF25+'NINH VAN'!AF25+'NINH GIANG'!AF25+'NINH MY'!AF25+'NINH XUAN'!AF25+'NINH HOA'!AF25+'TT THIEN TON'!AF25</f>
        <v>0</v>
      </c>
      <c r="AG25" s="94">
        <f>'TRUONG YEN'!AG25+'NINH THANG'!AG25+'NINH AN'!AG25+'NINH HAI'!AG25+'NINH KHANG'!AG25+'NINH VAN'!AG25+'NINH GIANG'!AG25+'NINH MY'!AG25+'NINH XUAN'!AG25+'NINH HOA'!AG25+'TT THIEN TON'!AG25</f>
        <v>0</v>
      </c>
      <c r="AH25" s="94">
        <f>'TRUONG YEN'!AH25+'NINH THANG'!AH25+'NINH AN'!AH25+'NINH HAI'!AH25+'NINH KHANG'!AH25+'NINH VAN'!AH25+'NINH GIANG'!AH25+'NINH MY'!AH25+'NINH XUAN'!AH25+'NINH HOA'!AH25+'TT THIEN TON'!AH25</f>
        <v>0</v>
      </c>
      <c r="AI25" s="94">
        <f>'TRUONG YEN'!AI25+'NINH THANG'!AI25+'NINH AN'!AI25+'NINH HAI'!AI25+'NINH KHANG'!AI25+'NINH VAN'!AI25+'NINH GIANG'!AI25+'NINH MY'!AI25+'NINH XUAN'!AI25+'NINH HOA'!AI25+'TT THIEN TON'!AI25</f>
        <v>0</v>
      </c>
      <c r="AJ25" s="94">
        <f>'TRUONG YEN'!AJ25+'NINH THANG'!AJ25+'NINH AN'!AJ25+'NINH HAI'!AJ25+'NINH KHANG'!AJ25+'NINH VAN'!AJ25+'NINH GIANG'!AJ25+'NINH MY'!AJ25+'NINH XUAN'!AJ25+'NINH HOA'!AJ25+'TT THIEN TON'!AJ25</f>
        <v>0</v>
      </c>
      <c r="AK25" s="94">
        <f>'TRUONG YEN'!AK25+'NINH THANG'!AK25+'NINH AN'!AK25+'NINH HAI'!AK25+'NINH KHANG'!AK25+'NINH VAN'!AK25+'NINH GIANG'!AK25+'NINH MY'!AK25+'NINH XUAN'!AK25+'NINH HOA'!AK25+'TT THIEN TON'!AK25</f>
        <v>0</v>
      </c>
      <c r="AL25" s="94">
        <f>'TRUONG YEN'!AL25+'NINH THANG'!AL25+'NINH AN'!AL25+'NINH HAI'!AL25+'NINH KHANG'!AL25+'NINH VAN'!AL25+'NINH GIANG'!AL25+'NINH MY'!AL25+'NINH XUAN'!AL25+'NINH HOA'!AL25+'TT THIEN TON'!AL25</f>
        <v>0</v>
      </c>
      <c r="AM25" s="94">
        <f>'TRUONG YEN'!AM25+'NINH THANG'!AM25+'NINH AN'!AM25+'NINH HAI'!AM25+'NINH KHANG'!AM25+'NINH VAN'!AM25+'NINH GIANG'!AM25+'NINH MY'!AM25+'NINH XUAN'!AM25+'NINH HOA'!AM25+'TT THIEN TON'!AM25</f>
        <v>0</v>
      </c>
      <c r="AN25" s="94">
        <f>'TRUONG YEN'!AN25+'NINH THANG'!AN25+'NINH AN'!AN25+'NINH HAI'!AN25+'NINH KHANG'!AN25+'NINH VAN'!AN25+'NINH GIANG'!AN25+'NINH MY'!AN25+'NINH XUAN'!AN25+'NINH HOA'!AN25+'TT THIEN TON'!AN25</f>
        <v>0</v>
      </c>
      <c r="AO25" s="85">
        <f t="shared" si="1"/>
        <v>0</v>
      </c>
      <c r="AQ25" s="92" t="e">
        <f>SUM(AO12:AO36)</f>
        <v>#REF!</v>
      </c>
    </row>
    <row r="26" spans="1:43" s="84" customFormat="1">
      <c r="A26" s="90" t="s">
        <v>165</v>
      </c>
      <c r="B26" s="89" t="s">
        <v>66</v>
      </c>
      <c r="C26" s="91" t="s">
        <v>65</v>
      </c>
      <c r="D26" s="94">
        <f>'TRUONG YEN'!D26+'NINH THANG'!D26+'NINH AN'!D26+'NINH HAI'!D26+'NINH KHANG'!D26+'NINH VAN'!D26+'NINH GIANG'!D26+'NINH MY'!D26+'NINH XUAN'!D26+'NINH HOA'!D26+'TT THIEN TON'!D26</f>
        <v>0</v>
      </c>
      <c r="E26" s="94">
        <f>'TRUONG YEN'!E26+'NINH THANG'!E26+'NINH AN'!E26+'NINH HAI'!E26+'NINH KHANG'!E26+'NINH VAN'!E26+'NINH GIANG'!E26+'NINH MY'!E26+'NINH XUAN'!E26+'NINH HOA'!E26+'TT THIEN TON'!E26</f>
        <v>0</v>
      </c>
      <c r="F26" s="94">
        <f>'TRUONG YEN'!F26+'NINH THANG'!F26+'NINH AN'!F26+'NINH HAI'!F26+'NINH KHANG'!F26+'NINH VAN'!F26+'NINH GIANG'!F26+'NINH MY'!F26+'NINH XUAN'!F26+'NINH HOA'!F26+'TT THIEN TON'!F26</f>
        <v>0</v>
      </c>
      <c r="G26" s="94">
        <f>'TRUONG YEN'!G26+'NINH THANG'!G26+'NINH AN'!G26+'NINH HAI'!G26+'NINH KHANG'!G26+'NINH VAN'!G26+'NINH GIANG'!G26+'NINH MY'!G26+'NINH XUAN'!G26+'NINH HOA'!G26+'TT THIEN TON'!G26</f>
        <v>0</v>
      </c>
      <c r="H26" s="94">
        <f>'TRUONG YEN'!H26+'NINH THANG'!H26+'NINH AN'!H26+'NINH HAI'!H26+'NINH KHANG'!H26+'NINH VAN'!H26+'NINH GIANG'!H26+'NINH MY'!H26+'NINH XUAN'!H26+'NINH HOA'!H26+'TT THIEN TON'!H26</f>
        <v>0</v>
      </c>
      <c r="I26" s="94">
        <f>'TRUONG YEN'!I26+'NINH THANG'!I26+'NINH AN'!I26+'NINH HAI'!I26+'NINH KHANG'!I26+'NINH VAN'!I26+'NINH GIANG'!I26+'NINH MY'!I26+'NINH XUAN'!I26+'NINH HOA'!I26+'TT THIEN TON'!I26</f>
        <v>0</v>
      </c>
      <c r="J26" s="94">
        <f>'TRUONG YEN'!J26+'NINH THANG'!J26+'NINH AN'!J26+'NINH HAI'!J26+'NINH KHANG'!J26+'NINH VAN'!J26+'NINH GIANG'!J26+'NINH MY'!J26+'NINH XUAN'!J26+'NINH HOA'!J26+'TT THIEN TON'!J26</f>
        <v>0</v>
      </c>
      <c r="K26" s="94">
        <f>'TRUONG YEN'!K26+'NINH THANG'!K26+'NINH AN'!K26+'NINH HAI'!K26+'NINH KHANG'!K26+'NINH VAN'!K26+'NINH GIANG'!K26+'NINH MY'!K26+'NINH XUAN'!K26+'NINH HOA'!K26+'TT THIEN TON'!K26</f>
        <v>0</v>
      </c>
      <c r="L26" s="94">
        <f>'TRUONG YEN'!L26+'NINH THANG'!L26+'NINH AN'!L26+'NINH HAI'!L26+'NINH KHANG'!L26+'NINH VAN'!L26+'NINH GIANG'!L26+'NINH MY'!L26+'NINH XUAN'!L26+'NINH HOA'!L26+'TT THIEN TON'!L26</f>
        <v>0</v>
      </c>
      <c r="M26" s="94">
        <f>'TRUONG YEN'!M26+'NINH THANG'!M26+'NINH AN'!M26+'NINH HAI'!M26+'NINH KHANG'!M26+'NINH VAN'!M26+'NINH GIANG'!M26+'NINH MY'!M26+'NINH XUAN'!M26+'NINH HOA'!M26+'TT THIEN TON'!M26</f>
        <v>0</v>
      </c>
      <c r="N26" s="94">
        <f>'TRUONG YEN'!N26+'NINH THANG'!N26+'NINH AN'!N26+'NINH HAI'!N26+'NINH KHANG'!N26+'NINH VAN'!N26+'NINH GIANG'!N26+'NINH MY'!N26+'NINH XUAN'!N26+'NINH HOA'!N26+'TT THIEN TON'!N26</f>
        <v>0</v>
      </c>
      <c r="O26" s="94">
        <f>'TRUONG YEN'!O26+'NINH THANG'!O26+'NINH AN'!O26+'NINH HAI'!O26+'NINH KHANG'!O26+'NINH VAN'!O26+'NINH GIANG'!O26+'NINH MY'!O26+'NINH XUAN'!O26+'NINH HOA'!O26+'TT THIEN TON'!O26</f>
        <v>0</v>
      </c>
      <c r="P26" s="94">
        <f>'TRUONG YEN'!P26+'NINH THANG'!P26+'NINH AN'!P26+'NINH HAI'!P26+'NINH KHANG'!P26+'NINH VAN'!P26+'NINH GIANG'!P26+'NINH MY'!P26+'NINH XUAN'!P26+'NINH HOA'!P26+'TT THIEN TON'!P26</f>
        <v>0</v>
      </c>
      <c r="Q26" s="94">
        <f>'TRUONG YEN'!Q26+'NINH THANG'!Q26+'NINH AN'!Q26+'NINH HAI'!Q26+'NINH KHANG'!Q26+'NINH VAN'!Q26+'NINH GIANG'!Q26+'NINH MY'!Q26+'NINH XUAN'!Q26+'NINH HOA'!Q26+'TT THIEN TON'!Q26</f>
        <v>0</v>
      </c>
      <c r="R26" s="94">
        <f>'TRUONG YEN'!R26+'NINH THANG'!R26+'NINH AN'!R26+'NINH HAI'!R26+'NINH KHANG'!R26+'NINH VAN'!R26+'NINH GIANG'!R26+'NINH MY'!R26+'NINH XUAN'!R26+'NINH HOA'!R26+'TT THIEN TON'!R26</f>
        <v>0</v>
      </c>
      <c r="S26" s="94">
        <f>'TRUONG YEN'!S26+'NINH THANG'!S26+'NINH AN'!S26+'NINH HAI'!S26+'NINH KHANG'!S26+'NINH VAN'!S26+'NINH GIANG'!S26+'NINH MY'!S26+'NINH XUAN'!S26+'NINH HOA'!S26+'TT THIEN TON'!S26</f>
        <v>0</v>
      </c>
      <c r="T26" s="94">
        <f>'TRUONG YEN'!T26+'NINH THANG'!T26+'NINH AN'!T26+'NINH HAI'!T26+'NINH KHANG'!T26+'NINH VAN'!T26+'NINH GIANG'!T26+'NINH MY'!T26+'NINH XUAN'!T26+'NINH HOA'!T26+'TT THIEN TON'!T26</f>
        <v>0</v>
      </c>
      <c r="U26" s="94">
        <f>'TRUONG YEN'!U26+'NINH THANG'!U26+'NINH AN'!U26+'NINH HAI'!U26+'NINH KHANG'!U26+'NINH VAN'!U26+'NINH GIANG'!U26+'NINH MY'!U26+'NINH XUAN'!U26+'NINH HOA'!U26+'TT THIEN TON'!U26</f>
        <v>0</v>
      </c>
      <c r="V26" s="94" t="e">
        <f>'TRUONG YEN'!V26+'NINH THANG'!V26+'NINH AN'!V26+'NINH HAI'!V26+'NINH KHANG'!V26+'NINH VAN'!V26+'NINH GIANG'!V26+'NINH MY'!V26+'NINH XUAN'!V26+'NINH HOA'!V26+'TT THIEN TON'!V26</f>
        <v>#REF!</v>
      </c>
      <c r="W26" s="94">
        <f>'TRUONG YEN'!W26+'NINH THANG'!W26+'NINH AN'!W26+'NINH HAI'!W26+'NINH KHANG'!W26+'NINH VAN'!W26+'NINH GIANG'!W26+'NINH MY'!W26+'NINH XUAN'!W26+'NINH HOA'!W26+'TT THIEN TON'!W26</f>
        <v>0</v>
      </c>
      <c r="X26" s="94">
        <f>'TRUONG YEN'!X26+'NINH THANG'!X26+'NINH AN'!X26+'NINH HAI'!X26+'NINH KHANG'!X26+'NINH VAN'!X26+'NINH GIANG'!X26+'NINH MY'!X26+'NINH XUAN'!X26+'NINH HOA'!X26+'TT THIEN TON'!X26</f>
        <v>0</v>
      </c>
      <c r="Y26" s="94">
        <f>'TRUONG YEN'!Y26+'NINH THANG'!Y26+'NINH AN'!Y26+'NINH HAI'!Y26+'NINH KHANG'!Y26+'NINH VAN'!Y26+'NINH GIANG'!Y26+'NINH MY'!Y26+'NINH XUAN'!Y26+'NINH HOA'!Y26+'TT THIEN TON'!Y26</f>
        <v>0</v>
      </c>
      <c r="Z26" s="94">
        <f>'TRUONG YEN'!Z26+'NINH THANG'!Z26+'NINH AN'!Z26+'NINH HAI'!Z26+'NINH KHANG'!Z26+'NINH VAN'!Z26+'NINH GIANG'!Z26+'NINH MY'!Z26+'NINH XUAN'!Z26+'NINH HOA'!Z26+'TT THIEN TON'!Z26</f>
        <v>0</v>
      </c>
      <c r="AA26" s="94">
        <f>'TRUONG YEN'!AA26+'NINH THANG'!AA26+'NINH AN'!AA26+'NINH HAI'!AA26+'NINH KHANG'!AA26+'NINH VAN'!AA26+'NINH GIANG'!AA26+'NINH MY'!AA26+'NINH XUAN'!AA26+'NINH HOA'!AA26+'TT THIEN TON'!AA26</f>
        <v>0</v>
      </c>
      <c r="AB26" s="94">
        <f>'TRUONG YEN'!AB26+'NINH THANG'!AB26+'NINH AN'!AB26+'NINH HAI'!AB26+'NINH KHANG'!AB26+'NINH VAN'!AB26+'NINH GIANG'!AB26+'NINH MY'!AB26+'NINH XUAN'!AB26+'NINH HOA'!AB26+'TT THIEN TON'!AB26</f>
        <v>0</v>
      </c>
      <c r="AC26" s="94">
        <f>'TRUONG YEN'!AC26+'NINH THANG'!AC26+'NINH AN'!AC26+'NINH HAI'!AC26+'NINH KHANG'!AC26+'NINH VAN'!AC26+'NINH GIANG'!AC26+'NINH MY'!AC26+'NINH XUAN'!AC26+'NINH HOA'!AC26+'TT THIEN TON'!AC26</f>
        <v>0</v>
      </c>
      <c r="AD26" s="94">
        <f>'TRUONG YEN'!AD26+'NINH THANG'!AD26+'NINH AN'!AD26+'NINH HAI'!AD26+'NINH KHANG'!AD26+'NINH VAN'!AD26+'NINH GIANG'!AD26+'NINH MY'!AD26+'NINH XUAN'!AD26+'NINH HOA'!AD26+'TT THIEN TON'!AD26</f>
        <v>0</v>
      </c>
      <c r="AE26" s="94">
        <f>'TRUONG YEN'!AE26+'NINH THANG'!AE26+'NINH AN'!AE26+'NINH HAI'!AE26+'NINH KHANG'!AE26+'NINH VAN'!AE26+'NINH GIANG'!AE26+'NINH MY'!AE26+'NINH XUAN'!AE26+'NINH HOA'!AE26+'TT THIEN TON'!AE26</f>
        <v>0</v>
      </c>
      <c r="AF26" s="94">
        <f>'TRUONG YEN'!AF26+'NINH THANG'!AF26+'NINH AN'!AF26+'NINH HAI'!AF26+'NINH KHANG'!AF26+'NINH VAN'!AF26+'NINH GIANG'!AF26+'NINH MY'!AF26+'NINH XUAN'!AF26+'NINH HOA'!AF26+'TT THIEN TON'!AF26</f>
        <v>0</v>
      </c>
      <c r="AG26" s="94">
        <f>'TRUONG YEN'!AG26+'NINH THANG'!AG26+'NINH AN'!AG26+'NINH HAI'!AG26+'NINH KHANG'!AG26+'NINH VAN'!AG26+'NINH GIANG'!AG26+'NINH MY'!AG26+'NINH XUAN'!AG26+'NINH HOA'!AG26+'TT THIEN TON'!AG26</f>
        <v>0</v>
      </c>
      <c r="AH26" s="94">
        <f>'TRUONG YEN'!AH26+'NINH THANG'!AH26+'NINH AN'!AH26+'NINH HAI'!AH26+'NINH KHANG'!AH26+'NINH VAN'!AH26+'NINH GIANG'!AH26+'NINH MY'!AH26+'NINH XUAN'!AH26+'NINH HOA'!AH26+'TT THIEN TON'!AH26</f>
        <v>0</v>
      </c>
      <c r="AI26" s="94">
        <f>'TRUONG YEN'!AI26+'NINH THANG'!AI26+'NINH AN'!AI26+'NINH HAI'!AI26+'NINH KHANG'!AI26+'NINH VAN'!AI26+'NINH GIANG'!AI26+'NINH MY'!AI26+'NINH XUAN'!AI26+'NINH HOA'!AI26+'TT THIEN TON'!AI26</f>
        <v>0</v>
      </c>
      <c r="AJ26" s="94">
        <f>'TRUONG YEN'!AJ26+'NINH THANG'!AJ26+'NINH AN'!AJ26+'NINH HAI'!AJ26+'NINH KHANG'!AJ26+'NINH VAN'!AJ26+'NINH GIANG'!AJ26+'NINH MY'!AJ26+'NINH XUAN'!AJ26+'NINH HOA'!AJ26+'TT THIEN TON'!AJ26</f>
        <v>0</v>
      </c>
      <c r="AK26" s="94">
        <f>'TRUONG YEN'!AK26+'NINH THANG'!AK26+'NINH AN'!AK26+'NINH HAI'!AK26+'NINH KHANG'!AK26+'NINH VAN'!AK26+'NINH GIANG'!AK26+'NINH MY'!AK26+'NINH XUAN'!AK26+'NINH HOA'!AK26+'TT THIEN TON'!AK26</f>
        <v>0</v>
      </c>
      <c r="AL26" s="94">
        <f>'TRUONG YEN'!AL26+'NINH THANG'!AL26+'NINH AN'!AL26+'NINH HAI'!AL26+'NINH KHANG'!AL26+'NINH VAN'!AL26+'NINH GIANG'!AL26+'NINH MY'!AL26+'NINH XUAN'!AL26+'NINH HOA'!AL26+'TT THIEN TON'!AL26</f>
        <v>0</v>
      </c>
      <c r="AM26" s="94">
        <f>'TRUONG YEN'!AM26+'NINH THANG'!AM26+'NINH AN'!AM26+'NINH HAI'!AM26+'NINH KHANG'!AM26+'NINH VAN'!AM26+'NINH GIANG'!AM26+'NINH MY'!AM26+'NINH XUAN'!AM26+'NINH HOA'!AM26+'TT THIEN TON'!AM26</f>
        <v>0</v>
      </c>
      <c r="AN26" s="94">
        <f>'TRUONG YEN'!AN26+'NINH THANG'!AN26+'NINH AN'!AN26+'NINH HAI'!AN26+'NINH KHANG'!AN26+'NINH VAN'!AN26+'NINH GIANG'!AN26+'NINH MY'!AN26+'NINH XUAN'!AN26+'NINH HOA'!AN26+'TT THIEN TON'!AN26</f>
        <v>0</v>
      </c>
      <c r="AO26" s="85" t="e">
        <f t="shared" si="1"/>
        <v>#REF!</v>
      </c>
    </row>
    <row r="27" spans="1:43" s="84" customFormat="1">
      <c r="A27" s="90" t="s">
        <v>164</v>
      </c>
      <c r="B27" s="89" t="s">
        <v>64</v>
      </c>
      <c r="C27" s="91" t="s">
        <v>63</v>
      </c>
      <c r="D27" s="94">
        <f>'TRUONG YEN'!D27+'NINH THANG'!D27+'NINH AN'!D27+'NINH HAI'!D27+'NINH KHANG'!D27+'NINH VAN'!D27+'NINH GIANG'!D27+'NINH MY'!D27+'NINH XUAN'!D27+'NINH HOA'!D27+'TT THIEN TON'!D27</f>
        <v>0</v>
      </c>
      <c r="E27" s="94">
        <f>'TRUONG YEN'!E27+'NINH THANG'!E27+'NINH AN'!E27+'NINH HAI'!E27+'NINH KHANG'!E27+'NINH VAN'!E27+'NINH GIANG'!E27+'NINH MY'!E27+'NINH XUAN'!E27+'NINH HOA'!E27+'TT THIEN TON'!E27</f>
        <v>0</v>
      </c>
      <c r="F27" s="94">
        <f>'TRUONG YEN'!F27+'NINH THANG'!F27+'NINH AN'!F27+'NINH HAI'!F27+'NINH KHANG'!F27+'NINH VAN'!F27+'NINH GIANG'!F27+'NINH MY'!F27+'NINH XUAN'!F27+'NINH HOA'!F27+'TT THIEN TON'!F27</f>
        <v>0</v>
      </c>
      <c r="G27" s="94">
        <f>'TRUONG YEN'!G27+'NINH THANG'!G27+'NINH AN'!G27+'NINH HAI'!G27+'NINH KHANG'!G27+'NINH VAN'!G27+'NINH GIANG'!G27+'NINH MY'!G27+'NINH XUAN'!G27+'NINH HOA'!G27+'TT THIEN TON'!G27</f>
        <v>0</v>
      </c>
      <c r="H27" s="94">
        <f>'TRUONG YEN'!H27+'NINH THANG'!H27+'NINH AN'!H27+'NINH HAI'!H27+'NINH KHANG'!H27+'NINH VAN'!H27+'NINH GIANG'!H27+'NINH MY'!H27+'NINH XUAN'!H27+'NINH HOA'!H27+'TT THIEN TON'!H27</f>
        <v>0</v>
      </c>
      <c r="I27" s="94">
        <f>'TRUONG YEN'!I27+'NINH THANG'!I27+'NINH AN'!I27+'NINH HAI'!I27+'NINH KHANG'!I27+'NINH VAN'!I27+'NINH GIANG'!I27+'NINH MY'!I27+'NINH XUAN'!I27+'NINH HOA'!I27+'TT THIEN TON'!I27</f>
        <v>0</v>
      </c>
      <c r="J27" s="94">
        <f>'TRUONG YEN'!J27+'NINH THANG'!J27+'NINH AN'!J27+'NINH HAI'!J27+'NINH KHANG'!J27+'NINH VAN'!J27+'NINH GIANG'!J27+'NINH MY'!J27+'NINH XUAN'!J27+'NINH HOA'!J27+'TT THIEN TON'!J27</f>
        <v>0</v>
      </c>
      <c r="K27" s="94">
        <f>'TRUONG YEN'!K27+'NINH THANG'!K27+'NINH AN'!K27+'NINH HAI'!K27+'NINH KHANG'!K27+'NINH VAN'!K27+'NINH GIANG'!K27+'NINH MY'!K27+'NINH XUAN'!K27+'NINH HOA'!K27+'TT THIEN TON'!K27</f>
        <v>0</v>
      </c>
      <c r="L27" s="94">
        <f>'TRUONG YEN'!L27+'NINH THANG'!L27+'NINH AN'!L27+'NINH HAI'!L27+'NINH KHANG'!L27+'NINH VAN'!L27+'NINH GIANG'!L27+'NINH MY'!L27+'NINH XUAN'!L27+'NINH HOA'!L27+'TT THIEN TON'!L27</f>
        <v>0</v>
      </c>
      <c r="M27" s="94">
        <f>'TRUONG YEN'!M27+'NINH THANG'!M27+'NINH AN'!M27+'NINH HAI'!M27+'NINH KHANG'!M27+'NINH VAN'!M27+'NINH GIANG'!M27+'NINH MY'!M27+'NINH XUAN'!M27+'NINH HOA'!M27+'TT THIEN TON'!M27</f>
        <v>0</v>
      </c>
      <c r="N27" s="94">
        <f>'TRUONG YEN'!N27+'NINH THANG'!N27+'NINH AN'!N27+'NINH HAI'!N27+'NINH KHANG'!N27+'NINH VAN'!N27+'NINH GIANG'!N27+'NINH MY'!N27+'NINH XUAN'!N27+'NINH HOA'!N27+'TT THIEN TON'!N27</f>
        <v>0</v>
      </c>
      <c r="O27" s="94">
        <f>'TRUONG YEN'!O27+'NINH THANG'!O27+'NINH AN'!O27+'NINH HAI'!O27+'NINH KHANG'!O27+'NINH VAN'!O27+'NINH GIANG'!O27+'NINH MY'!O27+'NINH XUAN'!O27+'NINH HOA'!O27+'TT THIEN TON'!O27</f>
        <v>0</v>
      </c>
      <c r="P27" s="94">
        <f>'TRUONG YEN'!P27+'NINH THANG'!P27+'NINH AN'!P27+'NINH HAI'!P27+'NINH KHANG'!P27+'NINH VAN'!P27+'NINH GIANG'!P27+'NINH MY'!P27+'NINH XUAN'!P27+'NINH HOA'!P27+'TT THIEN TON'!P27</f>
        <v>0</v>
      </c>
      <c r="Q27" s="94">
        <f>'TRUONG YEN'!Q27+'NINH THANG'!Q27+'NINH AN'!Q27+'NINH HAI'!Q27+'NINH KHANG'!Q27+'NINH VAN'!Q27+'NINH GIANG'!Q27+'NINH MY'!Q27+'NINH XUAN'!Q27+'NINH HOA'!Q27+'TT THIEN TON'!Q27</f>
        <v>0</v>
      </c>
      <c r="R27" s="94">
        <f>'TRUONG YEN'!R27+'NINH THANG'!R27+'NINH AN'!R27+'NINH HAI'!R27+'NINH KHANG'!R27+'NINH VAN'!R27+'NINH GIANG'!R27+'NINH MY'!R27+'NINH XUAN'!R27+'NINH HOA'!R27+'TT THIEN TON'!R27</f>
        <v>0</v>
      </c>
      <c r="S27" s="94">
        <f>'TRUONG YEN'!S27+'NINH THANG'!S27+'NINH AN'!S27+'NINH HAI'!S27+'NINH KHANG'!S27+'NINH VAN'!S27+'NINH GIANG'!S27+'NINH MY'!S27+'NINH XUAN'!S27+'NINH HOA'!S27+'TT THIEN TON'!S27</f>
        <v>0</v>
      </c>
      <c r="T27" s="94">
        <f>'TRUONG YEN'!T27+'NINH THANG'!T27+'NINH AN'!T27+'NINH HAI'!T27+'NINH KHANG'!T27+'NINH VAN'!T27+'NINH GIANG'!T27+'NINH MY'!T27+'NINH XUAN'!T27+'NINH HOA'!T27+'TT THIEN TON'!T27</f>
        <v>0</v>
      </c>
      <c r="U27" s="94">
        <f>'TRUONG YEN'!U27+'NINH THANG'!U27+'NINH AN'!U27+'NINH HAI'!U27+'NINH KHANG'!U27+'NINH VAN'!U27+'NINH GIANG'!U27+'NINH MY'!U27+'NINH XUAN'!U27+'NINH HOA'!U27+'TT THIEN TON'!U27</f>
        <v>0</v>
      </c>
      <c r="V27" s="94">
        <f>'TRUONG YEN'!V27+'NINH THANG'!V27+'NINH AN'!V27+'NINH HAI'!V27+'NINH KHANG'!V27+'NINH VAN'!V27+'NINH GIANG'!V27+'NINH MY'!V27+'NINH XUAN'!V27+'NINH HOA'!V27+'TT THIEN TON'!V27</f>
        <v>0</v>
      </c>
      <c r="W27" s="94">
        <f>'TRUONG YEN'!W27+'NINH THANG'!W27+'NINH AN'!W27+'NINH HAI'!W27+'NINH KHANG'!W27+'NINH VAN'!W27+'NINH GIANG'!W27+'NINH MY'!W27+'NINH XUAN'!W27+'NINH HOA'!W27+'TT THIEN TON'!W27</f>
        <v>0</v>
      </c>
      <c r="X27" s="94">
        <f>'TRUONG YEN'!X27+'NINH THANG'!X27+'NINH AN'!X27+'NINH HAI'!X27+'NINH KHANG'!X27+'NINH VAN'!X27+'NINH GIANG'!X27+'NINH MY'!X27+'NINH XUAN'!X27+'NINH HOA'!X27+'TT THIEN TON'!X27</f>
        <v>0</v>
      </c>
      <c r="Y27" s="94">
        <f>'TRUONG YEN'!Y27+'NINH THANG'!Y27+'NINH AN'!Y27+'NINH HAI'!Y27+'NINH KHANG'!Y27+'NINH VAN'!Y27+'NINH GIANG'!Y27+'NINH MY'!Y27+'NINH XUAN'!Y27+'NINH HOA'!Y27+'TT THIEN TON'!Y27</f>
        <v>0</v>
      </c>
      <c r="Z27" s="94">
        <f>'TRUONG YEN'!Z27+'NINH THANG'!Z27+'NINH AN'!Z27+'NINH HAI'!Z27+'NINH KHANG'!Z27+'NINH VAN'!Z27+'NINH GIANG'!Z27+'NINH MY'!Z27+'NINH XUAN'!Z27+'NINH HOA'!Z27+'TT THIEN TON'!Z27</f>
        <v>0</v>
      </c>
      <c r="AA27" s="94">
        <f>'TRUONG YEN'!AA27+'NINH THANG'!AA27+'NINH AN'!AA27+'NINH HAI'!AA27+'NINH KHANG'!AA27+'NINH VAN'!AA27+'NINH GIANG'!AA27+'NINH MY'!AA27+'NINH XUAN'!AA27+'NINH HOA'!AA27+'TT THIEN TON'!AA27</f>
        <v>0</v>
      </c>
      <c r="AB27" s="94">
        <f>'TRUONG YEN'!AB27+'NINH THANG'!AB27+'NINH AN'!AB27+'NINH HAI'!AB27+'NINH KHANG'!AB27+'NINH VAN'!AB27+'NINH GIANG'!AB27+'NINH MY'!AB27+'NINH XUAN'!AB27+'NINH HOA'!AB27+'TT THIEN TON'!AB27</f>
        <v>0</v>
      </c>
      <c r="AC27" s="94">
        <f>'TRUONG YEN'!AC27+'NINH THANG'!AC27+'NINH AN'!AC27+'NINH HAI'!AC27+'NINH KHANG'!AC27+'NINH VAN'!AC27+'NINH GIANG'!AC27+'NINH MY'!AC27+'NINH XUAN'!AC27+'NINH HOA'!AC27+'TT THIEN TON'!AC27</f>
        <v>0</v>
      </c>
      <c r="AD27" s="94">
        <f>'TRUONG YEN'!AD27+'NINH THANG'!AD27+'NINH AN'!AD27+'NINH HAI'!AD27+'NINH KHANG'!AD27+'NINH VAN'!AD27+'NINH GIANG'!AD27+'NINH MY'!AD27+'NINH XUAN'!AD27+'NINH HOA'!AD27+'TT THIEN TON'!AD27</f>
        <v>0</v>
      </c>
      <c r="AE27" s="94">
        <f>'TRUONG YEN'!AE27+'NINH THANG'!AE27+'NINH AN'!AE27+'NINH HAI'!AE27+'NINH KHANG'!AE27+'NINH VAN'!AE27+'NINH GIANG'!AE27+'NINH MY'!AE27+'NINH XUAN'!AE27+'NINH HOA'!AE27+'TT THIEN TON'!AE27</f>
        <v>0</v>
      </c>
      <c r="AF27" s="94">
        <f>'TRUONG YEN'!AF27+'NINH THANG'!AF27+'NINH AN'!AF27+'NINH HAI'!AF27+'NINH KHANG'!AF27+'NINH VAN'!AF27+'NINH GIANG'!AF27+'NINH MY'!AF27+'NINH XUAN'!AF27+'NINH HOA'!AF27+'TT THIEN TON'!AF27</f>
        <v>0</v>
      </c>
      <c r="AG27" s="94">
        <f>'TRUONG YEN'!AG27+'NINH THANG'!AG27+'NINH AN'!AG27+'NINH HAI'!AG27+'NINH KHANG'!AG27+'NINH VAN'!AG27+'NINH GIANG'!AG27+'NINH MY'!AG27+'NINH XUAN'!AG27+'NINH HOA'!AG27+'TT THIEN TON'!AG27</f>
        <v>0</v>
      </c>
      <c r="AH27" s="94">
        <f>'TRUONG YEN'!AH27+'NINH THANG'!AH27+'NINH AN'!AH27+'NINH HAI'!AH27+'NINH KHANG'!AH27+'NINH VAN'!AH27+'NINH GIANG'!AH27+'NINH MY'!AH27+'NINH XUAN'!AH27+'NINH HOA'!AH27+'TT THIEN TON'!AH27</f>
        <v>0</v>
      </c>
      <c r="AI27" s="94">
        <f>'TRUONG YEN'!AI27+'NINH THANG'!AI27+'NINH AN'!AI27+'NINH HAI'!AI27+'NINH KHANG'!AI27+'NINH VAN'!AI27+'NINH GIANG'!AI27+'NINH MY'!AI27+'NINH XUAN'!AI27+'NINH HOA'!AI27+'TT THIEN TON'!AI27</f>
        <v>0</v>
      </c>
      <c r="AJ27" s="94">
        <f>'TRUONG YEN'!AJ27+'NINH THANG'!AJ27+'NINH AN'!AJ27+'NINH HAI'!AJ27+'NINH KHANG'!AJ27+'NINH VAN'!AJ27+'NINH GIANG'!AJ27+'NINH MY'!AJ27+'NINH XUAN'!AJ27+'NINH HOA'!AJ27+'TT THIEN TON'!AJ27</f>
        <v>0</v>
      </c>
      <c r="AK27" s="94">
        <f>'TRUONG YEN'!AK27+'NINH THANG'!AK27+'NINH AN'!AK27+'NINH HAI'!AK27+'NINH KHANG'!AK27+'NINH VAN'!AK27+'NINH GIANG'!AK27+'NINH MY'!AK27+'NINH XUAN'!AK27+'NINH HOA'!AK27+'TT THIEN TON'!AK27</f>
        <v>0</v>
      </c>
      <c r="AL27" s="94">
        <f>'TRUONG YEN'!AL27+'NINH THANG'!AL27+'NINH AN'!AL27+'NINH HAI'!AL27+'NINH KHANG'!AL27+'NINH VAN'!AL27+'NINH GIANG'!AL27+'NINH MY'!AL27+'NINH XUAN'!AL27+'NINH HOA'!AL27+'TT THIEN TON'!AL27</f>
        <v>0</v>
      </c>
      <c r="AM27" s="94">
        <f>'TRUONG YEN'!AM27+'NINH THANG'!AM27+'NINH AN'!AM27+'NINH HAI'!AM27+'NINH KHANG'!AM27+'NINH VAN'!AM27+'NINH GIANG'!AM27+'NINH MY'!AM27+'NINH XUAN'!AM27+'NINH HOA'!AM27+'TT THIEN TON'!AM27</f>
        <v>0</v>
      </c>
      <c r="AN27" s="94">
        <f>'TRUONG YEN'!AN27+'NINH THANG'!AN27+'NINH AN'!AN27+'NINH HAI'!AN27+'NINH KHANG'!AN27+'NINH VAN'!AN27+'NINH GIANG'!AN27+'NINH MY'!AN27+'NINH XUAN'!AN27+'NINH HOA'!AN27+'TT THIEN TON'!AN27</f>
        <v>0</v>
      </c>
      <c r="AO27" s="85">
        <f t="shared" si="1"/>
        <v>0</v>
      </c>
      <c r="AQ27" s="92"/>
    </row>
    <row r="28" spans="1:43" s="84" customFormat="1">
      <c r="A28" s="90" t="s">
        <v>163</v>
      </c>
      <c r="B28" s="89" t="s">
        <v>58</v>
      </c>
      <c r="C28" s="91" t="s">
        <v>57</v>
      </c>
      <c r="D28" s="94">
        <f>'TRUONG YEN'!D28+'NINH THANG'!D28+'NINH AN'!D28+'NINH HAI'!D28+'NINH KHANG'!D28+'NINH VAN'!D28+'NINH GIANG'!D28+'NINH MY'!D28+'NINH XUAN'!D28+'NINH HOA'!D28+'TT THIEN TON'!D28</f>
        <v>0</v>
      </c>
      <c r="E28" s="94">
        <f>'TRUONG YEN'!E28+'NINH THANG'!E28+'NINH AN'!E28+'NINH HAI'!E28+'NINH KHANG'!E28+'NINH VAN'!E28+'NINH GIANG'!E28+'NINH MY'!E28+'NINH XUAN'!E28+'NINH HOA'!E28+'TT THIEN TON'!E28</f>
        <v>0</v>
      </c>
      <c r="F28" s="94">
        <f>'TRUONG YEN'!F28+'NINH THANG'!F28+'NINH AN'!F28+'NINH HAI'!F28+'NINH KHANG'!F28+'NINH VAN'!F28+'NINH GIANG'!F28+'NINH MY'!F28+'NINH XUAN'!F28+'NINH HOA'!F28+'TT THIEN TON'!F28</f>
        <v>0</v>
      </c>
      <c r="G28" s="94">
        <f>'TRUONG YEN'!G28+'NINH THANG'!G28+'NINH AN'!G28+'NINH HAI'!G28+'NINH KHANG'!G28+'NINH VAN'!G28+'NINH GIANG'!G28+'NINH MY'!G28+'NINH XUAN'!G28+'NINH HOA'!G28+'TT THIEN TON'!G28</f>
        <v>0</v>
      </c>
      <c r="H28" s="94">
        <f>'TRUONG YEN'!H28+'NINH THANG'!H28+'NINH AN'!H28+'NINH HAI'!H28+'NINH KHANG'!H28+'NINH VAN'!H28+'NINH GIANG'!H28+'NINH MY'!H28+'NINH XUAN'!H28+'NINH HOA'!H28+'TT THIEN TON'!H28</f>
        <v>0</v>
      </c>
      <c r="I28" s="94">
        <f>'TRUONG YEN'!I28+'NINH THANG'!I28+'NINH AN'!I28+'NINH HAI'!I28+'NINH KHANG'!I28+'NINH VAN'!I28+'NINH GIANG'!I28+'NINH MY'!I28+'NINH XUAN'!I28+'NINH HOA'!I28+'TT THIEN TON'!I28</f>
        <v>0</v>
      </c>
      <c r="J28" s="94">
        <f>'TRUONG YEN'!J28+'NINH THANG'!J28+'NINH AN'!J28+'NINH HAI'!J28+'NINH KHANG'!J28+'NINH VAN'!J28+'NINH GIANG'!J28+'NINH MY'!J28+'NINH XUAN'!J28+'NINH HOA'!J28+'TT THIEN TON'!J28</f>
        <v>0</v>
      </c>
      <c r="K28" s="94">
        <f>'TRUONG YEN'!K28+'NINH THANG'!K28+'NINH AN'!K28+'NINH HAI'!K28+'NINH KHANG'!K28+'NINH VAN'!K28+'NINH GIANG'!K28+'NINH MY'!K28+'NINH XUAN'!K28+'NINH HOA'!K28+'TT THIEN TON'!K28</f>
        <v>0</v>
      </c>
      <c r="L28" s="94">
        <f>'TRUONG YEN'!L28+'NINH THANG'!L28+'NINH AN'!L28+'NINH HAI'!L28+'NINH KHANG'!L28+'NINH VAN'!L28+'NINH GIANG'!L28+'NINH MY'!L28+'NINH XUAN'!L28+'NINH HOA'!L28+'TT THIEN TON'!L28</f>
        <v>0</v>
      </c>
      <c r="M28" s="94">
        <f>'TRUONG YEN'!M28+'NINH THANG'!M28+'NINH AN'!M28+'NINH HAI'!M28+'NINH KHANG'!M28+'NINH VAN'!M28+'NINH GIANG'!M28+'NINH MY'!M28+'NINH XUAN'!M28+'NINH HOA'!M28+'TT THIEN TON'!M28</f>
        <v>0</v>
      </c>
      <c r="N28" s="94">
        <f>'TRUONG YEN'!N28+'NINH THANG'!N28+'NINH AN'!N28+'NINH HAI'!N28+'NINH KHANG'!N28+'NINH VAN'!N28+'NINH GIANG'!N28+'NINH MY'!N28+'NINH XUAN'!N28+'NINH HOA'!N28+'TT THIEN TON'!N28</f>
        <v>0</v>
      </c>
      <c r="O28" s="94">
        <f>'TRUONG YEN'!O28+'NINH THANG'!O28+'NINH AN'!O28+'NINH HAI'!O28+'NINH KHANG'!O28+'NINH VAN'!O28+'NINH GIANG'!O28+'NINH MY'!O28+'NINH XUAN'!O28+'NINH HOA'!O28+'TT THIEN TON'!O28</f>
        <v>0</v>
      </c>
      <c r="P28" s="94">
        <f>'TRUONG YEN'!P28+'NINH THANG'!P28+'NINH AN'!P28+'NINH HAI'!P28+'NINH KHANG'!P28+'NINH VAN'!P28+'NINH GIANG'!P28+'NINH MY'!P28+'NINH XUAN'!P28+'NINH HOA'!P28+'TT THIEN TON'!P28</f>
        <v>0</v>
      </c>
      <c r="Q28" s="94">
        <f>'TRUONG YEN'!Q28+'NINH THANG'!Q28+'NINH AN'!Q28+'NINH HAI'!Q28+'NINH KHANG'!Q28+'NINH VAN'!Q28+'NINH GIANG'!Q28+'NINH MY'!Q28+'NINH XUAN'!Q28+'NINH HOA'!Q28+'TT THIEN TON'!Q28</f>
        <v>0</v>
      </c>
      <c r="R28" s="94">
        <f>'TRUONG YEN'!R28+'NINH THANG'!R28+'NINH AN'!R28+'NINH HAI'!R28+'NINH KHANG'!R28+'NINH VAN'!R28+'NINH GIANG'!R28+'NINH MY'!R28+'NINH XUAN'!R28+'NINH HOA'!R28+'TT THIEN TON'!R28</f>
        <v>0</v>
      </c>
      <c r="S28" s="94">
        <f>'TRUONG YEN'!S28+'NINH THANG'!S28+'NINH AN'!S28+'NINH HAI'!S28+'NINH KHANG'!S28+'NINH VAN'!S28+'NINH GIANG'!S28+'NINH MY'!S28+'NINH XUAN'!S28+'NINH HOA'!S28+'TT THIEN TON'!S28</f>
        <v>0</v>
      </c>
      <c r="T28" s="94">
        <f>'TRUONG YEN'!T28+'NINH THANG'!T28+'NINH AN'!T28+'NINH HAI'!T28+'NINH KHANG'!T28+'NINH VAN'!T28+'NINH GIANG'!T28+'NINH MY'!T28+'NINH XUAN'!T28+'NINH HOA'!T28+'TT THIEN TON'!T28</f>
        <v>0</v>
      </c>
      <c r="U28" s="94">
        <f>'TRUONG YEN'!U28+'NINH THANG'!U28+'NINH AN'!U28+'NINH HAI'!U28+'NINH KHANG'!U28+'NINH VAN'!U28+'NINH GIANG'!U28+'NINH MY'!U28+'NINH XUAN'!U28+'NINH HOA'!U28+'TT THIEN TON'!U28</f>
        <v>0</v>
      </c>
      <c r="V28" s="94">
        <f>'TRUONG YEN'!V28+'NINH THANG'!V28+'NINH AN'!V28+'NINH HAI'!V28+'NINH KHANG'!V28+'NINH VAN'!V28+'NINH GIANG'!V28+'NINH MY'!V28+'NINH XUAN'!V28+'NINH HOA'!V28+'TT THIEN TON'!V28</f>
        <v>0</v>
      </c>
      <c r="W28" s="94">
        <f>'TRUONG YEN'!W28+'NINH THANG'!W28+'NINH AN'!W28+'NINH HAI'!W28+'NINH KHANG'!W28+'NINH VAN'!W28+'NINH GIANG'!W28+'NINH MY'!W28+'NINH XUAN'!W28+'NINH HOA'!W28+'TT THIEN TON'!W28</f>
        <v>0</v>
      </c>
      <c r="X28" s="94">
        <f>'TRUONG YEN'!X28+'NINH THANG'!X28+'NINH AN'!X28+'NINH HAI'!X28+'NINH KHANG'!X28+'NINH VAN'!X28+'NINH GIANG'!X28+'NINH MY'!X28+'NINH XUAN'!X28+'NINH HOA'!X28+'TT THIEN TON'!X28</f>
        <v>0</v>
      </c>
      <c r="Y28" s="94">
        <f>'TRUONG YEN'!Y28+'NINH THANG'!Y28+'NINH AN'!Y28+'NINH HAI'!Y28+'NINH KHANG'!Y28+'NINH VAN'!Y28+'NINH GIANG'!Y28+'NINH MY'!Y28+'NINH XUAN'!Y28+'NINH HOA'!Y28+'TT THIEN TON'!Y28</f>
        <v>0</v>
      </c>
      <c r="Z28" s="94">
        <f>'TRUONG YEN'!Z28+'NINH THANG'!Z28+'NINH AN'!Z28+'NINH HAI'!Z28+'NINH KHANG'!Z28+'NINH VAN'!Z28+'NINH GIANG'!Z28+'NINH MY'!Z28+'NINH XUAN'!Z28+'NINH HOA'!Z28+'TT THIEN TON'!Z28</f>
        <v>0</v>
      </c>
      <c r="AA28" s="94">
        <f>'TRUONG YEN'!AA28+'NINH THANG'!AA28+'NINH AN'!AA28+'NINH HAI'!AA28+'NINH KHANG'!AA28+'NINH VAN'!AA28+'NINH GIANG'!AA28+'NINH MY'!AA28+'NINH XUAN'!AA28+'NINH HOA'!AA28+'TT THIEN TON'!AA28</f>
        <v>0</v>
      </c>
      <c r="AB28" s="94">
        <f>'TRUONG YEN'!AB28+'NINH THANG'!AB28+'NINH AN'!AB28+'NINH HAI'!AB28+'NINH KHANG'!AB28+'NINH VAN'!AB28+'NINH GIANG'!AB28+'NINH MY'!AB28+'NINH XUAN'!AB28+'NINH HOA'!AB28+'TT THIEN TON'!AB28</f>
        <v>0</v>
      </c>
      <c r="AC28" s="94">
        <f>'TRUONG YEN'!AC28+'NINH THANG'!AC28+'NINH AN'!AC28+'NINH HAI'!AC28+'NINH KHANG'!AC28+'NINH VAN'!AC28+'NINH GIANG'!AC28+'NINH MY'!AC28+'NINH XUAN'!AC28+'NINH HOA'!AC28+'TT THIEN TON'!AC28</f>
        <v>0</v>
      </c>
      <c r="AD28" s="94">
        <f>'TRUONG YEN'!AD28+'NINH THANG'!AD28+'NINH AN'!AD28+'NINH HAI'!AD28+'NINH KHANG'!AD28+'NINH VAN'!AD28+'NINH GIANG'!AD28+'NINH MY'!AD28+'NINH XUAN'!AD28+'NINH HOA'!AD28+'TT THIEN TON'!AD28</f>
        <v>0</v>
      </c>
      <c r="AE28" s="94">
        <f>'TRUONG YEN'!AE28+'NINH THANG'!AE28+'NINH AN'!AE28+'NINH HAI'!AE28+'NINH KHANG'!AE28+'NINH VAN'!AE28+'NINH GIANG'!AE28+'NINH MY'!AE28+'NINH XUAN'!AE28+'NINH HOA'!AE28+'TT THIEN TON'!AE28</f>
        <v>0</v>
      </c>
      <c r="AF28" s="94">
        <f>'TRUONG YEN'!AF28+'NINH THANG'!AF28+'NINH AN'!AF28+'NINH HAI'!AF28+'NINH KHANG'!AF28+'NINH VAN'!AF28+'NINH GIANG'!AF28+'NINH MY'!AF28+'NINH XUAN'!AF28+'NINH HOA'!AF28+'TT THIEN TON'!AF28</f>
        <v>0</v>
      </c>
      <c r="AG28" s="94">
        <f>'TRUONG YEN'!AG28+'NINH THANG'!AG28+'NINH AN'!AG28+'NINH HAI'!AG28+'NINH KHANG'!AG28+'NINH VAN'!AG28+'NINH GIANG'!AG28+'NINH MY'!AG28+'NINH XUAN'!AG28+'NINH HOA'!AG28+'TT THIEN TON'!AG28</f>
        <v>0</v>
      </c>
      <c r="AH28" s="94">
        <f>'TRUONG YEN'!AH28+'NINH THANG'!AH28+'NINH AN'!AH28+'NINH HAI'!AH28+'NINH KHANG'!AH28+'NINH VAN'!AH28+'NINH GIANG'!AH28+'NINH MY'!AH28+'NINH XUAN'!AH28+'NINH HOA'!AH28+'TT THIEN TON'!AH28</f>
        <v>0</v>
      </c>
      <c r="AI28" s="94">
        <f>'TRUONG YEN'!AI28+'NINH THANG'!AI28+'NINH AN'!AI28+'NINH HAI'!AI28+'NINH KHANG'!AI28+'NINH VAN'!AI28+'NINH GIANG'!AI28+'NINH MY'!AI28+'NINH XUAN'!AI28+'NINH HOA'!AI28+'TT THIEN TON'!AI28</f>
        <v>0</v>
      </c>
      <c r="AJ28" s="94">
        <f>'TRUONG YEN'!AJ28+'NINH THANG'!AJ28+'NINH AN'!AJ28+'NINH HAI'!AJ28+'NINH KHANG'!AJ28+'NINH VAN'!AJ28+'NINH GIANG'!AJ28+'NINH MY'!AJ28+'NINH XUAN'!AJ28+'NINH HOA'!AJ28+'TT THIEN TON'!AJ28</f>
        <v>0</v>
      </c>
      <c r="AK28" s="94">
        <f>'TRUONG YEN'!AK28+'NINH THANG'!AK28+'NINH AN'!AK28+'NINH HAI'!AK28+'NINH KHANG'!AK28+'NINH VAN'!AK28+'NINH GIANG'!AK28+'NINH MY'!AK28+'NINH XUAN'!AK28+'NINH HOA'!AK28+'TT THIEN TON'!AK28</f>
        <v>0</v>
      </c>
      <c r="AL28" s="94">
        <f>'TRUONG YEN'!AL28+'NINH THANG'!AL28+'NINH AN'!AL28+'NINH HAI'!AL28+'NINH KHANG'!AL28+'NINH VAN'!AL28+'NINH GIANG'!AL28+'NINH MY'!AL28+'NINH XUAN'!AL28+'NINH HOA'!AL28+'TT THIEN TON'!AL28</f>
        <v>0</v>
      </c>
      <c r="AM28" s="94">
        <f>'TRUONG YEN'!AM28+'NINH THANG'!AM28+'NINH AN'!AM28+'NINH HAI'!AM28+'NINH KHANG'!AM28+'NINH VAN'!AM28+'NINH GIANG'!AM28+'NINH MY'!AM28+'NINH XUAN'!AM28+'NINH HOA'!AM28+'TT THIEN TON'!AM28</f>
        <v>0</v>
      </c>
      <c r="AN28" s="94">
        <f>'TRUONG YEN'!AN28+'NINH THANG'!AN28+'NINH AN'!AN28+'NINH HAI'!AN28+'NINH KHANG'!AN28+'NINH VAN'!AN28+'NINH GIANG'!AN28+'NINH MY'!AN28+'NINH XUAN'!AN28+'NINH HOA'!AN28+'TT THIEN TON'!AN28</f>
        <v>0</v>
      </c>
      <c r="AO28" s="85">
        <f t="shared" si="1"/>
        <v>0</v>
      </c>
    </row>
    <row r="29" spans="1:43" s="84" customFormat="1">
      <c r="A29" s="90" t="s">
        <v>162</v>
      </c>
      <c r="B29" s="89" t="s">
        <v>161</v>
      </c>
      <c r="C29" s="88" t="s">
        <v>74</v>
      </c>
      <c r="D29" s="94">
        <f>'TRUONG YEN'!D29+'NINH THANG'!D29+'NINH AN'!D29+'NINH HAI'!D29+'NINH KHANG'!D29+'NINH VAN'!D29+'NINH GIANG'!D29+'NINH MY'!D29+'NINH XUAN'!D29+'NINH HOA'!D29+'TT THIEN TON'!D29</f>
        <v>0</v>
      </c>
      <c r="E29" s="94">
        <f>'TRUONG YEN'!E29+'NINH THANG'!E29+'NINH AN'!E29+'NINH HAI'!E29+'NINH KHANG'!E29+'NINH VAN'!E29+'NINH GIANG'!E29+'NINH MY'!E29+'NINH XUAN'!E29+'NINH HOA'!E29+'TT THIEN TON'!E29</f>
        <v>0</v>
      </c>
      <c r="F29" s="94">
        <f>'TRUONG YEN'!F29+'NINH THANG'!F29+'NINH AN'!F29+'NINH HAI'!F29+'NINH KHANG'!F29+'NINH VAN'!F29+'NINH GIANG'!F29+'NINH MY'!F29+'NINH XUAN'!F29+'NINH HOA'!F29+'TT THIEN TON'!F29</f>
        <v>0</v>
      </c>
      <c r="G29" s="94">
        <f>'TRUONG YEN'!G29+'NINH THANG'!G29+'NINH AN'!G29+'NINH HAI'!G29+'NINH KHANG'!G29+'NINH VAN'!G29+'NINH GIANG'!G29+'NINH MY'!G29+'NINH XUAN'!G29+'NINH HOA'!G29+'TT THIEN TON'!G29</f>
        <v>0</v>
      </c>
      <c r="H29" s="94">
        <f>'TRUONG YEN'!H29+'NINH THANG'!H29+'NINH AN'!H29+'NINH HAI'!H29+'NINH KHANG'!H29+'NINH VAN'!H29+'NINH GIANG'!H29+'NINH MY'!H29+'NINH XUAN'!H29+'NINH HOA'!H29+'TT THIEN TON'!H29</f>
        <v>0</v>
      </c>
      <c r="I29" s="94">
        <f>'TRUONG YEN'!I29+'NINH THANG'!I29+'NINH AN'!I29+'NINH HAI'!I29+'NINH KHANG'!I29+'NINH VAN'!I29+'NINH GIANG'!I29+'NINH MY'!I29+'NINH XUAN'!I29+'NINH HOA'!I29+'TT THIEN TON'!I29</f>
        <v>0</v>
      </c>
      <c r="J29" s="94">
        <f>'TRUONG YEN'!J29+'NINH THANG'!J29+'NINH AN'!J29+'NINH HAI'!J29+'NINH KHANG'!J29+'NINH VAN'!J29+'NINH GIANG'!J29+'NINH MY'!J29+'NINH XUAN'!J29+'NINH HOA'!J29+'TT THIEN TON'!J29</f>
        <v>0</v>
      </c>
      <c r="K29" s="94">
        <f>'TRUONG YEN'!K29+'NINH THANG'!K29+'NINH AN'!K29+'NINH HAI'!K29+'NINH KHANG'!K29+'NINH VAN'!K29+'NINH GIANG'!K29+'NINH MY'!K29+'NINH XUAN'!K29+'NINH HOA'!K29+'TT THIEN TON'!K29</f>
        <v>0</v>
      </c>
      <c r="L29" s="94">
        <f>'TRUONG YEN'!L29+'NINH THANG'!L29+'NINH AN'!L29+'NINH HAI'!L29+'NINH KHANG'!L29+'NINH VAN'!L29+'NINH GIANG'!L29+'NINH MY'!L29+'NINH XUAN'!L29+'NINH HOA'!L29+'TT THIEN TON'!L29</f>
        <v>0</v>
      </c>
      <c r="M29" s="94">
        <f>'TRUONG YEN'!M29+'NINH THANG'!M29+'NINH AN'!M29+'NINH HAI'!M29+'NINH KHANG'!M29+'NINH VAN'!M29+'NINH GIANG'!M29+'NINH MY'!M29+'NINH XUAN'!M29+'NINH HOA'!M29+'TT THIEN TON'!M29</f>
        <v>0</v>
      </c>
      <c r="N29" s="94">
        <f>'TRUONG YEN'!N29+'NINH THANG'!N29+'NINH AN'!N29+'NINH HAI'!N29+'NINH KHANG'!N29+'NINH VAN'!N29+'NINH GIANG'!N29+'NINH MY'!N29+'NINH XUAN'!N29+'NINH HOA'!N29+'TT THIEN TON'!N29</f>
        <v>0</v>
      </c>
      <c r="O29" s="94">
        <f>'TRUONG YEN'!O29+'NINH THANG'!O29+'NINH AN'!O29+'NINH HAI'!O29+'NINH KHANG'!O29+'NINH VAN'!O29+'NINH GIANG'!O29+'NINH MY'!O29+'NINH XUAN'!O29+'NINH HOA'!O29+'TT THIEN TON'!O29</f>
        <v>0</v>
      </c>
      <c r="P29" s="94">
        <f>'TRUONG YEN'!P29+'NINH THANG'!P29+'NINH AN'!P29+'NINH HAI'!P29+'NINH KHANG'!P29+'NINH VAN'!P29+'NINH GIANG'!P29+'NINH MY'!P29+'NINH XUAN'!P29+'NINH HOA'!P29+'TT THIEN TON'!P29</f>
        <v>0</v>
      </c>
      <c r="Q29" s="94">
        <f>'TRUONG YEN'!Q29+'NINH THANG'!Q29+'NINH AN'!Q29+'NINH HAI'!Q29+'NINH KHANG'!Q29+'NINH VAN'!Q29+'NINH GIANG'!Q29+'NINH MY'!Q29+'NINH XUAN'!Q29+'NINH HOA'!Q29+'TT THIEN TON'!Q29</f>
        <v>0</v>
      </c>
      <c r="R29" s="94">
        <f>'TRUONG YEN'!R29+'NINH THANG'!R29+'NINH AN'!R29+'NINH HAI'!R29+'NINH KHANG'!R29+'NINH VAN'!R29+'NINH GIANG'!R29+'NINH MY'!R29+'NINH XUAN'!R29+'NINH HOA'!R29+'TT THIEN TON'!R29</f>
        <v>0</v>
      </c>
      <c r="S29" s="94">
        <f>'TRUONG YEN'!S29+'NINH THANG'!S29+'NINH AN'!S29+'NINH HAI'!S29+'NINH KHANG'!S29+'NINH VAN'!S29+'NINH GIANG'!S29+'NINH MY'!S29+'NINH XUAN'!S29+'NINH HOA'!S29+'TT THIEN TON'!S29</f>
        <v>0</v>
      </c>
      <c r="T29" s="94">
        <f>'TRUONG YEN'!T29+'NINH THANG'!T29+'NINH AN'!T29+'NINH HAI'!T29+'NINH KHANG'!T29+'NINH VAN'!T29+'NINH GIANG'!T29+'NINH MY'!T29+'NINH XUAN'!T29+'NINH HOA'!T29+'TT THIEN TON'!T29</f>
        <v>0</v>
      </c>
      <c r="U29" s="94">
        <f>'TRUONG YEN'!U29+'NINH THANG'!U29+'NINH AN'!U29+'NINH HAI'!U29+'NINH KHANG'!U29+'NINH VAN'!U29+'NINH GIANG'!U29+'NINH MY'!U29+'NINH XUAN'!U29+'NINH HOA'!U29+'TT THIEN TON'!U29</f>
        <v>0</v>
      </c>
      <c r="V29" s="94">
        <f>'TRUONG YEN'!V29+'NINH THANG'!V29+'NINH AN'!V29+'NINH HAI'!V29+'NINH KHANG'!V29+'NINH VAN'!V29+'NINH GIANG'!V29+'NINH MY'!V29+'NINH XUAN'!V29+'NINH HOA'!V29+'TT THIEN TON'!V29</f>
        <v>0</v>
      </c>
      <c r="W29" s="94">
        <f>'TRUONG YEN'!W29+'NINH THANG'!W29+'NINH AN'!W29+'NINH HAI'!W29+'NINH KHANG'!W29+'NINH VAN'!W29+'NINH GIANG'!W29+'NINH MY'!W29+'NINH XUAN'!W29+'NINH HOA'!W29+'TT THIEN TON'!W29</f>
        <v>0</v>
      </c>
      <c r="X29" s="94">
        <f>'TRUONG YEN'!X29+'NINH THANG'!X29+'NINH AN'!X29+'NINH HAI'!X29+'NINH KHANG'!X29+'NINH VAN'!X29+'NINH GIANG'!X29+'NINH MY'!X29+'NINH XUAN'!X29+'NINH HOA'!X29+'TT THIEN TON'!X29</f>
        <v>0</v>
      </c>
      <c r="Y29" s="94">
        <f>'TRUONG YEN'!Y29+'NINH THANG'!Y29+'NINH AN'!Y29+'NINH HAI'!Y29+'NINH KHANG'!Y29+'NINH VAN'!Y29+'NINH GIANG'!Y29+'NINH MY'!Y29+'NINH XUAN'!Y29+'NINH HOA'!Y29+'TT THIEN TON'!Y29</f>
        <v>0</v>
      </c>
      <c r="Z29" s="94">
        <f>'TRUONG YEN'!Z29+'NINH THANG'!Z29+'NINH AN'!Z29+'NINH HAI'!Z29+'NINH KHANG'!Z29+'NINH VAN'!Z29+'NINH GIANG'!Z29+'NINH MY'!Z29+'NINH XUAN'!Z29+'NINH HOA'!Z29+'TT THIEN TON'!Z29</f>
        <v>0</v>
      </c>
      <c r="AA29" s="94">
        <f>'TRUONG YEN'!AA29+'NINH THANG'!AA29+'NINH AN'!AA29+'NINH HAI'!AA29+'NINH KHANG'!AA29+'NINH VAN'!AA29+'NINH GIANG'!AA29+'NINH MY'!AA29+'NINH XUAN'!AA29+'NINH HOA'!AA29+'TT THIEN TON'!AA29</f>
        <v>0</v>
      </c>
      <c r="AB29" s="94">
        <f>'TRUONG YEN'!AB29+'NINH THANG'!AB29+'NINH AN'!AB29+'NINH HAI'!AB29+'NINH KHANG'!AB29+'NINH VAN'!AB29+'NINH GIANG'!AB29+'NINH MY'!AB29+'NINH XUAN'!AB29+'NINH HOA'!AB29+'TT THIEN TON'!AB29</f>
        <v>0</v>
      </c>
      <c r="AC29" s="94">
        <f>'TRUONG YEN'!AC29+'NINH THANG'!AC29+'NINH AN'!AC29+'NINH HAI'!AC29+'NINH KHANG'!AC29+'NINH VAN'!AC29+'NINH GIANG'!AC29+'NINH MY'!AC29+'NINH XUAN'!AC29+'NINH HOA'!AC29+'TT THIEN TON'!AC29</f>
        <v>0</v>
      </c>
      <c r="AD29" s="94">
        <f>'TRUONG YEN'!AD29+'NINH THANG'!AD29+'NINH AN'!AD29+'NINH HAI'!AD29+'NINH KHANG'!AD29+'NINH VAN'!AD29+'NINH GIANG'!AD29+'NINH MY'!AD29+'NINH XUAN'!AD29+'NINH HOA'!AD29+'TT THIEN TON'!AD29</f>
        <v>0</v>
      </c>
      <c r="AE29" s="94">
        <f>'TRUONG YEN'!AE29+'NINH THANG'!AE29+'NINH AN'!AE29+'NINH HAI'!AE29+'NINH KHANG'!AE29+'NINH VAN'!AE29+'NINH GIANG'!AE29+'NINH MY'!AE29+'NINH XUAN'!AE29+'NINH HOA'!AE29+'TT THIEN TON'!AE29</f>
        <v>0</v>
      </c>
      <c r="AF29" s="94">
        <f>'TRUONG YEN'!AF29+'NINH THANG'!AF29+'NINH AN'!AF29+'NINH HAI'!AF29+'NINH KHANG'!AF29+'NINH VAN'!AF29+'NINH GIANG'!AF29+'NINH MY'!AF29+'NINH XUAN'!AF29+'NINH HOA'!AF29+'TT THIEN TON'!AF29</f>
        <v>0</v>
      </c>
      <c r="AG29" s="94">
        <f>'TRUONG YEN'!AG29+'NINH THANG'!AG29+'NINH AN'!AG29+'NINH HAI'!AG29+'NINH KHANG'!AG29+'NINH VAN'!AG29+'NINH GIANG'!AG29+'NINH MY'!AG29+'NINH XUAN'!AG29+'NINH HOA'!AG29+'TT THIEN TON'!AG29</f>
        <v>0</v>
      </c>
      <c r="AH29" s="94">
        <f>'TRUONG YEN'!AH29+'NINH THANG'!AH29+'NINH AN'!AH29+'NINH HAI'!AH29+'NINH KHANG'!AH29+'NINH VAN'!AH29+'NINH GIANG'!AH29+'NINH MY'!AH29+'NINH XUAN'!AH29+'NINH HOA'!AH29+'TT THIEN TON'!AH29</f>
        <v>0</v>
      </c>
      <c r="AI29" s="94">
        <f>'TRUONG YEN'!AI29+'NINH THANG'!AI29+'NINH AN'!AI29+'NINH HAI'!AI29+'NINH KHANG'!AI29+'NINH VAN'!AI29+'NINH GIANG'!AI29+'NINH MY'!AI29+'NINH XUAN'!AI29+'NINH HOA'!AI29+'TT THIEN TON'!AI29</f>
        <v>0</v>
      </c>
      <c r="AJ29" s="94">
        <f>'TRUONG YEN'!AJ29+'NINH THANG'!AJ29+'NINH AN'!AJ29+'NINH HAI'!AJ29+'NINH KHANG'!AJ29+'NINH VAN'!AJ29+'NINH GIANG'!AJ29+'NINH MY'!AJ29+'NINH XUAN'!AJ29+'NINH HOA'!AJ29+'TT THIEN TON'!AJ29</f>
        <v>0</v>
      </c>
      <c r="AK29" s="94">
        <f>'TRUONG YEN'!AK29+'NINH THANG'!AK29+'NINH AN'!AK29+'NINH HAI'!AK29+'NINH KHANG'!AK29+'NINH VAN'!AK29+'NINH GIANG'!AK29+'NINH MY'!AK29+'NINH XUAN'!AK29+'NINH HOA'!AK29+'TT THIEN TON'!AK29</f>
        <v>0</v>
      </c>
      <c r="AL29" s="94">
        <f>'TRUONG YEN'!AL29+'NINH THANG'!AL29+'NINH AN'!AL29+'NINH HAI'!AL29+'NINH KHANG'!AL29+'NINH VAN'!AL29+'NINH GIANG'!AL29+'NINH MY'!AL29+'NINH XUAN'!AL29+'NINH HOA'!AL29+'TT THIEN TON'!AL29</f>
        <v>0</v>
      </c>
      <c r="AM29" s="94">
        <f>'TRUONG YEN'!AM29+'NINH THANG'!AM29+'NINH AN'!AM29+'NINH HAI'!AM29+'NINH KHANG'!AM29+'NINH VAN'!AM29+'NINH GIANG'!AM29+'NINH MY'!AM29+'NINH XUAN'!AM29+'NINH HOA'!AM29+'TT THIEN TON'!AM29</f>
        <v>0</v>
      </c>
      <c r="AN29" s="94">
        <f>'TRUONG YEN'!AN29+'NINH THANG'!AN29+'NINH AN'!AN29+'NINH HAI'!AN29+'NINH KHANG'!AN29+'NINH VAN'!AN29+'NINH GIANG'!AN29+'NINH MY'!AN29+'NINH XUAN'!AN29+'NINH HOA'!AN29+'TT THIEN TON'!AN29</f>
        <v>0</v>
      </c>
      <c r="AO29" s="85">
        <f t="shared" si="1"/>
        <v>0</v>
      </c>
    </row>
    <row r="30" spans="1:43">
      <c r="A30" s="62" t="s">
        <v>160</v>
      </c>
      <c r="B30" s="61" t="s">
        <v>218</v>
      </c>
      <c r="C30" s="65" t="s">
        <v>159</v>
      </c>
      <c r="D30" s="201">
        <f>'TRUONG YEN'!D30+'NINH THANG'!D30+'NINH AN'!D30+'NINH HAI'!D30+'NINH KHANG'!D30+'NINH VAN'!D30+'NINH GIANG'!D30+'NINH MY'!D30+'NINH XUAN'!D30+'NINH HOA'!D30+'TT THIEN TON'!D30</f>
        <v>0</v>
      </c>
      <c r="E30" s="201">
        <f>'TRUONG YEN'!E30+'NINH THANG'!E30+'NINH AN'!E30+'NINH HAI'!E30+'NINH KHANG'!E30+'NINH VAN'!E30+'NINH GIANG'!E30+'NINH MY'!E30+'NINH XUAN'!E30+'NINH HOA'!E30+'TT THIEN TON'!E30</f>
        <v>0</v>
      </c>
      <c r="F30" s="71">
        <f>'TRUONG YEN'!F30+'NINH THANG'!F30+'NINH AN'!F30+'NINH HAI'!F30+'NINH KHANG'!F30+'NINH VAN'!F30+'NINH GIANG'!F30+'NINH MY'!F30+'NINH XUAN'!F30+'NINH HOA'!F30+'TT THIEN TON'!F30</f>
        <v>0</v>
      </c>
      <c r="G30" s="71">
        <f>'TRUONG YEN'!G30+'NINH THANG'!G30+'NINH AN'!G30+'NINH HAI'!G30+'NINH KHANG'!G30+'NINH VAN'!G30+'NINH GIANG'!G30+'NINH MY'!G30+'NINH XUAN'!G30+'NINH HOA'!G30+'TT THIEN TON'!G30</f>
        <v>0</v>
      </c>
      <c r="H30" s="71">
        <f>'TRUONG YEN'!H30+'NINH THANG'!H30+'NINH AN'!H30+'NINH HAI'!H30+'NINH KHANG'!H30+'NINH VAN'!H30+'NINH GIANG'!H30+'NINH MY'!H30+'NINH XUAN'!H30+'NINH HOA'!H30+'TT THIEN TON'!H30</f>
        <v>0</v>
      </c>
      <c r="I30" s="71">
        <f>'TRUONG YEN'!I30+'NINH THANG'!I30+'NINH AN'!I30+'NINH HAI'!I30+'NINH KHANG'!I30+'NINH VAN'!I30+'NINH GIANG'!I30+'NINH MY'!I30+'NINH XUAN'!I30+'NINH HOA'!I30+'TT THIEN TON'!I30</f>
        <v>0</v>
      </c>
      <c r="J30" s="71">
        <f>'TRUONG YEN'!J30+'NINH THANG'!J30+'NINH AN'!J30+'NINH HAI'!J30+'NINH KHANG'!J30+'NINH VAN'!J30+'NINH GIANG'!J30+'NINH MY'!J30+'NINH XUAN'!J30+'NINH HOA'!J30+'TT THIEN TON'!J30</f>
        <v>0</v>
      </c>
      <c r="K30" s="71">
        <f>'TRUONG YEN'!K30+'NINH THANG'!K30+'NINH AN'!K30+'NINH HAI'!K30+'NINH KHANG'!K30+'NINH VAN'!K30+'NINH GIANG'!K30+'NINH MY'!K30+'NINH XUAN'!K30+'NINH HOA'!K30+'TT THIEN TON'!K30</f>
        <v>0</v>
      </c>
      <c r="L30" s="71">
        <f>'TRUONG YEN'!L30+'NINH THANG'!L30+'NINH AN'!L30+'NINH HAI'!L30+'NINH KHANG'!L30+'NINH VAN'!L30+'NINH GIANG'!L30+'NINH MY'!L30+'NINH XUAN'!L30+'NINH HOA'!L30+'TT THIEN TON'!L30</f>
        <v>0</v>
      </c>
      <c r="M30" s="71">
        <f>'TRUONG YEN'!M30+'NINH THANG'!M30+'NINH AN'!M30+'NINH HAI'!M30+'NINH KHANG'!M30+'NINH VAN'!M30+'NINH GIANG'!M30+'NINH MY'!M30+'NINH XUAN'!M30+'NINH HOA'!M30+'TT THIEN TON'!M30</f>
        <v>0</v>
      </c>
      <c r="N30" s="71">
        <f>'TRUONG YEN'!N30+'NINH THANG'!N30+'NINH AN'!N30+'NINH HAI'!N30+'NINH KHANG'!N30+'NINH VAN'!N30+'NINH GIANG'!N30+'NINH MY'!N30+'NINH XUAN'!N30+'NINH HOA'!N30+'TT THIEN TON'!N30</f>
        <v>0</v>
      </c>
      <c r="O30" s="71">
        <f>'TRUONG YEN'!O30+'NINH THANG'!O30+'NINH AN'!O30+'NINH HAI'!O30+'NINH KHANG'!O30+'NINH VAN'!O30+'NINH GIANG'!O30+'NINH MY'!O30+'NINH XUAN'!O30+'NINH HOA'!O30+'TT THIEN TON'!O30</f>
        <v>0</v>
      </c>
      <c r="P30" s="71">
        <f>'TRUONG YEN'!P30+'NINH THANG'!P30+'NINH AN'!P30+'NINH HAI'!P30+'NINH KHANG'!P30+'NINH VAN'!P30+'NINH GIANG'!P30+'NINH MY'!P30+'NINH XUAN'!P30+'NINH HOA'!P30+'TT THIEN TON'!P30</f>
        <v>0</v>
      </c>
      <c r="Q30" s="71">
        <f>'TRUONG YEN'!Q30+'NINH THANG'!Q30+'NINH AN'!Q30+'NINH HAI'!Q30+'NINH KHANG'!Q30+'NINH VAN'!Q30+'NINH GIANG'!Q30+'NINH MY'!Q30+'NINH XUAN'!Q30+'NINH HOA'!Q30+'TT THIEN TON'!Q30</f>
        <v>0</v>
      </c>
      <c r="R30" s="71">
        <f>'TRUONG YEN'!R30+'NINH THANG'!R30+'NINH AN'!R30+'NINH HAI'!R30+'NINH KHANG'!R30+'NINH VAN'!R30+'NINH GIANG'!R30+'NINH MY'!R30+'NINH XUAN'!R30+'NINH HOA'!R30+'TT THIEN TON'!R30</f>
        <v>0</v>
      </c>
      <c r="S30" s="71">
        <f>'TRUONG YEN'!S30+'NINH THANG'!S30+'NINH AN'!S30+'NINH HAI'!S30+'NINH KHANG'!S30+'NINH VAN'!S30+'NINH GIANG'!S30+'NINH MY'!S30+'NINH XUAN'!S30+'NINH HOA'!S30+'TT THIEN TON'!S30</f>
        <v>0</v>
      </c>
      <c r="T30" s="71">
        <f>'TRUONG YEN'!T30+'NINH THANG'!T30+'NINH AN'!T30+'NINH HAI'!T30+'NINH KHANG'!T30+'NINH VAN'!T30+'NINH GIANG'!T30+'NINH MY'!T30+'NINH XUAN'!T30+'NINH HOA'!T30+'TT THIEN TON'!T30</f>
        <v>0</v>
      </c>
      <c r="U30" s="71">
        <f>'TRUONG YEN'!U30+'NINH THANG'!U30+'NINH AN'!U30+'NINH HAI'!U30+'NINH KHANG'!U30+'NINH VAN'!U30+'NINH GIANG'!U30+'NINH MY'!U30+'NINH XUAN'!U30+'NINH HOA'!U30+'TT THIEN TON'!U30</f>
        <v>0</v>
      </c>
      <c r="V30" s="71">
        <f>'TRUONG YEN'!V30+'NINH THANG'!V30+'NINH AN'!V30+'NINH HAI'!V30+'NINH KHANG'!V30+'NINH VAN'!V30+'NINH GIANG'!V30+'NINH MY'!V30+'NINH XUAN'!V30+'NINH HOA'!V30+'TT THIEN TON'!V30</f>
        <v>0</v>
      </c>
      <c r="W30" s="71">
        <f>'TRUONG YEN'!W30+'NINH THANG'!W30+'NINH AN'!W30+'NINH HAI'!W30+'NINH KHANG'!W30+'NINH VAN'!W30+'NINH GIANG'!W30+'NINH MY'!W30+'NINH XUAN'!W30+'NINH HOA'!W30+'TT THIEN TON'!W30</f>
        <v>0</v>
      </c>
      <c r="X30" s="71">
        <f>'TRUONG YEN'!X30+'NINH THANG'!X30+'NINH AN'!X30+'NINH HAI'!X30+'NINH KHANG'!X30+'NINH VAN'!X30+'NINH GIANG'!X30+'NINH MY'!X30+'NINH XUAN'!X30+'NINH HOA'!X30+'TT THIEN TON'!X30</f>
        <v>0</v>
      </c>
      <c r="Y30" s="71">
        <f>'TRUONG YEN'!Y30+'NINH THANG'!Y30+'NINH AN'!Y30+'NINH HAI'!Y30+'NINH KHANG'!Y30+'NINH VAN'!Y30+'NINH GIANG'!Y30+'NINH MY'!Y30+'NINH XUAN'!Y30+'NINH HOA'!Y30+'TT THIEN TON'!Y30</f>
        <v>0</v>
      </c>
      <c r="Z30" s="71">
        <f>'TRUONG YEN'!Z30+'NINH THANG'!Z30+'NINH AN'!Z30+'NINH HAI'!Z30+'NINH KHANG'!Z30+'NINH VAN'!Z30+'NINH GIANG'!Z30+'NINH MY'!Z30+'NINH XUAN'!Z30+'NINH HOA'!Z30+'TT THIEN TON'!Z30</f>
        <v>0</v>
      </c>
      <c r="AA30" s="71">
        <f>'TRUONG YEN'!AA30+'NINH THANG'!AA30+'NINH AN'!AA30+'NINH HAI'!AA30+'NINH KHANG'!AA30+'NINH VAN'!AA30+'NINH GIANG'!AA30+'NINH MY'!AA30+'NINH XUAN'!AA30+'NINH HOA'!AA30+'TT THIEN TON'!AA30</f>
        <v>0</v>
      </c>
      <c r="AB30" s="71">
        <f>'TRUONG YEN'!AB30+'NINH THANG'!AB30+'NINH AN'!AB30+'NINH HAI'!AB30+'NINH KHANG'!AB30+'NINH VAN'!AB30+'NINH GIANG'!AB30+'NINH MY'!AB30+'NINH XUAN'!AB30+'NINH HOA'!AB30+'TT THIEN TON'!AB30</f>
        <v>0</v>
      </c>
      <c r="AC30" s="71">
        <f>'TRUONG YEN'!AC30+'NINH THANG'!AC30+'NINH AN'!AC30+'NINH HAI'!AC30+'NINH KHANG'!AC30+'NINH VAN'!AC30+'NINH GIANG'!AC30+'NINH MY'!AC30+'NINH XUAN'!AC30+'NINH HOA'!AC30+'TT THIEN TON'!AC30</f>
        <v>0</v>
      </c>
      <c r="AD30" s="71">
        <f>'TRUONG YEN'!AD30+'NINH THANG'!AD30+'NINH AN'!AD30+'NINH HAI'!AD30+'NINH KHANG'!AD30+'NINH VAN'!AD30+'NINH GIANG'!AD30+'NINH MY'!AD30+'NINH XUAN'!AD30+'NINH HOA'!AD30+'TT THIEN TON'!AD30</f>
        <v>0</v>
      </c>
      <c r="AE30" s="71">
        <f>'TRUONG YEN'!AE30+'NINH THANG'!AE30+'NINH AN'!AE30+'NINH HAI'!AE30+'NINH KHANG'!AE30+'NINH VAN'!AE30+'NINH GIANG'!AE30+'NINH MY'!AE30+'NINH XUAN'!AE30+'NINH HOA'!AE30+'TT THIEN TON'!AE30</f>
        <v>0</v>
      </c>
      <c r="AF30" s="71">
        <f>'TRUONG YEN'!AF30+'NINH THANG'!AF30+'NINH AN'!AF30+'NINH HAI'!AF30+'NINH KHANG'!AF30+'NINH VAN'!AF30+'NINH GIANG'!AF30+'NINH MY'!AF30+'NINH XUAN'!AF30+'NINH HOA'!AF30+'TT THIEN TON'!AF30</f>
        <v>0</v>
      </c>
      <c r="AG30" s="71">
        <f>'TRUONG YEN'!AG30+'NINH THANG'!AG30+'NINH AN'!AG30+'NINH HAI'!AG30+'NINH KHANG'!AG30+'NINH VAN'!AG30+'NINH GIANG'!AG30+'NINH MY'!AG30+'NINH XUAN'!AG30+'NINH HOA'!AG30+'TT THIEN TON'!AG30</f>
        <v>0</v>
      </c>
      <c r="AH30" s="71">
        <f>'TRUONG YEN'!AH30+'NINH THANG'!AH30+'NINH AN'!AH30+'NINH HAI'!AH30+'NINH KHANG'!AH30+'NINH VAN'!AH30+'NINH GIANG'!AH30+'NINH MY'!AH30+'NINH XUAN'!AH30+'NINH HOA'!AH30+'TT THIEN TON'!AH30</f>
        <v>0</v>
      </c>
      <c r="AI30" s="71">
        <f>'TRUONG YEN'!AI30+'NINH THANG'!AI30+'NINH AN'!AI30+'NINH HAI'!AI30+'NINH KHANG'!AI30+'NINH VAN'!AI30+'NINH GIANG'!AI30+'NINH MY'!AI30+'NINH XUAN'!AI30+'NINH HOA'!AI30+'TT THIEN TON'!AI30</f>
        <v>0</v>
      </c>
      <c r="AJ30" s="71">
        <f>'TRUONG YEN'!AJ30+'NINH THANG'!AJ30+'NINH AN'!AJ30+'NINH HAI'!AJ30+'NINH KHANG'!AJ30+'NINH VAN'!AJ30+'NINH GIANG'!AJ30+'NINH MY'!AJ30+'NINH XUAN'!AJ30+'NINH HOA'!AJ30+'TT THIEN TON'!AJ30</f>
        <v>0</v>
      </c>
      <c r="AK30" s="71">
        <f>'TRUONG YEN'!AK30+'NINH THANG'!AK30+'NINH AN'!AK30+'NINH HAI'!AK30+'NINH KHANG'!AK30+'NINH VAN'!AK30+'NINH GIANG'!AK30+'NINH MY'!AK30+'NINH XUAN'!AK30+'NINH HOA'!AK30+'TT THIEN TON'!AK30</f>
        <v>0</v>
      </c>
      <c r="AL30" s="71">
        <f>'TRUONG YEN'!AL30+'NINH THANG'!AL30+'NINH AN'!AL30+'NINH HAI'!AL30+'NINH KHANG'!AL30+'NINH VAN'!AL30+'NINH GIANG'!AL30+'NINH MY'!AL30+'NINH XUAN'!AL30+'NINH HOA'!AL30+'TT THIEN TON'!AL30</f>
        <v>0</v>
      </c>
      <c r="AM30" s="71">
        <f>'TRUONG YEN'!AM30+'NINH THANG'!AM30+'NINH AN'!AM30+'NINH HAI'!AM30+'NINH KHANG'!AM30+'NINH VAN'!AM30+'NINH GIANG'!AM30+'NINH MY'!AM30+'NINH XUAN'!AM30+'NINH HOA'!AM30+'TT THIEN TON'!AM30</f>
        <v>0</v>
      </c>
      <c r="AN30" s="71">
        <f>'TRUONG YEN'!AN30+'NINH THANG'!AN30+'NINH AN'!AN30+'NINH HAI'!AN30+'NINH KHANG'!AN30+'NINH VAN'!AN30+'NINH GIANG'!AN30+'NINH MY'!AN30+'NINH XUAN'!AN30+'NINH HOA'!AN30+'TT THIEN TON'!AN30</f>
        <v>0</v>
      </c>
      <c r="AO30" s="49">
        <f t="shared" si="1"/>
        <v>0</v>
      </c>
    </row>
    <row r="31" spans="1:43">
      <c r="A31" s="62" t="s">
        <v>158</v>
      </c>
      <c r="B31" s="61" t="s">
        <v>157</v>
      </c>
      <c r="C31" s="64" t="s">
        <v>32</v>
      </c>
      <c r="D31" s="201">
        <f>'TRUONG YEN'!D31+'NINH THANG'!D31+'NINH AN'!D31+'NINH HAI'!D31+'NINH KHANG'!D31+'NINH VAN'!D31+'NINH GIANG'!D31+'NINH MY'!D31+'NINH XUAN'!D31+'NINH HOA'!D31+'TT THIEN TON'!D31</f>
        <v>0</v>
      </c>
      <c r="E31" s="201">
        <f>'TRUONG YEN'!E31+'NINH THANG'!E31+'NINH AN'!E31+'NINH HAI'!E31+'NINH KHANG'!E31+'NINH VAN'!E31+'NINH GIANG'!E31+'NINH MY'!E31+'NINH XUAN'!E31+'NINH HOA'!E31+'TT THIEN TON'!E31</f>
        <v>0</v>
      </c>
      <c r="F31" s="71">
        <f>'TRUONG YEN'!F31+'NINH THANG'!F31+'NINH AN'!F31+'NINH HAI'!F31+'NINH KHANG'!F31+'NINH VAN'!F31+'NINH GIANG'!F31+'NINH MY'!F31+'NINH XUAN'!F31+'NINH HOA'!F31+'TT THIEN TON'!F31</f>
        <v>0</v>
      </c>
      <c r="G31" s="71">
        <f>'TRUONG YEN'!G31+'NINH THANG'!G31+'NINH AN'!G31+'NINH HAI'!G31+'NINH KHANG'!G31+'NINH VAN'!G31+'NINH GIANG'!G31+'NINH MY'!G31+'NINH XUAN'!G31+'NINH HOA'!G31+'TT THIEN TON'!G31</f>
        <v>0</v>
      </c>
      <c r="H31" s="71">
        <f>'TRUONG YEN'!H31+'NINH THANG'!H31+'NINH AN'!H31+'NINH HAI'!H31+'NINH KHANG'!H31+'NINH VAN'!H31+'NINH GIANG'!H31+'NINH MY'!H31+'NINH XUAN'!H31+'NINH HOA'!H31+'TT THIEN TON'!H31</f>
        <v>0</v>
      </c>
      <c r="I31" s="71">
        <f>'TRUONG YEN'!I31+'NINH THANG'!I31+'NINH AN'!I31+'NINH HAI'!I31+'NINH KHANG'!I31+'NINH VAN'!I31+'NINH GIANG'!I31+'NINH MY'!I31+'NINH XUAN'!I31+'NINH HOA'!I31+'TT THIEN TON'!I31</f>
        <v>0</v>
      </c>
      <c r="J31" s="71">
        <f>'TRUONG YEN'!J31+'NINH THANG'!J31+'NINH AN'!J31+'NINH HAI'!J31+'NINH KHANG'!J31+'NINH VAN'!J31+'NINH GIANG'!J31+'NINH MY'!J31+'NINH XUAN'!J31+'NINH HOA'!J31+'TT THIEN TON'!J31</f>
        <v>0</v>
      </c>
      <c r="K31" s="71">
        <f>'TRUONG YEN'!K31+'NINH THANG'!K31+'NINH AN'!K31+'NINH HAI'!K31+'NINH KHANG'!K31+'NINH VAN'!K31+'NINH GIANG'!K31+'NINH MY'!K31+'NINH XUAN'!K31+'NINH HOA'!K31+'TT THIEN TON'!K31</f>
        <v>0</v>
      </c>
      <c r="L31" s="71">
        <f>'TRUONG YEN'!L31+'NINH THANG'!L31+'NINH AN'!L31+'NINH HAI'!L31+'NINH KHANG'!L31+'NINH VAN'!L31+'NINH GIANG'!L31+'NINH MY'!L31+'NINH XUAN'!L31+'NINH HOA'!L31+'TT THIEN TON'!L31</f>
        <v>0</v>
      </c>
      <c r="M31" s="71">
        <f>'TRUONG YEN'!M31+'NINH THANG'!M31+'NINH AN'!M31+'NINH HAI'!M31+'NINH KHANG'!M31+'NINH VAN'!M31+'NINH GIANG'!M31+'NINH MY'!M31+'NINH XUAN'!M31+'NINH HOA'!M31+'TT THIEN TON'!M31</f>
        <v>0</v>
      </c>
      <c r="N31" s="71">
        <f>'TRUONG YEN'!N31+'NINH THANG'!N31+'NINH AN'!N31+'NINH HAI'!N31+'NINH KHANG'!N31+'NINH VAN'!N31+'NINH GIANG'!N31+'NINH MY'!N31+'NINH XUAN'!N31+'NINH HOA'!N31+'TT THIEN TON'!N31</f>
        <v>0</v>
      </c>
      <c r="O31" s="71">
        <f>'TRUONG YEN'!O31+'NINH THANG'!O31+'NINH AN'!O31+'NINH HAI'!O31+'NINH KHANG'!O31+'NINH VAN'!O31+'NINH GIANG'!O31+'NINH MY'!O31+'NINH XUAN'!O31+'NINH HOA'!O31+'TT THIEN TON'!O31</f>
        <v>0</v>
      </c>
      <c r="P31" s="71">
        <f>'TRUONG YEN'!P31+'NINH THANG'!P31+'NINH AN'!P31+'NINH HAI'!P31+'NINH KHANG'!P31+'NINH VAN'!P31+'NINH GIANG'!P31+'NINH MY'!P31+'NINH XUAN'!P31+'NINH HOA'!P31+'TT THIEN TON'!P31</f>
        <v>0</v>
      </c>
      <c r="Q31" s="71">
        <f>'TRUONG YEN'!Q31+'NINH THANG'!Q31+'NINH AN'!Q31+'NINH HAI'!Q31+'NINH KHANG'!Q31+'NINH VAN'!Q31+'NINH GIANG'!Q31+'NINH MY'!Q31+'NINH XUAN'!Q31+'NINH HOA'!Q31+'TT THIEN TON'!Q31</f>
        <v>0</v>
      </c>
      <c r="R31" s="71">
        <f>'TRUONG YEN'!R31+'NINH THANG'!R31+'NINH AN'!R31+'NINH HAI'!R31+'NINH KHANG'!R31+'NINH VAN'!R31+'NINH GIANG'!R31+'NINH MY'!R31+'NINH XUAN'!R31+'NINH HOA'!R31+'TT THIEN TON'!R31</f>
        <v>0</v>
      </c>
      <c r="S31" s="71">
        <f>'TRUONG YEN'!S31+'NINH THANG'!S31+'NINH AN'!S31+'NINH HAI'!S31+'NINH KHANG'!S31+'NINH VAN'!S31+'NINH GIANG'!S31+'NINH MY'!S31+'NINH XUAN'!S31+'NINH HOA'!S31+'TT THIEN TON'!S31</f>
        <v>0</v>
      </c>
      <c r="T31" s="71">
        <f>'TRUONG YEN'!T31+'NINH THANG'!T31+'NINH AN'!T31+'NINH HAI'!T31+'NINH KHANG'!T31+'NINH VAN'!T31+'NINH GIANG'!T31+'NINH MY'!T31+'NINH XUAN'!T31+'NINH HOA'!T31+'TT THIEN TON'!T31</f>
        <v>0</v>
      </c>
      <c r="U31" s="71">
        <f>'TRUONG YEN'!U31+'NINH THANG'!U31+'NINH AN'!U31+'NINH HAI'!U31+'NINH KHANG'!U31+'NINH VAN'!U31+'NINH GIANG'!U31+'NINH MY'!U31+'NINH XUAN'!U31+'NINH HOA'!U31+'TT THIEN TON'!U31</f>
        <v>0</v>
      </c>
      <c r="V31" s="71" t="e">
        <f>'TRUONG YEN'!V31+'NINH THANG'!V31+'NINH AN'!V31+'NINH HAI'!V31+'NINH KHANG'!V31+'NINH VAN'!V31+'NINH GIANG'!V31+'NINH MY'!V31+'NINH XUAN'!V31+'NINH HOA'!V31+'TT THIEN TON'!V31</f>
        <v>#REF!</v>
      </c>
      <c r="W31" s="71">
        <f>'TRUONG YEN'!W31+'NINH THANG'!W31+'NINH AN'!W31+'NINH HAI'!W31+'NINH KHANG'!W31+'NINH VAN'!W31+'NINH GIANG'!W31+'NINH MY'!W31+'NINH XUAN'!W31+'NINH HOA'!W31+'TT THIEN TON'!W31</f>
        <v>0</v>
      </c>
      <c r="X31" s="71">
        <f>'TRUONG YEN'!X31+'NINH THANG'!X31+'NINH AN'!X31+'NINH HAI'!X31+'NINH KHANG'!X31+'NINH VAN'!X31+'NINH GIANG'!X31+'NINH MY'!X31+'NINH XUAN'!X31+'NINH HOA'!X31+'TT THIEN TON'!X31</f>
        <v>0</v>
      </c>
      <c r="Y31" s="71">
        <f>'TRUONG YEN'!Y31+'NINH THANG'!Y31+'NINH AN'!Y31+'NINH HAI'!Y31+'NINH KHANG'!Y31+'NINH VAN'!Y31+'NINH GIANG'!Y31+'NINH MY'!Y31+'NINH XUAN'!Y31+'NINH HOA'!Y31+'TT THIEN TON'!Y31</f>
        <v>0</v>
      </c>
      <c r="Z31" s="71">
        <f>'TRUONG YEN'!Z31+'NINH THANG'!Z31+'NINH AN'!Z31+'NINH HAI'!Z31+'NINH KHANG'!Z31+'NINH VAN'!Z31+'NINH GIANG'!Z31+'NINH MY'!Z31+'NINH XUAN'!Z31+'NINH HOA'!Z31+'TT THIEN TON'!Z31</f>
        <v>0</v>
      </c>
      <c r="AA31" s="71">
        <f>'TRUONG YEN'!AA31+'NINH THANG'!AA31+'NINH AN'!AA31+'NINH HAI'!AA31+'NINH KHANG'!AA31+'NINH VAN'!AA31+'NINH GIANG'!AA31+'NINH MY'!AA31+'NINH XUAN'!AA31+'NINH HOA'!AA31+'TT THIEN TON'!AA31</f>
        <v>0</v>
      </c>
      <c r="AB31" s="71">
        <f>'TRUONG YEN'!AB31+'NINH THANG'!AB31+'NINH AN'!AB31+'NINH HAI'!AB31+'NINH KHANG'!AB31+'NINH VAN'!AB31+'NINH GIANG'!AB31+'NINH MY'!AB31+'NINH XUAN'!AB31+'NINH HOA'!AB31+'TT THIEN TON'!AB31</f>
        <v>0</v>
      </c>
      <c r="AC31" s="71">
        <f>'TRUONG YEN'!AC31+'NINH THANG'!AC31+'NINH AN'!AC31+'NINH HAI'!AC31+'NINH KHANG'!AC31+'NINH VAN'!AC31+'NINH GIANG'!AC31+'NINH MY'!AC31+'NINH XUAN'!AC31+'NINH HOA'!AC31+'TT THIEN TON'!AC31</f>
        <v>0</v>
      </c>
      <c r="AD31" s="71">
        <f>'TRUONG YEN'!AD31+'NINH THANG'!AD31+'NINH AN'!AD31+'NINH HAI'!AD31+'NINH KHANG'!AD31+'NINH VAN'!AD31+'NINH GIANG'!AD31+'NINH MY'!AD31+'NINH XUAN'!AD31+'NINH HOA'!AD31+'TT THIEN TON'!AD31</f>
        <v>0</v>
      </c>
      <c r="AE31" s="71">
        <f>'TRUONG YEN'!AE31+'NINH THANG'!AE31+'NINH AN'!AE31+'NINH HAI'!AE31+'NINH KHANG'!AE31+'NINH VAN'!AE31+'NINH GIANG'!AE31+'NINH MY'!AE31+'NINH XUAN'!AE31+'NINH HOA'!AE31+'TT THIEN TON'!AE31</f>
        <v>0</v>
      </c>
      <c r="AF31" s="71">
        <f>'TRUONG YEN'!AF31+'NINH THANG'!AF31+'NINH AN'!AF31+'NINH HAI'!AF31+'NINH KHANG'!AF31+'NINH VAN'!AF31+'NINH GIANG'!AF31+'NINH MY'!AF31+'NINH XUAN'!AF31+'NINH HOA'!AF31+'TT THIEN TON'!AF31</f>
        <v>0</v>
      </c>
      <c r="AG31" s="71">
        <f>'TRUONG YEN'!AG31+'NINH THANG'!AG31+'NINH AN'!AG31+'NINH HAI'!AG31+'NINH KHANG'!AG31+'NINH VAN'!AG31+'NINH GIANG'!AG31+'NINH MY'!AG31+'NINH XUAN'!AG31+'NINH HOA'!AG31+'TT THIEN TON'!AG31</f>
        <v>0</v>
      </c>
      <c r="AH31" s="71">
        <f>'TRUONG YEN'!AH31+'NINH THANG'!AH31+'NINH AN'!AH31+'NINH HAI'!AH31+'NINH KHANG'!AH31+'NINH VAN'!AH31+'NINH GIANG'!AH31+'NINH MY'!AH31+'NINH XUAN'!AH31+'NINH HOA'!AH31+'TT THIEN TON'!AH31</f>
        <v>0</v>
      </c>
      <c r="AI31" s="71">
        <f>'TRUONG YEN'!AI31+'NINH THANG'!AI31+'NINH AN'!AI31+'NINH HAI'!AI31+'NINH KHANG'!AI31+'NINH VAN'!AI31+'NINH GIANG'!AI31+'NINH MY'!AI31+'NINH XUAN'!AI31+'NINH HOA'!AI31+'TT THIEN TON'!AI31</f>
        <v>0</v>
      </c>
      <c r="AJ31" s="71">
        <f>'TRUONG YEN'!AJ31+'NINH THANG'!AJ31+'NINH AN'!AJ31+'NINH HAI'!AJ31+'NINH KHANG'!AJ31+'NINH VAN'!AJ31+'NINH GIANG'!AJ31+'NINH MY'!AJ31+'NINH XUAN'!AJ31+'NINH HOA'!AJ31+'TT THIEN TON'!AJ31</f>
        <v>0</v>
      </c>
      <c r="AK31" s="71">
        <f>'TRUONG YEN'!AK31+'NINH THANG'!AK31+'NINH AN'!AK31+'NINH HAI'!AK31+'NINH KHANG'!AK31+'NINH VAN'!AK31+'NINH GIANG'!AK31+'NINH MY'!AK31+'NINH XUAN'!AK31+'NINH HOA'!AK31+'TT THIEN TON'!AK31</f>
        <v>0</v>
      </c>
      <c r="AL31" s="71">
        <f>'TRUONG YEN'!AL31+'NINH THANG'!AL31+'NINH AN'!AL31+'NINH HAI'!AL31+'NINH KHANG'!AL31+'NINH VAN'!AL31+'NINH GIANG'!AL31+'NINH MY'!AL31+'NINH XUAN'!AL31+'NINH HOA'!AL31+'TT THIEN TON'!AL31</f>
        <v>0</v>
      </c>
      <c r="AM31" s="71">
        <f>'TRUONG YEN'!AM31+'NINH THANG'!AM31+'NINH AN'!AM31+'NINH HAI'!AM31+'NINH KHANG'!AM31+'NINH VAN'!AM31+'NINH GIANG'!AM31+'NINH MY'!AM31+'NINH XUAN'!AM31+'NINH HOA'!AM31+'TT THIEN TON'!AM31</f>
        <v>0</v>
      </c>
      <c r="AN31" s="71">
        <f>'TRUONG YEN'!AN31+'NINH THANG'!AN31+'NINH AN'!AN31+'NINH HAI'!AN31+'NINH KHANG'!AN31+'NINH VAN'!AN31+'NINH GIANG'!AN31+'NINH MY'!AN31+'NINH XUAN'!AN31+'NINH HOA'!AN31+'TT THIEN TON'!AN31</f>
        <v>0</v>
      </c>
      <c r="AO31" s="49" t="e">
        <f t="shared" si="1"/>
        <v>#REF!</v>
      </c>
    </row>
    <row r="32" spans="1:43">
      <c r="A32" s="62" t="s">
        <v>156</v>
      </c>
      <c r="B32" s="61" t="s">
        <v>155</v>
      </c>
      <c r="C32" s="64" t="s">
        <v>17</v>
      </c>
      <c r="D32" s="71">
        <f>'TRUONG YEN'!D32+'NINH THANG'!D32+'NINH AN'!D32+'NINH HAI'!D32+'NINH KHANG'!D32+'NINH VAN'!D32+'NINH GIANG'!D32+'NINH MY'!D32+'NINH XUAN'!D32+'NINH HOA'!D32+'TT THIEN TON'!D32</f>
        <v>0</v>
      </c>
      <c r="E32" s="71">
        <f>'TRUONG YEN'!E32+'NINH THANG'!E32+'NINH AN'!E32+'NINH HAI'!E32+'NINH KHANG'!E32+'NINH VAN'!E32+'NINH GIANG'!E32+'NINH MY'!E32+'NINH XUAN'!E32+'NINH HOA'!E32+'TT THIEN TON'!E32</f>
        <v>0</v>
      </c>
      <c r="F32" s="71">
        <f>'TRUONG YEN'!F32+'NINH THANG'!F32+'NINH AN'!F32+'NINH HAI'!F32+'NINH KHANG'!F32+'NINH VAN'!F32+'NINH GIANG'!F32+'NINH MY'!F32+'NINH XUAN'!F32+'NINH HOA'!F32+'TT THIEN TON'!F32</f>
        <v>0</v>
      </c>
      <c r="G32" s="71">
        <f>'TRUONG YEN'!G32+'NINH THANG'!G32+'NINH AN'!G32+'NINH HAI'!G32+'NINH KHANG'!G32+'NINH VAN'!G32+'NINH GIANG'!G32+'NINH MY'!G32+'NINH XUAN'!G32+'NINH HOA'!G32+'TT THIEN TON'!G32</f>
        <v>0</v>
      </c>
      <c r="H32" s="71">
        <f>'TRUONG YEN'!H32+'NINH THANG'!H32+'NINH AN'!H32+'NINH HAI'!H32+'NINH KHANG'!H32+'NINH VAN'!H32+'NINH GIANG'!H32+'NINH MY'!H32+'NINH XUAN'!H32+'NINH HOA'!H32+'TT THIEN TON'!H32</f>
        <v>0</v>
      </c>
      <c r="I32" s="71">
        <f>'TRUONG YEN'!I32+'NINH THANG'!I32+'NINH AN'!I32+'NINH HAI'!I32+'NINH KHANG'!I32+'NINH VAN'!I32+'NINH GIANG'!I32+'NINH MY'!I32+'NINH XUAN'!I32+'NINH HOA'!I32+'TT THIEN TON'!I32</f>
        <v>0</v>
      </c>
      <c r="J32" s="71">
        <f>'TRUONG YEN'!J32+'NINH THANG'!J32+'NINH AN'!J32+'NINH HAI'!J32+'NINH KHANG'!J32+'NINH VAN'!J32+'NINH GIANG'!J32+'NINH MY'!J32+'NINH XUAN'!J32+'NINH HOA'!J32+'TT THIEN TON'!J32</f>
        <v>0</v>
      </c>
      <c r="K32" s="71">
        <f>'TRUONG YEN'!K32+'NINH THANG'!K32+'NINH AN'!K32+'NINH HAI'!K32+'NINH KHANG'!K32+'NINH VAN'!K32+'NINH GIANG'!K32+'NINH MY'!K32+'NINH XUAN'!K32+'NINH HOA'!K32+'TT THIEN TON'!K32</f>
        <v>0</v>
      </c>
      <c r="L32" s="71">
        <f>'TRUONG YEN'!L32+'NINH THANG'!L32+'NINH AN'!L32+'NINH HAI'!L32+'NINH KHANG'!L32+'NINH VAN'!L32+'NINH GIANG'!L32+'NINH MY'!L32+'NINH XUAN'!L32+'NINH HOA'!L32+'TT THIEN TON'!L32</f>
        <v>0</v>
      </c>
      <c r="M32" s="71">
        <f>'TRUONG YEN'!M32+'NINH THANG'!M32+'NINH AN'!M32+'NINH HAI'!M32+'NINH KHANG'!M32+'NINH VAN'!M32+'NINH GIANG'!M32+'NINH MY'!M32+'NINH XUAN'!M32+'NINH HOA'!M32+'TT THIEN TON'!M32</f>
        <v>0</v>
      </c>
      <c r="N32" s="71">
        <f>'TRUONG YEN'!N32+'NINH THANG'!N32+'NINH AN'!N32+'NINH HAI'!N32+'NINH KHANG'!N32+'NINH VAN'!N32+'NINH GIANG'!N32+'NINH MY'!N32+'NINH XUAN'!N32+'NINH HOA'!N32+'TT THIEN TON'!N32</f>
        <v>0</v>
      </c>
      <c r="O32" s="71">
        <f>'TRUONG YEN'!O32+'NINH THANG'!O32+'NINH AN'!O32+'NINH HAI'!O32+'NINH KHANG'!O32+'NINH VAN'!O32+'NINH GIANG'!O32+'NINH MY'!O32+'NINH XUAN'!O32+'NINH HOA'!O32+'TT THIEN TON'!O32</f>
        <v>0</v>
      </c>
      <c r="P32" s="71">
        <f>'TRUONG YEN'!P32+'NINH THANG'!P32+'NINH AN'!P32+'NINH HAI'!P32+'NINH KHANG'!P32+'NINH VAN'!P32+'NINH GIANG'!P32+'NINH MY'!P32+'NINH XUAN'!P32+'NINH HOA'!P32+'TT THIEN TON'!P32</f>
        <v>0</v>
      </c>
      <c r="Q32" s="71">
        <f>'TRUONG YEN'!Q32+'NINH THANG'!Q32+'NINH AN'!Q32+'NINH HAI'!Q32+'NINH KHANG'!Q32+'NINH VAN'!Q32+'NINH GIANG'!Q32+'NINH MY'!Q32+'NINH XUAN'!Q32+'NINH HOA'!Q32+'TT THIEN TON'!Q32</f>
        <v>0</v>
      </c>
      <c r="R32" s="71">
        <f>'TRUONG YEN'!R32+'NINH THANG'!R32+'NINH AN'!R32+'NINH HAI'!R32+'NINH KHANG'!R32+'NINH VAN'!R32+'NINH GIANG'!R32+'NINH MY'!R32+'NINH XUAN'!R32+'NINH HOA'!R32+'TT THIEN TON'!R32</f>
        <v>0</v>
      </c>
      <c r="S32" s="71">
        <f>'TRUONG YEN'!S32+'NINH THANG'!S32+'NINH AN'!S32+'NINH HAI'!S32+'NINH KHANG'!S32+'NINH VAN'!S32+'NINH GIANG'!S32+'NINH MY'!S32+'NINH XUAN'!S32+'NINH HOA'!S32+'TT THIEN TON'!S32</f>
        <v>0</v>
      </c>
      <c r="T32" s="71">
        <f>'TRUONG YEN'!T32+'NINH THANG'!T32+'NINH AN'!T32+'NINH HAI'!T32+'NINH KHANG'!T32+'NINH VAN'!T32+'NINH GIANG'!T32+'NINH MY'!T32+'NINH XUAN'!T32+'NINH HOA'!T32+'TT THIEN TON'!T32</f>
        <v>0</v>
      </c>
      <c r="U32" s="71">
        <f>'TRUONG YEN'!U32+'NINH THANG'!U32+'NINH AN'!U32+'NINH HAI'!U32+'NINH KHANG'!U32+'NINH VAN'!U32+'NINH GIANG'!U32+'NINH MY'!U32+'NINH XUAN'!U32+'NINH HOA'!U32+'TT THIEN TON'!U32</f>
        <v>0</v>
      </c>
      <c r="V32" s="71" t="e">
        <f>'TRUONG YEN'!V32+'NINH THANG'!V32+'NINH AN'!V32+'NINH HAI'!V32+'NINH KHANG'!V32+'NINH VAN'!V32+'NINH GIANG'!V32+'NINH MY'!V32+'NINH XUAN'!V32+'NINH HOA'!V32+'TT THIEN TON'!V32</f>
        <v>#REF!</v>
      </c>
      <c r="W32" s="71">
        <f>'TRUONG YEN'!W32+'NINH THANG'!W32+'NINH AN'!W32+'NINH HAI'!W32+'NINH KHANG'!W32+'NINH VAN'!W32+'NINH GIANG'!W32+'NINH MY'!W32+'NINH XUAN'!W32+'NINH HOA'!W32+'TT THIEN TON'!W32</f>
        <v>0</v>
      </c>
      <c r="X32" s="71">
        <f>'TRUONG YEN'!X32+'NINH THANG'!X32+'NINH AN'!X32+'NINH HAI'!X32+'NINH KHANG'!X32+'NINH VAN'!X32+'NINH GIANG'!X32+'NINH MY'!X32+'NINH XUAN'!X32+'NINH HOA'!X32+'TT THIEN TON'!X32</f>
        <v>0</v>
      </c>
      <c r="Y32" s="71">
        <f>'TRUONG YEN'!Y32+'NINH THANG'!Y32+'NINH AN'!Y32+'NINH HAI'!Y32+'NINH KHANG'!Y32+'NINH VAN'!Y32+'NINH GIANG'!Y32+'NINH MY'!Y32+'NINH XUAN'!Y32+'NINH HOA'!Y32+'TT THIEN TON'!Y32</f>
        <v>0</v>
      </c>
      <c r="Z32" s="71">
        <f>'TRUONG YEN'!Z32+'NINH THANG'!Z32+'NINH AN'!Z32+'NINH HAI'!Z32+'NINH KHANG'!Z32+'NINH VAN'!Z32+'NINH GIANG'!Z32+'NINH MY'!Z32+'NINH XUAN'!Z32+'NINH HOA'!Z32+'TT THIEN TON'!Z32</f>
        <v>0</v>
      </c>
      <c r="AA32" s="71">
        <f>'TRUONG YEN'!AA32+'NINH THANG'!AA32+'NINH AN'!AA32+'NINH HAI'!AA32+'NINH KHANG'!AA32+'NINH VAN'!AA32+'NINH GIANG'!AA32+'NINH MY'!AA32+'NINH XUAN'!AA32+'NINH HOA'!AA32+'TT THIEN TON'!AA32</f>
        <v>0</v>
      </c>
      <c r="AB32" s="71">
        <f>'TRUONG YEN'!AB32+'NINH THANG'!AB32+'NINH AN'!AB32+'NINH HAI'!AB32+'NINH KHANG'!AB32+'NINH VAN'!AB32+'NINH GIANG'!AB32+'NINH MY'!AB32+'NINH XUAN'!AB32+'NINH HOA'!AB32+'TT THIEN TON'!AB32</f>
        <v>0</v>
      </c>
      <c r="AC32" s="71">
        <f>'TRUONG YEN'!AC32+'NINH THANG'!AC32+'NINH AN'!AC32+'NINH HAI'!AC32+'NINH KHANG'!AC32+'NINH VAN'!AC32+'NINH GIANG'!AC32+'NINH MY'!AC32+'NINH XUAN'!AC32+'NINH HOA'!AC32+'TT THIEN TON'!AC32</f>
        <v>0</v>
      </c>
      <c r="AD32" s="71">
        <f>'TRUONG YEN'!AD32+'NINH THANG'!AD32+'NINH AN'!AD32+'NINH HAI'!AD32+'NINH KHANG'!AD32+'NINH VAN'!AD32+'NINH GIANG'!AD32+'NINH MY'!AD32+'NINH XUAN'!AD32+'NINH HOA'!AD32+'TT THIEN TON'!AD32</f>
        <v>0</v>
      </c>
      <c r="AE32" s="71">
        <f>'TRUONG YEN'!AE32+'NINH THANG'!AE32+'NINH AN'!AE32+'NINH HAI'!AE32+'NINH KHANG'!AE32+'NINH VAN'!AE32+'NINH GIANG'!AE32+'NINH MY'!AE32+'NINH XUAN'!AE32+'NINH HOA'!AE32+'TT THIEN TON'!AE32</f>
        <v>0</v>
      </c>
      <c r="AF32" s="71">
        <f>'TRUONG YEN'!AF32+'NINH THANG'!AF32+'NINH AN'!AF32+'NINH HAI'!AF32+'NINH KHANG'!AF32+'NINH VAN'!AF32+'NINH GIANG'!AF32+'NINH MY'!AF32+'NINH XUAN'!AF32+'NINH HOA'!AF32+'TT THIEN TON'!AF32</f>
        <v>0</v>
      </c>
      <c r="AG32" s="71">
        <f>'TRUONG YEN'!AG32+'NINH THANG'!AG32+'NINH AN'!AG32+'NINH HAI'!AG32+'NINH KHANG'!AG32+'NINH VAN'!AG32+'NINH GIANG'!AG32+'NINH MY'!AG32+'NINH XUAN'!AG32+'NINH HOA'!AG32+'TT THIEN TON'!AG32</f>
        <v>0</v>
      </c>
      <c r="AH32" s="71">
        <f>'TRUONG YEN'!AH32+'NINH THANG'!AH32+'NINH AN'!AH32+'NINH HAI'!AH32+'NINH KHANG'!AH32+'NINH VAN'!AH32+'NINH GIANG'!AH32+'NINH MY'!AH32+'NINH XUAN'!AH32+'NINH HOA'!AH32+'TT THIEN TON'!AH32</f>
        <v>0</v>
      </c>
      <c r="AI32" s="71">
        <f>'TRUONG YEN'!AI32+'NINH THANG'!AI32+'NINH AN'!AI32+'NINH HAI'!AI32+'NINH KHANG'!AI32+'NINH VAN'!AI32+'NINH GIANG'!AI32+'NINH MY'!AI32+'NINH XUAN'!AI32+'NINH HOA'!AI32+'TT THIEN TON'!AI32</f>
        <v>0</v>
      </c>
      <c r="AJ32" s="71">
        <f>'TRUONG YEN'!AJ32+'NINH THANG'!AJ32+'NINH AN'!AJ32+'NINH HAI'!AJ32+'NINH KHANG'!AJ32+'NINH VAN'!AJ32+'NINH GIANG'!AJ32+'NINH MY'!AJ32+'NINH XUAN'!AJ32+'NINH HOA'!AJ32+'TT THIEN TON'!AJ32</f>
        <v>0</v>
      </c>
      <c r="AK32" s="71">
        <f>'TRUONG YEN'!AK32+'NINH THANG'!AK32+'NINH AN'!AK32+'NINH HAI'!AK32+'NINH KHANG'!AK32+'NINH VAN'!AK32+'NINH GIANG'!AK32+'NINH MY'!AK32+'NINH XUAN'!AK32+'NINH HOA'!AK32+'TT THIEN TON'!AK32</f>
        <v>0</v>
      </c>
      <c r="AL32" s="71">
        <f>'TRUONG YEN'!AL32+'NINH THANG'!AL32+'NINH AN'!AL32+'NINH HAI'!AL32+'NINH KHANG'!AL32+'NINH VAN'!AL32+'NINH GIANG'!AL32+'NINH MY'!AL32+'NINH XUAN'!AL32+'NINH HOA'!AL32+'TT THIEN TON'!AL32</f>
        <v>0</v>
      </c>
      <c r="AM32" s="71">
        <f>'TRUONG YEN'!AM32+'NINH THANG'!AM32+'NINH AN'!AM32+'NINH HAI'!AM32+'NINH KHANG'!AM32+'NINH VAN'!AM32+'NINH GIANG'!AM32+'NINH MY'!AM32+'NINH XUAN'!AM32+'NINH HOA'!AM32+'TT THIEN TON'!AM32</f>
        <v>0</v>
      </c>
      <c r="AN32" s="71">
        <f>'TRUONG YEN'!AN32+'NINH THANG'!AN32+'NINH AN'!AN32+'NINH HAI'!AN32+'NINH KHANG'!AN32+'NINH VAN'!AN32+'NINH GIANG'!AN32+'NINH MY'!AN32+'NINH XUAN'!AN32+'NINH HOA'!AN32+'TT THIEN TON'!AN32</f>
        <v>0</v>
      </c>
      <c r="AO32" s="49" t="e">
        <f t="shared" si="1"/>
        <v>#REF!</v>
      </c>
    </row>
    <row r="33" spans="1:42">
      <c r="A33" s="60" t="s">
        <v>91</v>
      </c>
      <c r="B33" s="59" t="s">
        <v>147</v>
      </c>
      <c r="C33" s="58" t="s">
        <v>29</v>
      </c>
      <c r="D33" s="71">
        <f>'TRUONG YEN'!D33+'NINH THANG'!D33+'NINH AN'!D33+'NINH HAI'!D33+'NINH KHANG'!D33+'NINH VAN'!D33+'NINH GIANG'!D33+'NINH MY'!D33+'NINH XUAN'!D33+'NINH HOA'!D33+'TT THIEN TON'!D33</f>
        <v>0</v>
      </c>
      <c r="E33" s="71">
        <f>'TRUONG YEN'!E33+'NINH THANG'!E33+'NINH AN'!E33+'NINH HAI'!E33+'NINH KHANG'!E33+'NINH VAN'!E33+'NINH GIANG'!E33+'NINH MY'!E33+'NINH XUAN'!E33+'NINH HOA'!E33+'TT THIEN TON'!E33</f>
        <v>0</v>
      </c>
      <c r="F33" s="71">
        <f>'TRUONG YEN'!F33+'NINH THANG'!F33+'NINH AN'!F33+'NINH HAI'!F33+'NINH KHANG'!F33+'NINH VAN'!F33+'NINH GIANG'!F33+'NINH MY'!F33+'NINH XUAN'!F33+'NINH HOA'!F33+'TT THIEN TON'!F33</f>
        <v>0</v>
      </c>
      <c r="G33" s="71">
        <f>'TRUONG YEN'!G33+'NINH THANG'!G33+'NINH AN'!G33+'NINH HAI'!G33+'NINH KHANG'!G33+'NINH VAN'!G33+'NINH GIANG'!G33+'NINH MY'!G33+'NINH XUAN'!G33+'NINH HOA'!G33+'TT THIEN TON'!G33</f>
        <v>0</v>
      </c>
      <c r="H33" s="71">
        <f>'TRUONG YEN'!H33+'NINH THANG'!H33+'NINH AN'!H33+'NINH HAI'!H33+'NINH KHANG'!H33+'NINH VAN'!H33+'NINH GIANG'!H33+'NINH MY'!H33+'NINH XUAN'!H33+'NINH HOA'!H33+'TT THIEN TON'!H33</f>
        <v>0</v>
      </c>
      <c r="I33" s="71">
        <f>'TRUONG YEN'!I33+'NINH THANG'!I33+'NINH AN'!I33+'NINH HAI'!I33+'NINH KHANG'!I33+'NINH VAN'!I33+'NINH GIANG'!I33+'NINH MY'!I33+'NINH XUAN'!I33+'NINH HOA'!I33+'TT THIEN TON'!I33</f>
        <v>0</v>
      </c>
      <c r="J33" s="71">
        <f>'TRUONG YEN'!J33+'NINH THANG'!J33+'NINH AN'!J33+'NINH HAI'!J33+'NINH KHANG'!J33+'NINH VAN'!J33+'NINH GIANG'!J33+'NINH MY'!J33+'NINH XUAN'!J33+'NINH HOA'!J33+'TT THIEN TON'!J33</f>
        <v>0.24</v>
      </c>
      <c r="K33" s="71">
        <f>'TRUONG YEN'!K33+'NINH THANG'!K33+'NINH AN'!K33+'NINH HAI'!K33+'NINH KHANG'!K33+'NINH VAN'!K33+'NINH GIANG'!K33+'NINH MY'!K33+'NINH XUAN'!K33+'NINH HOA'!K33+'TT THIEN TON'!K33</f>
        <v>0</v>
      </c>
      <c r="L33" s="71">
        <f>'TRUONG YEN'!L33+'NINH THANG'!L33+'NINH AN'!L33+'NINH HAI'!L33+'NINH KHANG'!L33+'NINH VAN'!L33+'NINH GIANG'!L33+'NINH MY'!L33+'NINH XUAN'!L33+'NINH HOA'!L33+'TT THIEN TON'!L33</f>
        <v>0</v>
      </c>
      <c r="M33" s="71">
        <f>'TRUONG YEN'!M33+'NINH THANG'!M33+'NINH AN'!M33+'NINH HAI'!M33+'NINH KHANG'!M33+'NINH VAN'!M33+'NINH GIANG'!M33+'NINH MY'!M33+'NINH XUAN'!M33+'NINH HOA'!M33+'TT THIEN TON'!M33</f>
        <v>0</v>
      </c>
      <c r="N33" s="71">
        <f>'TRUONG YEN'!N33+'NINH THANG'!N33+'NINH AN'!N33+'NINH HAI'!N33+'NINH KHANG'!N33+'NINH VAN'!N33+'NINH GIANG'!N33+'NINH MY'!N33+'NINH XUAN'!N33+'NINH HOA'!N33+'TT THIEN TON'!N33</f>
        <v>0</v>
      </c>
      <c r="O33" s="71">
        <f>'TRUONG YEN'!O33+'NINH THANG'!O33+'NINH AN'!O33+'NINH HAI'!O33+'NINH KHANG'!O33+'NINH VAN'!O33+'NINH GIANG'!O33+'NINH MY'!O33+'NINH XUAN'!O33+'NINH HOA'!O33+'TT THIEN TON'!O33</f>
        <v>0</v>
      </c>
      <c r="P33" s="71">
        <f>'TRUONG YEN'!P33+'NINH THANG'!P33+'NINH AN'!P33+'NINH HAI'!P33+'NINH KHANG'!P33+'NINH VAN'!P33+'NINH GIANG'!P33+'NINH MY'!P33+'NINH XUAN'!P33+'NINH HOA'!P33+'TT THIEN TON'!P33</f>
        <v>0</v>
      </c>
      <c r="Q33" s="71">
        <f>'TRUONG YEN'!Q33+'NINH THANG'!Q33+'NINH AN'!Q33+'NINH HAI'!Q33+'NINH KHANG'!Q33+'NINH VAN'!Q33+'NINH GIANG'!Q33+'NINH MY'!Q33+'NINH XUAN'!Q33+'NINH HOA'!Q33+'TT THIEN TON'!Q33</f>
        <v>0</v>
      </c>
      <c r="R33" s="71">
        <f>'TRUONG YEN'!R33+'NINH THANG'!R33+'NINH AN'!R33+'NINH HAI'!R33+'NINH KHANG'!R33+'NINH VAN'!R33+'NINH GIANG'!R33+'NINH MY'!R33+'NINH XUAN'!R33+'NINH HOA'!R33+'TT THIEN TON'!R33</f>
        <v>0</v>
      </c>
      <c r="S33" s="71">
        <f>'TRUONG YEN'!S33+'NINH THANG'!S33+'NINH AN'!S33+'NINH HAI'!S33+'NINH KHANG'!S33+'NINH VAN'!S33+'NINH GIANG'!S33+'NINH MY'!S33+'NINH XUAN'!S33+'NINH HOA'!S33+'TT THIEN TON'!S33</f>
        <v>0</v>
      </c>
      <c r="T33" s="71">
        <f>'TRUONG YEN'!T33+'NINH THANG'!T33+'NINH AN'!T33+'NINH HAI'!T33+'NINH KHANG'!T33+'NINH VAN'!T33+'NINH GIANG'!T33+'NINH MY'!T33+'NINH XUAN'!T33+'NINH HOA'!T33+'TT THIEN TON'!T33</f>
        <v>0</v>
      </c>
      <c r="U33" s="71">
        <f>'TRUONG YEN'!U33+'NINH THANG'!U33+'NINH AN'!U33+'NINH HAI'!U33+'NINH KHANG'!U33+'NINH VAN'!U33+'NINH GIANG'!U33+'NINH MY'!U33+'NINH XUAN'!U33+'NINH HOA'!U33+'TT THIEN TON'!U33</f>
        <v>0</v>
      </c>
      <c r="V33" s="71" t="e">
        <f>'TRUONG YEN'!V33+'NINH THANG'!V33+'NINH AN'!V33+'NINH HAI'!V33+'NINH KHANG'!V33+'NINH VAN'!V33+'NINH GIANG'!V33+'NINH MY'!V33+'NINH XUAN'!V33+'NINH HOA'!V33+'TT THIEN TON'!V33</f>
        <v>#REF!</v>
      </c>
      <c r="W33" s="71">
        <f>'TRUONG YEN'!W33+'NINH THANG'!W33+'NINH AN'!W33+'NINH HAI'!W33+'NINH KHANG'!W33+'NINH VAN'!W33+'NINH GIANG'!W33+'NINH MY'!W33+'NINH XUAN'!W33+'NINH HOA'!W33+'TT THIEN TON'!W33</f>
        <v>0</v>
      </c>
      <c r="X33" s="71">
        <f>'TRUONG YEN'!X33+'NINH THANG'!X33+'NINH AN'!X33+'NINH HAI'!X33+'NINH KHANG'!X33+'NINH VAN'!X33+'NINH GIANG'!X33+'NINH MY'!X33+'NINH XUAN'!X33+'NINH HOA'!X33+'TT THIEN TON'!X33</f>
        <v>0</v>
      </c>
      <c r="Y33" s="71">
        <f>'TRUONG YEN'!Y33+'NINH THANG'!Y33+'NINH AN'!Y33+'NINH HAI'!Y33+'NINH KHANG'!Y33+'NINH VAN'!Y33+'NINH GIANG'!Y33+'NINH MY'!Y33+'NINH XUAN'!Y33+'NINH HOA'!Y33+'TT THIEN TON'!Y33</f>
        <v>0</v>
      </c>
      <c r="Z33" s="71">
        <f>'TRUONG YEN'!Z33+'NINH THANG'!Z33+'NINH AN'!Z33+'NINH HAI'!Z33+'NINH KHANG'!Z33+'NINH VAN'!Z33+'NINH GIANG'!Z33+'NINH MY'!Z33+'NINH XUAN'!Z33+'NINH HOA'!Z33+'TT THIEN TON'!Z33</f>
        <v>0</v>
      </c>
      <c r="AA33" s="71">
        <f>'TRUONG YEN'!AA33+'NINH THANG'!AA33+'NINH AN'!AA33+'NINH HAI'!AA33+'NINH KHANG'!AA33+'NINH VAN'!AA33+'NINH GIANG'!AA33+'NINH MY'!AA33+'NINH XUAN'!AA33+'NINH HOA'!AA33+'TT THIEN TON'!AA33</f>
        <v>0</v>
      </c>
      <c r="AB33" s="71">
        <f>'TRUONG YEN'!AB33+'NINH THANG'!AB33+'NINH AN'!AB33+'NINH HAI'!AB33+'NINH KHANG'!AB33+'NINH VAN'!AB33+'NINH GIANG'!AB33+'NINH MY'!AB33+'NINH XUAN'!AB33+'NINH HOA'!AB33+'TT THIEN TON'!AB33</f>
        <v>0</v>
      </c>
      <c r="AC33" s="71">
        <f>'TRUONG YEN'!AC33+'NINH THANG'!AC33+'NINH AN'!AC33+'NINH HAI'!AC33+'NINH KHANG'!AC33+'NINH VAN'!AC33+'NINH GIANG'!AC33+'NINH MY'!AC33+'NINH XUAN'!AC33+'NINH HOA'!AC33+'TT THIEN TON'!AC33</f>
        <v>0</v>
      </c>
      <c r="AD33" s="71">
        <f>'TRUONG YEN'!AD33+'NINH THANG'!AD33+'NINH AN'!AD33+'NINH HAI'!AD33+'NINH KHANG'!AD33+'NINH VAN'!AD33+'NINH GIANG'!AD33+'NINH MY'!AD33+'NINH XUAN'!AD33+'NINH HOA'!AD33+'TT THIEN TON'!AD33</f>
        <v>0</v>
      </c>
      <c r="AE33" s="71">
        <f>'TRUONG YEN'!AE33+'NINH THANG'!AE33+'NINH AN'!AE33+'NINH HAI'!AE33+'NINH KHANG'!AE33+'NINH VAN'!AE33+'NINH GIANG'!AE33+'NINH MY'!AE33+'NINH XUAN'!AE33+'NINH HOA'!AE33+'TT THIEN TON'!AE33</f>
        <v>0</v>
      </c>
      <c r="AF33" s="71">
        <f>'TRUONG YEN'!AF33+'NINH THANG'!AF33+'NINH AN'!AF33+'NINH HAI'!AF33+'NINH KHANG'!AF33+'NINH VAN'!AF33+'NINH GIANG'!AF33+'NINH MY'!AF33+'NINH XUAN'!AF33+'NINH HOA'!AF33+'TT THIEN TON'!AF33</f>
        <v>0</v>
      </c>
      <c r="AG33" s="71">
        <f>'TRUONG YEN'!AG33+'NINH THANG'!AG33+'NINH AN'!AG33+'NINH HAI'!AG33+'NINH KHANG'!AG33+'NINH VAN'!AG33+'NINH GIANG'!AG33+'NINH MY'!AG33+'NINH XUAN'!AG33+'NINH HOA'!AG33+'TT THIEN TON'!AG33</f>
        <v>0</v>
      </c>
      <c r="AH33" s="71">
        <f>'TRUONG YEN'!AH33+'NINH THANG'!AH33+'NINH AN'!AH33+'NINH HAI'!AH33+'NINH KHANG'!AH33+'NINH VAN'!AH33+'NINH GIANG'!AH33+'NINH MY'!AH33+'NINH XUAN'!AH33+'NINH HOA'!AH33+'TT THIEN TON'!AH33</f>
        <v>0</v>
      </c>
      <c r="AI33" s="71">
        <f>'TRUONG YEN'!AI33+'NINH THANG'!AI33+'NINH AN'!AI33+'NINH HAI'!AI33+'NINH KHANG'!AI33+'NINH VAN'!AI33+'NINH GIANG'!AI33+'NINH MY'!AI33+'NINH XUAN'!AI33+'NINH HOA'!AI33+'TT THIEN TON'!AI33</f>
        <v>0</v>
      </c>
      <c r="AJ33" s="71">
        <f>'TRUONG YEN'!AJ33+'NINH THANG'!AJ33+'NINH AN'!AJ33+'NINH HAI'!AJ33+'NINH KHANG'!AJ33+'NINH VAN'!AJ33+'NINH GIANG'!AJ33+'NINH MY'!AJ33+'NINH XUAN'!AJ33+'NINH HOA'!AJ33+'TT THIEN TON'!AJ33</f>
        <v>0</v>
      </c>
      <c r="AK33" s="71">
        <f>'TRUONG YEN'!AK33+'NINH THANG'!AK33+'NINH AN'!AK33+'NINH HAI'!AK33+'NINH KHANG'!AK33+'NINH VAN'!AK33+'NINH GIANG'!AK33+'NINH MY'!AK33+'NINH XUAN'!AK33+'NINH HOA'!AK33+'TT THIEN TON'!AK33</f>
        <v>2</v>
      </c>
      <c r="AL33" s="71">
        <f>'TRUONG YEN'!AL33+'NINH THANG'!AL33+'NINH AN'!AL33+'NINH HAI'!AL33+'NINH KHANG'!AL33+'NINH VAN'!AL33+'NINH GIANG'!AL33+'NINH MY'!AL33+'NINH XUAN'!AL33+'NINH HOA'!AL33+'TT THIEN TON'!AL33</f>
        <v>0</v>
      </c>
      <c r="AM33" s="71">
        <f>'TRUONG YEN'!AM33+'NINH THANG'!AM33+'NINH AN'!AM33+'NINH HAI'!AM33+'NINH KHANG'!AM33+'NINH VAN'!AM33+'NINH GIANG'!AM33+'NINH MY'!AM33+'NINH XUAN'!AM33+'NINH HOA'!AM33+'TT THIEN TON'!AM33</f>
        <v>0</v>
      </c>
      <c r="AN33" s="71">
        <f>'TRUONG YEN'!AN33+'NINH THANG'!AN33+'NINH AN'!AN33+'NINH HAI'!AN33+'NINH KHANG'!AN33+'NINH VAN'!AN33+'NINH GIANG'!AN33+'NINH MY'!AN33+'NINH XUAN'!AN33+'NINH HOA'!AN33+'TT THIEN TON'!AN33</f>
        <v>0</v>
      </c>
      <c r="AO33" s="49" t="e">
        <f t="shared" si="1"/>
        <v>#REF!</v>
      </c>
    </row>
    <row r="34" spans="1:42">
      <c r="A34" s="62" t="s">
        <v>154</v>
      </c>
      <c r="B34" s="61" t="s">
        <v>153</v>
      </c>
      <c r="C34" s="58" t="s">
        <v>11</v>
      </c>
      <c r="D34" s="71">
        <f>'TRUONG YEN'!D34+'NINH THANG'!D34+'NINH AN'!D34+'NINH HAI'!D34+'NINH KHANG'!D34+'NINH VAN'!D34+'NINH GIANG'!D34+'NINH MY'!D34+'NINH XUAN'!D34+'NINH HOA'!D34+'TT THIEN TON'!D34</f>
        <v>0</v>
      </c>
      <c r="E34" s="71">
        <f>'TRUONG YEN'!E34+'NINH THANG'!E34+'NINH AN'!E34+'NINH HAI'!E34+'NINH KHANG'!E34+'NINH VAN'!E34+'NINH GIANG'!E34+'NINH MY'!E34+'NINH XUAN'!E34+'NINH HOA'!E34+'TT THIEN TON'!E34</f>
        <v>0</v>
      </c>
      <c r="F34" s="71">
        <f>'TRUONG YEN'!F34+'NINH THANG'!F34+'NINH AN'!F34+'NINH HAI'!F34+'NINH KHANG'!F34+'NINH VAN'!F34+'NINH GIANG'!F34+'NINH MY'!F34+'NINH XUAN'!F34+'NINH HOA'!F34+'TT THIEN TON'!F34</f>
        <v>0</v>
      </c>
      <c r="G34" s="71">
        <f>'TRUONG YEN'!G34+'NINH THANG'!G34+'NINH AN'!G34+'NINH HAI'!G34+'NINH KHANG'!G34+'NINH VAN'!G34+'NINH GIANG'!G34+'NINH MY'!G34+'NINH XUAN'!G34+'NINH HOA'!G34+'TT THIEN TON'!G34</f>
        <v>0</v>
      </c>
      <c r="H34" s="71">
        <f>'TRUONG YEN'!H34+'NINH THANG'!H34+'NINH AN'!H34+'NINH HAI'!H34+'NINH KHANG'!H34+'NINH VAN'!H34+'NINH GIANG'!H34+'NINH MY'!H34+'NINH XUAN'!H34+'NINH HOA'!H34+'TT THIEN TON'!H34</f>
        <v>0</v>
      </c>
      <c r="I34" s="71">
        <f>'TRUONG YEN'!I34+'NINH THANG'!I34+'NINH AN'!I34+'NINH HAI'!I34+'NINH KHANG'!I34+'NINH VAN'!I34+'NINH GIANG'!I34+'NINH MY'!I34+'NINH XUAN'!I34+'NINH HOA'!I34+'TT THIEN TON'!I34</f>
        <v>0</v>
      </c>
      <c r="J34" s="71">
        <f>'TRUONG YEN'!J34+'NINH THANG'!J34+'NINH AN'!J34+'NINH HAI'!J34+'NINH KHANG'!J34+'NINH VAN'!J34+'NINH GIANG'!J34+'NINH MY'!J34+'NINH XUAN'!J34+'NINH HOA'!J34+'TT THIEN TON'!J34</f>
        <v>0</v>
      </c>
      <c r="K34" s="71">
        <f>'TRUONG YEN'!K34+'NINH THANG'!K34+'NINH AN'!K34+'NINH HAI'!K34+'NINH KHANG'!K34+'NINH VAN'!K34+'NINH GIANG'!K34+'NINH MY'!K34+'NINH XUAN'!K34+'NINH HOA'!K34+'TT THIEN TON'!K34</f>
        <v>0</v>
      </c>
      <c r="L34" s="71">
        <f>'TRUONG YEN'!L34+'NINH THANG'!L34+'NINH AN'!L34+'NINH HAI'!L34+'NINH KHANG'!L34+'NINH VAN'!L34+'NINH GIANG'!L34+'NINH MY'!L34+'NINH XUAN'!L34+'NINH HOA'!L34+'TT THIEN TON'!L34</f>
        <v>0</v>
      </c>
      <c r="M34" s="71">
        <f>'TRUONG YEN'!M34+'NINH THANG'!M34+'NINH AN'!M34+'NINH HAI'!M34+'NINH KHANG'!M34+'NINH VAN'!M34+'NINH GIANG'!M34+'NINH MY'!M34+'NINH XUAN'!M34+'NINH HOA'!M34+'TT THIEN TON'!M34</f>
        <v>0</v>
      </c>
      <c r="N34" s="71">
        <f>'TRUONG YEN'!N34+'NINH THANG'!N34+'NINH AN'!N34+'NINH HAI'!N34+'NINH KHANG'!N34+'NINH VAN'!N34+'NINH GIANG'!N34+'NINH MY'!N34+'NINH XUAN'!N34+'NINH HOA'!N34+'TT THIEN TON'!N34</f>
        <v>0</v>
      </c>
      <c r="O34" s="71">
        <f>'TRUONG YEN'!O34+'NINH THANG'!O34+'NINH AN'!O34+'NINH HAI'!O34+'NINH KHANG'!O34+'NINH VAN'!O34+'NINH GIANG'!O34+'NINH MY'!O34+'NINH XUAN'!O34+'NINH HOA'!O34+'TT THIEN TON'!O34</f>
        <v>0</v>
      </c>
      <c r="P34" s="71">
        <f>'TRUONG YEN'!P34+'NINH THANG'!P34+'NINH AN'!P34+'NINH HAI'!P34+'NINH KHANG'!P34+'NINH VAN'!P34+'NINH GIANG'!P34+'NINH MY'!P34+'NINH XUAN'!P34+'NINH HOA'!P34+'TT THIEN TON'!P34</f>
        <v>0</v>
      </c>
      <c r="Q34" s="71">
        <f>'TRUONG YEN'!Q34+'NINH THANG'!Q34+'NINH AN'!Q34+'NINH HAI'!Q34+'NINH KHANG'!Q34+'NINH VAN'!Q34+'NINH GIANG'!Q34+'NINH MY'!Q34+'NINH XUAN'!Q34+'NINH HOA'!Q34+'TT THIEN TON'!Q34</f>
        <v>0</v>
      </c>
      <c r="R34" s="71">
        <f>'TRUONG YEN'!R34+'NINH THANG'!R34+'NINH AN'!R34+'NINH HAI'!R34+'NINH KHANG'!R34+'NINH VAN'!R34+'NINH GIANG'!R34+'NINH MY'!R34+'NINH XUAN'!R34+'NINH HOA'!R34+'TT THIEN TON'!R34</f>
        <v>0</v>
      </c>
      <c r="S34" s="71">
        <f>'TRUONG YEN'!S34+'NINH THANG'!S34+'NINH AN'!S34+'NINH HAI'!S34+'NINH KHANG'!S34+'NINH VAN'!S34+'NINH GIANG'!S34+'NINH MY'!S34+'NINH XUAN'!S34+'NINH HOA'!S34+'TT THIEN TON'!S34</f>
        <v>0</v>
      </c>
      <c r="T34" s="71">
        <f>'TRUONG YEN'!T34+'NINH THANG'!T34+'NINH AN'!T34+'NINH HAI'!T34+'NINH KHANG'!T34+'NINH VAN'!T34+'NINH GIANG'!T34+'NINH MY'!T34+'NINH XUAN'!T34+'NINH HOA'!T34+'TT THIEN TON'!T34</f>
        <v>0</v>
      </c>
      <c r="U34" s="71">
        <f>'TRUONG YEN'!U34+'NINH THANG'!U34+'NINH AN'!U34+'NINH HAI'!U34+'NINH KHANG'!U34+'NINH VAN'!U34+'NINH GIANG'!U34+'NINH MY'!U34+'NINH XUAN'!U34+'NINH HOA'!U34+'TT THIEN TON'!U34</f>
        <v>0</v>
      </c>
      <c r="V34" s="71">
        <f>'TRUONG YEN'!V34+'NINH THANG'!V34+'NINH AN'!V34+'NINH HAI'!V34+'NINH KHANG'!V34+'NINH VAN'!V34+'NINH GIANG'!V34+'NINH MY'!V34+'NINH XUAN'!V34+'NINH HOA'!V34+'TT THIEN TON'!V34</f>
        <v>0</v>
      </c>
      <c r="W34" s="71">
        <f>'TRUONG YEN'!W34+'NINH THANG'!W34+'NINH AN'!W34+'NINH HAI'!W34+'NINH KHANG'!W34+'NINH VAN'!W34+'NINH GIANG'!W34+'NINH MY'!W34+'NINH XUAN'!W34+'NINH HOA'!W34+'TT THIEN TON'!W34</f>
        <v>0</v>
      </c>
      <c r="X34" s="71">
        <f>'TRUONG YEN'!X34+'NINH THANG'!X34+'NINH AN'!X34+'NINH HAI'!X34+'NINH KHANG'!X34+'NINH VAN'!X34+'NINH GIANG'!X34+'NINH MY'!X34+'NINH XUAN'!X34+'NINH HOA'!X34+'TT THIEN TON'!X34</f>
        <v>0</v>
      </c>
      <c r="Y34" s="71">
        <f>'TRUONG YEN'!Y34+'NINH THANG'!Y34+'NINH AN'!Y34+'NINH HAI'!Y34+'NINH KHANG'!Y34+'NINH VAN'!Y34+'NINH GIANG'!Y34+'NINH MY'!Y34+'NINH XUAN'!Y34+'NINH HOA'!Y34+'TT THIEN TON'!Y34</f>
        <v>0</v>
      </c>
      <c r="Z34" s="71">
        <f>'TRUONG YEN'!Z34+'NINH THANG'!Z34+'NINH AN'!Z34+'NINH HAI'!Z34+'NINH KHANG'!Z34+'NINH VAN'!Z34+'NINH GIANG'!Z34+'NINH MY'!Z34+'NINH XUAN'!Z34+'NINH HOA'!Z34+'TT THIEN TON'!Z34</f>
        <v>0</v>
      </c>
      <c r="AA34" s="71">
        <f>'TRUONG YEN'!AA34+'NINH THANG'!AA34+'NINH AN'!AA34+'NINH HAI'!AA34+'NINH KHANG'!AA34+'NINH VAN'!AA34+'NINH GIANG'!AA34+'NINH MY'!AA34+'NINH XUAN'!AA34+'NINH HOA'!AA34+'TT THIEN TON'!AA34</f>
        <v>0</v>
      </c>
      <c r="AB34" s="71">
        <f>'TRUONG YEN'!AB34+'NINH THANG'!AB34+'NINH AN'!AB34+'NINH HAI'!AB34+'NINH KHANG'!AB34+'NINH VAN'!AB34+'NINH GIANG'!AB34+'NINH MY'!AB34+'NINH XUAN'!AB34+'NINH HOA'!AB34+'TT THIEN TON'!AB34</f>
        <v>0</v>
      </c>
      <c r="AC34" s="71">
        <f>'TRUONG YEN'!AC34+'NINH THANG'!AC34+'NINH AN'!AC34+'NINH HAI'!AC34+'NINH KHANG'!AC34+'NINH VAN'!AC34+'NINH GIANG'!AC34+'NINH MY'!AC34+'NINH XUAN'!AC34+'NINH HOA'!AC34+'TT THIEN TON'!AC34</f>
        <v>0</v>
      </c>
      <c r="AD34" s="71">
        <f>'TRUONG YEN'!AD34+'NINH THANG'!AD34+'NINH AN'!AD34+'NINH HAI'!AD34+'NINH KHANG'!AD34+'NINH VAN'!AD34+'NINH GIANG'!AD34+'NINH MY'!AD34+'NINH XUAN'!AD34+'NINH HOA'!AD34+'TT THIEN TON'!AD34</f>
        <v>0</v>
      </c>
      <c r="AE34" s="71">
        <f>'TRUONG YEN'!AE34+'NINH THANG'!AE34+'NINH AN'!AE34+'NINH HAI'!AE34+'NINH KHANG'!AE34+'NINH VAN'!AE34+'NINH GIANG'!AE34+'NINH MY'!AE34+'NINH XUAN'!AE34+'NINH HOA'!AE34+'TT THIEN TON'!AE34</f>
        <v>0</v>
      </c>
      <c r="AF34" s="71">
        <f>'TRUONG YEN'!AF34+'NINH THANG'!AF34+'NINH AN'!AF34+'NINH HAI'!AF34+'NINH KHANG'!AF34+'NINH VAN'!AF34+'NINH GIANG'!AF34+'NINH MY'!AF34+'NINH XUAN'!AF34+'NINH HOA'!AF34+'TT THIEN TON'!AF34</f>
        <v>0</v>
      </c>
      <c r="AG34" s="71">
        <f>'TRUONG YEN'!AG34+'NINH THANG'!AG34+'NINH AN'!AG34+'NINH HAI'!AG34+'NINH KHANG'!AG34+'NINH VAN'!AG34+'NINH GIANG'!AG34+'NINH MY'!AG34+'NINH XUAN'!AG34+'NINH HOA'!AG34+'TT THIEN TON'!AG34</f>
        <v>0</v>
      </c>
      <c r="AH34" s="71">
        <f>'TRUONG YEN'!AH34+'NINH THANG'!AH34+'NINH AN'!AH34+'NINH HAI'!AH34+'NINH KHANG'!AH34+'NINH VAN'!AH34+'NINH GIANG'!AH34+'NINH MY'!AH34+'NINH XUAN'!AH34+'NINH HOA'!AH34+'TT THIEN TON'!AH34</f>
        <v>0</v>
      </c>
      <c r="AI34" s="71">
        <f>'TRUONG YEN'!AI34+'NINH THANG'!AI34+'NINH AN'!AI34+'NINH HAI'!AI34+'NINH KHANG'!AI34+'NINH VAN'!AI34+'NINH GIANG'!AI34+'NINH MY'!AI34+'NINH XUAN'!AI34+'NINH HOA'!AI34+'TT THIEN TON'!AI34</f>
        <v>0</v>
      </c>
      <c r="AJ34" s="71">
        <f>'TRUONG YEN'!AJ34+'NINH THANG'!AJ34+'NINH AN'!AJ34+'NINH HAI'!AJ34+'NINH KHANG'!AJ34+'NINH VAN'!AJ34+'NINH GIANG'!AJ34+'NINH MY'!AJ34+'NINH XUAN'!AJ34+'NINH HOA'!AJ34+'TT THIEN TON'!AJ34</f>
        <v>0</v>
      </c>
      <c r="AK34" s="71">
        <f>'TRUONG YEN'!AK34+'NINH THANG'!AK34+'NINH AN'!AK34+'NINH HAI'!AK34+'NINH KHANG'!AK34+'NINH VAN'!AK34+'NINH GIANG'!AK34+'NINH MY'!AK34+'NINH XUAN'!AK34+'NINH HOA'!AK34+'TT THIEN TON'!AK34</f>
        <v>0</v>
      </c>
      <c r="AL34" s="71">
        <f>'TRUONG YEN'!AL34+'NINH THANG'!AL34+'NINH AN'!AL34+'NINH HAI'!AL34+'NINH KHANG'!AL34+'NINH VAN'!AL34+'NINH GIANG'!AL34+'NINH MY'!AL34+'NINH XUAN'!AL34+'NINH HOA'!AL34+'TT THIEN TON'!AL34</f>
        <v>0</v>
      </c>
      <c r="AM34" s="71">
        <f>'TRUONG YEN'!AM34+'NINH THANG'!AM34+'NINH AN'!AM34+'NINH HAI'!AM34+'NINH KHANG'!AM34+'NINH VAN'!AM34+'NINH GIANG'!AM34+'NINH MY'!AM34+'NINH XUAN'!AM34+'NINH HOA'!AM34+'TT THIEN TON'!AM34</f>
        <v>0</v>
      </c>
      <c r="AN34" s="71">
        <f>'TRUONG YEN'!AN34+'NINH THANG'!AN34+'NINH AN'!AN34+'NINH HAI'!AN34+'NINH KHANG'!AN34+'NINH VAN'!AN34+'NINH GIANG'!AN34+'NINH MY'!AN34+'NINH XUAN'!AN34+'NINH HOA'!AN34+'TT THIEN TON'!AN34</f>
        <v>0</v>
      </c>
      <c r="AO34" s="49">
        <f t="shared" si="1"/>
        <v>0</v>
      </c>
      <c r="AP34" s="83"/>
    </row>
    <row r="35" spans="1:42">
      <c r="A35" s="62" t="s">
        <v>152</v>
      </c>
      <c r="B35" s="61" t="s">
        <v>151</v>
      </c>
      <c r="C35" s="58" t="s">
        <v>14</v>
      </c>
      <c r="D35" s="71">
        <f>'TRUONG YEN'!D35+'NINH THANG'!D35+'NINH AN'!D35+'NINH HAI'!D35+'NINH KHANG'!D35+'NINH VAN'!D35+'NINH GIANG'!D35+'NINH MY'!D35+'NINH XUAN'!D35+'NINH HOA'!D35+'TT THIEN TON'!D35</f>
        <v>0</v>
      </c>
      <c r="E35" s="71">
        <f>'TRUONG YEN'!E35+'NINH THANG'!E35+'NINH AN'!E35+'NINH HAI'!E35+'NINH KHANG'!E35+'NINH VAN'!E35+'NINH GIANG'!E35+'NINH MY'!E35+'NINH XUAN'!E35+'NINH HOA'!E35+'TT THIEN TON'!E35</f>
        <v>0</v>
      </c>
      <c r="F35" s="71">
        <f>'TRUONG YEN'!F35+'NINH THANG'!F35+'NINH AN'!F35+'NINH HAI'!F35+'NINH KHANG'!F35+'NINH VAN'!F35+'NINH GIANG'!F35+'NINH MY'!F35+'NINH XUAN'!F35+'NINH HOA'!F35+'TT THIEN TON'!F35</f>
        <v>0</v>
      </c>
      <c r="G35" s="71">
        <f>'TRUONG YEN'!G35+'NINH THANG'!G35+'NINH AN'!G35+'NINH HAI'!G35+'NINH KHANG'!G35+'NINH VAN'!G35+'NINH GIANG'!G35+'NINH MY'!G35+'NINH XUAN'!G35+'NINH HOA'!G35+'TT THIEN TON'!G35</f>
        <v>0</v>
      </c>
      <c r="H35" s="71">
        <f>'TRUONG YEN'!H35+'NINH THANG'!H35+'NINH AN'!H35+'NINH HAI'!H35+'NINH KHANG'!H35+'NINH VAN'!H35+'NINH GIANG'!H35+'NINH MY'!H35+'NINH XUAN'!H35+'NINH HOA'!H35+'TT THIEN TON'!H35</f>
        <v>0</v>
      </c>
      <c r="I35" s="71">
        <f>'TRUONG YEN'!I35+'NINH THANG'!I35+'NINH AN'!I35+'NINH HAI'!I35+'NINH KHANG'!I35+'NINH VAN'!I35+'NINH GIANG'!I35+'NINH MY'!I35+'NINH XUAN'!I35+'NINH HOA'!I35+'TT THIEN TON'!I35</f>
        <v>0</v>
      </c>
      <c r="J35" s="71">
        <f>'TRUONG YEN'!J35+'NINH THANG'!J35+'NINH AN'!J35+'NINH HAI'!J35+'NINH KHANG'!J35+'NINH VAN'!J35+'NINH GIANG'!J35+'NINH MY'!J35+'NINH XUAN'!J35+'NINH HOA'!J35+'TT THIEN TON'!J35</f>
        <v>0</v>
      </c>
      <c r="K35" s="71">
        <f>'TRUONG YEN'!K35+'NINH THANG'!K35+'NINH AN'!K35+'NINH HAI'!K35+'NINH KHANG'!K35+'NINH VAN'!K35+'NINH GIANG'!K35+'NINH MY'!K35+'NINH XUAN'!K35+'NINH HOA'!K35+'TT THIEN TON'!K35</f>
        <v>0</v>
      </c>
      <c r="L35" s="71">
        <f>'TRUONG YEN'!L35+'NINH THANG'!L35+'NINH AN'!L35+'NINH HAI'!L35+'NINH KHANG'!L35+'NINH VAN'!L35+'NINH GIANG'!L35+'NINH MY'!L35+'NINH XUAN'!L35+'NINH HOA'!L35+'TT THIEN TON'!L35</f>
        <v>0</v>
      </c>
      <c r="M35" s="71">
        <f>'TRUONG YEN'!M35+'NINH THANG'!M35+'NINH AN'!M35+'NINH HAI'!M35+'NINH KHANG'!M35+'NINH VAN'!M35+'NINH GIANG'!M35+'NINH MY'!M35+'NINH XUAN'!M35+'NINH HOA'!M35+'TT THIEN TON'!M35</f>
        <v>0</v>
      </c>
      <c r="N35" s="71">
        <f>'TRUONG YEN'!N35+'NINH THANG'!N35+'NINH AN'!N35+'NINH HAI'!N35+'NINH KHANG'!N35+'NINH VAN'!N35+'NINH GIANG'!N35+'NINH MY'!N35+'NINH XUAN'!N35+'NINH HOA'!N35+'TT THIEN TON'!N35</f>
        <v>0</v>
      </c>
      <c r="O35" s="71">
        <f>'TRUONG YEN'!O35+'NINH THANG'!O35+'NINH AN'!O35+'NINH HAI'!O35+'NINH KHANG'!O35+'NINH VAN'!O35+'NINH GIANG'!O35+'NINH MY'!O35+'NINH XUAN'!O35+'NINH HOA'!O35+'TT THIEN TON'!O35</f>
        <v>0</v>
      </c>
      <c r="P35" s="71">
        <f>'TRUONG YEN'!P35+'NINH THANG'!P35+'NINH AN'!P35+'NINH HAI'!P35+'NINH KHANG'!P35+'NINH VAN'!P35+'NINH GIANG'!P35+'NINH MY'!P35+'NINH XUAN'!P35+'NINH HOA'!P35+'TT THIEN TON'!P35</f>
        <v>0</v>
      </c>
      <c r="Q35" s="71">
        <f>'TRUONG YEN'!Q35+'NINH THANG'!Q35+'NINH AN'!Q35+'NINH HAI'!Q35+'NINH KHANG'!Q35+'NINH VAN'!Q35+'NINH GIANG'!Q35+'NINH MY'!Q35+'NINH XUAN'!Q35+'NINH HOA'!Q35+'TT THIEN TON'!Q35</f>
        <v>0</v>
      </c>
      <c r="R35" s="71">
        <f>'TRUONG YEN'!R35+'NINH THANG'!R35+'NINH AN'!R35+'NINH HAI'!R35+'NINH KHANG'!R35+'NINH VAN'!R35+'NINH GIANG'!R35+'NINH MY'!R35+'NINH XUAN'!R35+'NINH HOA'!R35+'TT THIEN TON'!R35</f>
        <v>0</v>
      </c>
      <c r="S35" s="71">
        <f>'TRUONG YEN'!S35+'NINH THANG'!S35+'NINH AN'!S35+'NINH HAI'!S35+'NINH KHANG'!S35+'NINH VAN'!S35+'NINH GIANG'!S35+'NINH MY'!S35+'NINH XUAN'!S35+'NINH HOA'!S35+'TT THIEN TON'!S35</f>
        <v>0</v>
      </c>
      <c r="T35" s="71">
        <f>'TRUONG YEN'!T35+'NINH THANG'!T35+'NINH AN'!T35+'NINH HAI'!T35+'NINH KHANG'!T35+'NINH VAN'!T35+'NINH GIANG'!T35+'NINH MY'!T35+'NINH XUAN'!T35+'NINH HOA'!T35+'TT THIEN TON'!T35</f>
        <v>0</v>
      </c>
      <c r="U35" s="71">
        <f>'TRUONG YEN'!U35+'NINH THANG'!U35+'NINH AN'!U35+'NINH HAI'!U35+'NINH KHANG'!U35+'NINH VAN'!U35+'NINH GIANG'!U35+'NINH MY'!U35+'NINH XUAN'!U35+'NINH HOA'!U35+'TT THIEN TON'!U35</f>
        <v>0</v>
      </c>
      <c r="V35" s="71">
        <f>'TRUONG YEN'!V35+'NINH THANG'!V35+'NINH AN'!V35+'NINH HAI'!V35+'NINH KHANG'!V35+'NINH VAN'!V35+'NINH GIANG'!V35+'NINH MY'!V35+'NINH XUAN'!V35+'NINH HOA'!V35+'TT THIEN TON'!V35</f>
        <v>0</v>
      </c>
      <c r="W35" s="71">
        <f>'TRUONG YEN'!W35+'NINH THANG'!W35+'NINH AN'!W35+'NINH HAI'!W35+'NINH KHANG'!W35+'NINH VAN'!W35+'NINH GIANG'!W35+'NINH MY'!W35+'NINH XUAN'!W35+'NINH HOA'!W35+'TT THIEN TON'!W35</f>
        <v>0</v>
      </c>
      <c r="X35" s="71">
        <f>'TRUONG YEN'!X35+'NINH THANG'!X35+'NINH AN'!X35+'NINH HAI'!X35+'NINH KHANG'!X35+'NINH VAN'!X35+'NINH GIANG'!X35+'NINH MY'!X35+'NINH XUAN'!X35+'NINH HOA'!X35+'TT THIEN TON'!X35</f>
        <v>0</v>
      </c>
      <c r="Y35" s="71">
        <f>'TRUONG YEN'!Y35+'NINH THANG'!Y35+'NINH AN'!Y35+'NINH HAI'!Y35+'NINH KHANG'!Y35+'NINH VAN'!Y35+'NINH GIANG'!Y35+'NINH MY'!Y35+'NINH XUAN'!Y35+'NINH HOA'!Y35+'TT THIEN TON'!Y35</f>
        <v>0</v>
      </c>
      <c r="Z35" s="71">
        <f>'TRUONG YEN'!Z35+'NINH THANG'!Z35+'NINH AN'!Z35+'NINH HAI'!Z35+'NINH KHANG'!Z35+'NINH VAN'!Z35+'NINH GIANG'!Z35+'NINH MY'!Z35+'NINH XUAN'!Z35+'NINH HOA'!Z35+'TT THIEN TON'!Z35</f>
        <v>0</v>
      </c>
      <c r="AA35" s="71">
        <f>'TRUONG YEN'!AA35+'NINH THANG'!AA35+'NINH AN'!AA35+'NINH HAI'!AA35+'NINH KHANG'!AA35+'NINH VAN'!AA35+'NINH GIANG'!AA35+'NINH MY'!AA35+'NINH XUAN'!AA35+'NINH HOA'!AA35+'TT THIEN TON'!AA35</f>
        <v>0</v>
      </c>
      <c r="AB35" s="71">
        <f>'TRUONG YEN'!AB35+'NINH THANG'!AB35+'NINH AN'!AB35+'NINH HAI'!AB35+'NINH KHANG'!AB35+'NINH VAN'!AB35+'NINH GIANG'!AB35+'NINH MY'!AB35+'NINH XUAN'!AB35+'NINH HOA'!AB35+'TT THIEN TON'!AB35</f>
        <v>0</v>
      </c>
      <c r="AC35" s="71">
        <f>'TRUONG YEN'!AC35+'NINH THANG'!AC35+'NINH AN'!AC35+'NINH HAI'!AC35+'NINH KHANG'!AC35+'NINH VAN'!AC35+'NINH GIANG'!AC35+'NINH MY'!AC35+'NINH XUAN'!AC35+'NINH HOA'!AC35+'TT THIEN TON'!AC35</f>
        <v>0</v>
      </c>
      <c r="AD35" s="71">
        <f>'TRUONG YEN'!AD35+'NINH THANG'!AD35+'NINH AN'!AD35+'NINH HAI'!AD35+'NINH KHANG'!AD35+'NINH VAN'!AD35+'NINH GIANG'!AD35+'NINH MY'!AD35+'NINH XUAN'!AD35+'NINH HOA'!AD35+'TT THIEN TON'!AD35</f>
        <v>0</v>
      </c>
      <c r="AE35" s="71">
        <f>'TRUONG YEN'!AE35+'NINH THANG'!AE35+'NINH AN'!AE35+'NINH HAI'!AE35+'NINH KHANG'!AE35+'NINH VAN'!AE35+'NINH GIANG'!AE35+'NINH MY'!AE35+'NINH XUAN'!AE35+'NINH HOA'!AE35+'TT THIEN TON'!AE35</f>
        <v>0</v>
      </c>
      <c r="AF35" s="71">
        <f>'TRUONG YEN'!AF35+'NINH THANG'!AF35+'NINH AN'!AF35+'NINH HAI'!AF35+'NINH KHANG'!AF35+'NINH VAN'!AF35+'NINH GIANG'!AF35+'NINH MY'!AF35+'NINH XUAN'!AF35+'NINH HOA'!AF35+'TT THIEN TON'!AF35</f>
        <v>0</v>
      </c>
      <c r="AG35" s="71">
        <f>'TRUONG YEN'!AG35+'NINH THANG'!AG35+'NINH AN'!AG35+'NINH HAI'!AG35+'NINH KHANG'!AG35+'NINH VAN'!AG35+'NINH GIANG'!AG35+'NINH MY'!AG35+'NINH XUAN'!AG35+'NINH HOA'!AG35+'TT THIEN TON'!AG35</f>
        <v>0</v>
      </c>
      <c r="AH35" s="71">
        <f>'TRUONG YEN'!AH35+'NINH THANG'!AH35+'NINH AN'!AH35+'NINH HAI'!AH35+'NINH KHANG'!AH35+'NINH VAN'!AH35+'NINH GIANG'!AH35+'NINH MY'!AH35+'NINH XUAN'!AH35+'NINH HOA'!AH35+'TT THIEN TON'!AH35</f>
        <v>0</v>
      </c>
      <c r="AI35" s="71">
        <f>'TRUONG YEN'!AI35+'NINH THANG'!AI35+'NINH AN'!AI35+'NINH HAI'!AI35+'NINH KHANG'!AI35+'NINH VAN'!AI35+'NINH GIANG'!AI35+'NINH MY'!AI35+'NINH XUAN'!AI35+'NINH HOA'!AI35+'TT THIEN TON'!AI35</f>
        <v>0</v>
      </c>
      <c r="AJ35" s="71">
        <f>'TRUONG YEN'!AJ35+'NINH THANG'!AJ35+'NINH AN'!AJ35+'NINH HAI'!AJ35+'NINH KHANG'!AJ35+'NINH VAN'!AJ35+'NINH GIANG'!AJ35+'NINH MY'!AJ35+'NINH XUAN'!AJ35+'NINH HOA'!AJ35+'TT THIEN TON'!AJ35</f>
        <v>0</v>
      </c>
      <c r="AK35" s="71">
        <f>'TRUONG YEN'!AK35+'NINH THANG'!AK35+'NINH AN'!AK35+'NINH HAI'!AK35+'NINH KHANG'!AK35+'NINH VAN'!AK35+'NINH GIANG'!AK35+'NINH MY'!AK35+'NINH XUAN'!AK35+'NINH HOA'!AK35+'TT THIEN TON'!AK35</f>
        <v>0</v>
      </c>
      <c r="AL35" s="71">
        <f>'TRUONG YEN'!AL35+'NINH THANG'!AL35+'NINH AN'!AL35+'NINH HAI'!AL35+'NINH KHANG'!AL35+'NINH VAN'!AL35+'NINH GIANG'!AL35+'NINH MY'!AL35+'NINH XUAN'!AL35+'NINH HOA'!AL35+'TT THIEN TON'!AL35</f>
        <v>0</v>
      </c>
      <c r="AM35" s="71">
        <f>'TRUONG YEN'!AM35+'NINH THANG'!AM35+'NINH AN'!AM35+'NINH HAI'!AM35+'NINH KHANG'!AM35+'NINH VAN'!AM35+'NINH GIANG'!AM35+'NINH MY'!AM35+'NINH XUAN'!AM35+'NINH HOA'!AM35+'TT THIEN TON'!AM35</f>
        <v>0</v>
      </c>
      <c r="AN35" s="71">
        <f>'TRUONG YEN'!AN35+'NINH THANG'!AN35+'NINH AN'!AN35+'NINH HAI'!AN35+'NINH KHANG'!AN35+'NINH VAN'!AN35+'NINH GIANG'!AN35+'NINH MY'!AN35+'NINH XUAN'!AN35+'NINH HOA'!AN35+'TT THIEN TON'!AN35</f>
        <v>0</v>
      </c>
      <c r="AO35" s="49">
        <f t="shared" si="1"/>
        <v>0</v>
      </c>
      <c r="AP35" s="66"/>
    </row>
    <row r="36" spans="1:42">
      <c r="A36" s="60" t="s">
        <v>85</v>
      </c>
      <c r="B36" s="59" t="s">
        <v>9</v>
      </c>
      <c r="C36" s="58" t="s">
        <v>8</v>
      </c>
      <c r="D36" s="71">
        <f>'TRUONG YEN'!D36+'NINH THANG'!D36+'NINH AN'!D36+'NINH HAI'!D36+'NINH KHANG'!D36+'NINH VAN'!D36+'NINH GIANG'!D36+'NINH MY'!D36+'NINH XUAN'!D36+'NINH HOA'!D36+'TT THIEN TON'!D36</f>
        <v>0</v>
      </c>
      <c r="E36" s="71">
        <f>'TRUONG YEN'!E36+'NINH THANG'!E36+'NINH AN'!E36+'NINH HAI'!E36+'NINH KHANG'!E36+'NINH VAN'!E36+'NINH GIANG'!E36+'NINH MY'!E36+'NINH XUAN'!E36+'NINH HOA'!E36+'TT THIEN TON'!E36</f>
        <v>0</v>
      </c>
      <c r="F36" s="71">
        <f>'TRUONG YEN'!F36+'NINH THANG'!F36+'NINH AN'!F36+'NINH HAI'!F36+'NINH KHANG'!F36+'NINH VAN'!F36+'NINH GIANG'!F36+'NINH MY'!F36+'NINH XUAN'!F36+'NINH HOA'!F36+'TT THIEN TON'!F36</f>
        <v>0</v>
      </c>
      <c r="G36" s="71">
        <f>'TRUONG YEN'!G36+'NINH THANG'!G36+'NINH AN'!G36+'NINH HAI'!G36+'NINH KHANG'!G36+'NINH VAN'!G36+'NINH GIANG'!G36+'NINH MY'!G36+'NINH XUAN'!G36+'NINH HOA'!G36+'TT THIEN TON'!G36</f>
        <v>0</v>
      </c>
      <c r="H36" s="71">
        <f>'TRUONG YEN'!H36+'NINH THANG'!H36+'NINH AN'!H36+'NINH HAI'!H36+'NINH KHANG'!H36+'NINH VAN'!H36+'NINH GIANG'!H36+'NINH MY'!H36+'NINH XUAN'!H36+'NINH HOA'!H36+'TT THIEN TON'!H36</f>
        <v>0</v>
      </c>
      <c r="I36" s="71">
        <f>'TRUONG YEN'!I36+'NINH THANG'!I36+'NINH AN'!I36+'NINH HAI'!I36+'NINH KHANG'!I36+'NINH VAN'!I36+'NINH GIANG'!I36+'NINH MY'!I36+'NINH XUAN'!I36+'NINH HOA'!I36+'TT THIEN TON'!I36</f>
        <v>0</v>
      </c>
      <c r="J36" s="71">
        <f>'TRUONG YEN'!J36+'NINH THANG'!J36+'NINH AN'!J36+'NINH HAI'!J36+'NINH KHANG'!J36+'NINH VAN'!J36+'NINH GIANG'!J36+'NINH MY'!J36+'NINH XUAN'!J36+'NINH HOA'!J36+'TT THIEN TON'!J36</f>
        <v>0</v>
      </c>
      <c r="K36" s="71">
        <f>'TRUONG YEN'!K36+'NINH THANG'!K36+'NINH AN'!K36+'NINH HAI'!K36+'NINH KHANG'!K36+'NINH VAN'!K36+'NINH GIANG'!K36+'NINH MY'!K36+'NINH XUAN'!K36+'NINH HOA'!K36+'TT THIEN TON'!K36</f>
        <v>0</v>
      </c>
      <c r="L36" s="71">
        <f>'TRUONG YEN'!L36+'NINH THANG'!L36+'NINH AN'!L36+'NINH HAI'!L36+'NINH KHANG'!L36+'NINH VAN'!L36+'NINH GIANG'!L36+'NINH MY'!L36+'NINH XUAN'!L36+'NINH HOA'!L36+'TT THIEN TON'!L36</f>
        <v>0</v>
      </c>
      <c r="M36" s="71">
        <f>'TRUONG YEN'!M36+'NINH THANG'!M36+'NINH AN'!M36+'NINH HAI'!M36+'NINH KHANG'!M36+'NINH VAN'!M36+'NINH GIANG'!M36+'NINH MY'!M36+'NINH XUAN'!M36+'NINH HOA'!M36+'TT THIEN TON'!M36</f>
        <v>0</v>
      </c>
      <c r="N36" s="71">
        <f>'TRUONG YEN'!N36+'NINH THANG'!N36+'NINH AN'!N36+'NINH HAI'!N36+'NINH KHANG'!N36+'NINH VAN'!N36+'NINH GIANG'!N36+'NINH MY'!N36+'NINH XUAN'!N36+'NINH HOA'!N36+'TT THIEN TON'!N36</f>
        <v>0</v>
      </c>
      <c r="O36" s="71">
        <f>'TRUONG YEN'!O36+'NINH THANG'!O36+'NINH AN'!O36+'NINH HAI'!O36+'NINH KHANG'!O36+'NINH VAN'!O36+'NINH GIANG'!O36+'NINH MY'!O36+'NINH XUAN'!O36+'NINH HOA'!O36+'TT THIEN TON'!O36</f>
        <v>0</v>
      </c>
      <c r="P36" s="71">
        <f>'TRUONG YEN'!P36+'NINH THANG'!P36+'NINH AN'!P36+'NINH HAI'!P36+'NINH KHANG'!P36+'NINH VAN'!P36+'NINH GIANG'!P36+'NINH MY'!P36+'NINH XUAN'!P36+'NINH HOA'!P36+'TT THIEN TON'!P36</f>
        <v>0</v>
      </c>
      <c r="Q36" s="71">
        <f>'TRUONG YEN'!Q36+'NINH THANG'!Q36+'NINH AN'!Q36+'NINH HAI'!Q36+'NINH KHANG'!Q36+'NINH VAN'!Q36+'NINH GIANG'!Q36+'NINH MY'!Q36+'NINH XUAN'!Q36+'NINH HOA'!Q36+'TT THIEN TON'!Q36</f>
        <v>0</v>
      </c>
      <c r="R36" s="71">
        <f>'TRUONG YEN'!R36+'NINH THANG'!R36+'NINH AN'!R36+'NINH HAI'!R36+'NINH KHANG'!R36+'NINH VAN'!R36+'NINH GIANG'!R36+'NINH MY'!R36+'NINH XUAN'!R36+'NINH HOA'!R36+'TT THIEN TON'!R36</f>
        <v>0</v>
      </c>
      <c r="S36" s="71">
        <f>'TRUONG YEN'!S36+'NINH THANG'!S36+'NINH AN'!S36+'NINH HAI'!S36+'NINH KHANG'!S36+'NINH VAN'!S36+'NINH GIANG'!S36+'NINH MY'!S36+'NINH XUAN'!S36+'NINH HOA'!S36+'TT THIEN TON'!S36</f>
        <v>0</v>
      </c>
      <c r="T36" s="71">
        <f>'TRUONG YEN'!T36+'NINH THANG'!T36+'NINH AN'!T36+'NINH HAI'!T36+'NINH KHANG'!T36+'NINH VAN'!T36+'NINH GIANG'!T36+'NINH MY'!T36+'NINH XUAN'!T36+'NINH HOA'!T36+'TT THIEN TON'!T36</f>
        <v>0</v>
      </c>
      <c r="U36" s="71">
        <f>'TRUONG YEN'!U36+'NINH THANG'!U36+'NINH AN'!U36+'NINH HAI'!U36+'NINH KHANG'!U36+'NINH VAN'!U36+'NINH GIANG'!U36+'NINH MY'!U36+'NINH XUAN'!U36+'NINH HOA'!U36+'TT THIEN TON'!U36</f>
        <v>0</v>
      </c>
      <c r="V36" s="71">
        <f>'TRUONG YEN'!V36+'NINH THANG'!V36+'NINH AN'!V36+'NINH HAI'!V36+'NINH KHANG'!V36+'NINH VAN'!V36+'NINH GIANG'!V36+'NINH MY'!V36+'NINH XUAN'!V36+'NINH HOA'!V36+'TT THIEN TON'!V36</f>
        <v>0</v>
      </c>
      <c r="W36" s="71">
        <f>'TRUONG YEN'!W36+'NINH THANG'!W36+'NINH AN'!W36+'NINH HAI'!W36+'NINH KHANG'!W36+'NINH VAN'!W36+'NINH GIANG'!W36+'NINH MY'!W36+'NINH XUAN'!W36+'NINH HOA'!W36+'TT THIEN TON'!W36</f>
        <v>0</v>
      </c>
      <c r="X36" s="71">
        <f>'TRUONG YEN'!X36+'NINH THANG'!X36+'NINH AN'!X36+'NINH HAI'!X36+'NINH KHANG'!X36+'NINH VAN'!X36+'NINH GIANG'!X36+'NINH MY'!X36+'NINH XUAN'!X36+'NINH HOA'!X36+'TT THIEN TON'!X36</f>
        <v>0</v>
      </c>
      <c r="Y36" s="71">
        <f>'TRUONG YEN'!Y36+'NINH THANG'!Y36+'NINH AN'!Y36+'NINH HAI'!Y36+'NINH KHANG'!Y36+'NINH VAN'!Y36+'NINH GIANG'!Y36+'NINH MY'!Y36+'NINH XUAN'!Y36+'NINH HOA'!Y36+'TT THIEN TON'!Y36</f>
        <v>0</v>
      </c>
      <c r="Z36" s="71">
        <f>'TRUONG YEN'!Z36+'NINH THANG'!Z36+'NINH AN'!Z36+'NINH HAI'!Z36+'NINH KHANG'!Z36+'NINH VAN'!Z36+'NINH GIANG'!Z36+'NINH MY'!Z36+'NINH XUAN'!Z36+'NINH HOA'!Z36+'TT THIEN TON'!Z36</f>
        <v>0</v>
      </c>
      <c r="AA36" s="71">
        <f>'TRUONG YEN'!AA36+'NINH THANG'!AA36+'NINH AN'!AA36+'NINH HAI'!AA36+'NINH KHANG'!AA36+'NINH VAN'!AA36+'NINH GIANG'!AA36+'NINH MY'!AA36+'NINH XUAN'!AA36+'NINH HOA'!AA36+'TT THIEN TON'!AA36</f>
        <v>0</v>
      </c>
      <c r="AB36" s="71">
        <f>'TRUONG YEN'!AB36+'NINH THANG'!AB36+'NINH AN'!AB36+'NINH HAI'!AB36+'NINH KHANG'!AB36+'NINH VAN'!AB36+'NINH GIANG'!AB36+'NINH MY'!AB36+'NINH XUAN'!AB36+'NINH HOA'!AB36+'TT THIEN TON'!AB36</f>
        <v>0</v>
      </c>
      <c r="AC36" s="71">
        <f>'TRUONG YEN'!AC36+'NINH THANG'!AC36+'NINH AN'!AC36+'NINH HAI'!AC36+'NINH KHANG'!AC36+'NINH VAN'!AC36+'NINH GIANG'!AC36+'NINH MY'!AC36+'NINH XUAN'!AC36+'NINH HOA'!AC36+'TT THIEN TON'!AC36</f>
        <v>0</v>
      </c>
      <c r="AD36" s="71">
        <f>'TRUONG YEN'!AD36+'NINH THANG'!AD36+'NINH AN'!AD36+'NINH HAI'!AD36+'NINH KHANG'!AD36+'NINH VAN'!AD36+'NINH GIANG'!AD36+'NINH MY'!AD36+'NINH XUAN'!AD36+'NINH HOA'!AD36+'TT THIEN TON'!AD36</f>
        <v>0</v>
      </c>
      <c r="AE36" s="71">
        <f>'TRUONG YEN'!AE36+'NINH THANG'!AE36+'NINH AN'!AE36+'NINH HAI'!AE36+'NINH KHANG'!AE36+'NINH VAN'!AE36+'NINH GIANG'!AE36+'NINH MY'!AE36+'NINH XUAN'!AE36+'NINH HOA'!AE36+'TT THIEN TON'!AE36</f>
        <v>0</v>
      </c>
      <c r="AF36" s="71">
        <f>'TRUONG YEN'!AF36+'NINH THANG'!AF36+'NINH AN'!AF36+'NINH HAI'!AF36+'NINH KHANG'!AF36+'NINH VAN'!AF36+'NINH GIANG'!AF36+'NINH MY'!AF36+'NINH XUAN'!AF36+'NINH HOA'!AF36+'TT THIEN TON'!AF36</f>
        <v>0</v>
      </c>
      <c r="AG36" s="71">
        <f>'TRUONG YEN'!AG36+'NINH THANG'!AG36+'NINH AN'!AG36+'NINH HAI'!AG36+'NINH KHANG'!AG36+'NINH VAN'!AG36+'NINH GIANG'!AG36+'NINH MY'!AG36+'NINH XUAN'!AG36+'NINH HOA'!AG36+'TT THIEN TON'!AG36</f>
        <v>0</v>
      </c>
      <c r="AH36" s="71">
        <f>'TRUONG YEN'!AH36+'NINH THANG'!AH36+'NINH AN'!AH36+'NINH HAI'!AH36+'NINH KHANG'!AH36+'NINH VAN'!AH36+'NINH GIANG'!AH36+'NINH MY'!AH36+'NINH XUAN'!AH36+'NINH HOA'!AH36+'TT THIEN TON'!AH36</f>
        <v>0</v>
      </c>
      <c r="AI36" s="71">
        <f>'TRUONG YEN'!AI36+'NINH THANG'!AI36+'NINH AN'!AI36+'NINH HAI'!AI36+'NINH KHANG'!AI36+'NINH VAN'!AI36+'NINH GIANG'!AI36+'NINH MY'!AI36+'NINH XUAN'!AI36+'NINH HOA'!AI36+'TT THIEN TON'!AI36</f>
        <v>0</v>
      </c>
      <c r="AJ36" s="71">
        <f>'TRUONG YEN'!AJ36+'NINH THANG'!AJ36+'NINH AN'!AJ36+'NINH HAI'!AJ36+'NINH KHANG'!AJ36+'NINH VAN'!AJ36+'NINH GIANG'!AJ36+'NINH MY'!AJ36+'NINH XUAN'!AJ36+'NINH HOA'!AJ36+'TT THIEN TON'!AJ36</f>
        <v>0</v>
      </c>
      <c r="AK36" s="71">
        <f>'TRUONG YEN'!AK36+'NINH THANG'!AK36+'NINH AN'!AK36+'NINH HAI'!AK36+'NINH KHANG'!AK36+'NINH VAN'!AK36+'NINH GIANG'!AK36+'NINH MY'!AK36+'NINH XUAN'!AK36+'NINH HOA'!AK36+'TT THIEN TON'!AK36</f>
        <v>0</v>
      </c>
      <c r="AL36" s="71">
        <f>'TRUONG YEN'!AL36+'NINH THANG'!AL36+'NINH AN'!AL36+'NINH HAI'!AL36+'NINH KHANG'!AL36+'NINH VAN'!AL36+'NINH GIANG'!AL36+'NINH MY'!AL36+'NINH XUAN'!AL36+'NINH HOA'!AL36+'TT THIEN TON'!AL36</f>
        <v>0</v>
      </c>
      <c r="AM36" s="71">
        <f>'TRUONG YEN'!AM36+'NINH THANG'!AM36+'NINH AN'!AM36+'NINH HAI'!AM36+'NINH KHANG'!AM36+'NINH VAN'!AM36+'NINH GIANG'!AM36+'NINH MY'!AM36+'NINH XUAN'!AM36+'NINH HOA'!AM36+'TT THIEN TON'!AM36</f>
        <v>0</v>
      </c>
      <c r="AN36" s="71">
        <f>'TRUONG YEN'!AN36+'NINH THANG'!AN36+'NINH AN'!AN36+'NINH HAI'!AN36+'NINH KHANG'!AN36+'NINH VAN'!AN36+'NINH GIANG'!AN36+'NINH MY'!AN36+'NINH XUAN'!AN36+'NINH HOA'!AN36+'TT THIEN TON'!AN36</f>
        <v>0</v>
      </c>
      <c r="AO36" s="49">
        <f t="shared" si="1"/>
        <v>0</v>
      </c>
    </row>
    <row r="37" spans="1:42">
      <c r="A37" s="55" t="s">
        <v>150</v>
      </c>
      <c r="B37" s="54" t="s">
        <v>149</v>
      </c>
      <c r="C37" s="53" t="s">
        <v>148</v>
      </c>
      <c r="D37" s="71">
        <f>'TRUONG YEN'!D37+'NINH THANG'!D37+'NINH AN'!D37+'NINH HAI'!D37+'NINH KHANG'!D37+'NINH VAN'!D37+'NINH GIANG'!D37+'NINH MY'!D37+'NINH XUAN'!D37+'NINH HOA'!D37+'TT THIEN TON'!D37</f>
        <v>0</v>
      </c>
      <c r="E37" s="71">
        <f>'TRUONG YEN'!E37+'NINH THANG'!E37+'NINH AN'!E37+'NINH HAI'!E37+'NINH KHANG'!E37+'NINH VAN'!E37+'NINH GIANG'!E37+'NINH MY'!E37+'NINH XUAN'!E37+'NINH HOA'!E37+'TT THIEN TON'!E37</f>
        <v>0</v>
      </c>
      <c r="F37" s="71">
        <f>'TRUONG YEN'!F37+'NINH THANG'!F37+'NINH AN'!F37+'NINH HAI'!F37+'NINH KHANG'!F37+'NINH VAN'!F37+'NINH GIANG'!F37+'NINH MY'!F37+'NINH XUAN'!F37+'NINH HOA'!F37+'TT THIEN TON'!F37</f>
        <v>0</v>
      </c>
      <c r="G37" s="71">
        <f>'TRUONG YEN'!G37+'NINH THANG'!G37+'NINH AN'!G37+'NINH HAI'!G37+'NINH KHANG'!G37+'NINH VAN'!G37+'NINH GIANG'!G37+'NINH MY'!G37+'NINH XUAN'!G37+'NINH HOA'!G37+'TT THIEN TON'!G37</f>
        <v>0</v>
      </c>
      <c r="H37" s="71">
        <f>'TRUONG YEN'!H37+'NINH THANG'!H37+'NINH AN'!H37+'NINH HAI'!H37+'NINH KHANG'!H37+'NINH VAN'!H37+'NINH GIANG'!H37+'NINH MY'!H37+'NINH XUAN'!H37+'NINH HOA'!H37+'TT THIEN TON'!H37</f>
        <v>0</v>
      </c>
      <c r="I37" s="71" t="e">
        <f>'TRUONG YEN'!I37+'NINH THANG'!I37+'NINH AN'!I37+'NINH HAI'!I37+'NINH KHANG'!I37+'NINH VAN'!I37+'NINH GIANG'!I37+'NINH MY'!I37+'NINH XUAN'!I37+'NINH HOA'!I37+'TT THIEN TON'!I37</f>
        <v>#REF!</v>
      </c>
      <c r="J37" s="71">
        <f>'TRUONG YEN'!J37+'NINH THANG'!J37+'NINH AN'!J37+'NINH HAI'!J37+'NINH KHANG'!J37+'NINH VAN'!J37+'NINH GIANG'!J37+'NINH MY'!J37+'NINH XUAN'!J37+'NINH HOA'!J37+'TT THIEN TON'!J37</f>
        <v>0</v>
      </c>
      <c r="K37" s="71">
        <f>'TRUONG YEN'!K37+'NINH THANG'!K37+'NINH AN'!K37+'NINH HAI'!K37+'NINH KHANG'!K37+'NINH VAN'!K37+'NINH GIANG'!K37+'NINH MY'!K37+'NINH XUAN'!K37+'NINH HOA'!K37+'TT THIEN TON'!K37</f>
        <v>0</v>
      </c>
      <c r="L37" s="71">
        <f>'TRUONG YEN'!L37+'NINH THANG'!L37+'NINH AN'!L37+'NINH HAI'!L37+'NINH KHANG'!L37+'NINH VAN'!L37+'NINH GIANG'!L37+'NINH MY'!L37+'NINH XUAN'!L37+'NINH HOA'!L37+'TT THIEN TON'!L37</f>
        <v>0</v>
      </c>
      <c r="M37" s="71">
        <f>'TRUONG YEN'!M37+'NINH THANG'!M37+'NINH AN'!M37+'NINH HAI'!M37+'NINH KHANG'!M37+'NINH VAN'!M37+'NINH GIANG'!M37+'NINH MY'!M37+'NINH XUAN'!M37+'NINH HOA'!M37+'TT THIEN TON'!M37</f>
        <v>0</v>
      </c>
      <c r="N37" s="71">
        <f>'TRUONG YEN'!N37+'NINH THANG'!N37+'NINH AN'!N37+'NINH HAI'!N37+'NINH KHANG'!N37+'NINH VAN'!N37+'NINH GIANG'!N37+'NINH MY'!N37+'NINH XUAN'!N37+'NINH HOA'!N37+'TT THIEN TON'!N37</f>
        <v>0</v>
      </c>
      <c r="O37" s="71">
        <f>'TRUONG YEN'!O37+'NINH THANG'!O37+'NINH AN'!O37+'NINH HAI'!O37+'NINH KHANG'!O37+'NINH VAN'!O37+'NINH GIANG'!O37+'NINH MY'!O37+'NINH XUAN'!O37+'NINH HOA'!O37+'TT THIEN TON'!O37</f>
        <v>0</v>
      </c>
      <c r="P37" s="71">
        <f>'TRUONG YEN'!P37+'NINH THANG'!P37+'NINH AN'!P37+'NINH HAI'!P37+'NINH KHANG'!P37+'NINH VAN'!P37+'NINH GIANG'!P37+'NINH MY'!P37+'NINH XUAN'!P37+'NINH HOA'!P37+'TT THIEN TON'!P37</f>
        <v>0</v>
      </c>
      <c r="Q37" s="71" t="e">
        <f>'TRUONG YEN'!Q37+'NINH THANG'!Q37+'NINH AN'!Q37+'NINH HAI'!Q37+'NINH KHANG'!Q37+'NINH VAN'!Q37+'NINH GIANG'!Q37+'NINH MY'!Q37+'NINH XUAN'!Q37+'NINH HOA'!Q37+'TT THIEN TON'!Q37</f>
        <v>#REF!</v>
      </c>
      <c r="R37" s="71">
        <f>'TRUONG YEN'!R37+'NINH THANG'!R37+'NINH AN'!R37+'NINH HAI'!R37+'NINH KHANG'!R37+'NINH VAN'!R37+'NINH GIANG'!R37+'NINH MY'!R37+'NINH XUAN'!R37+'NINH HOA'!R37+'TT THIEN TON'!R37</f>
        <v>0</v>
      </c>
      <c r="S37" s="71">
        <f>'TRUONG YEN'!S37+'NINH THANG'!S37+'NINH AN'!S37+'NINH HAI'!S37+'NINH KHANG'!S37+'NINH VAN'!S37+'NINH GIANG'!S37+'NINH MY'!S37+'NINH XUAN'!S37+'NINH HOA'!S37+'TT THIEN TON'!S37</f>
        <v>0</v>
      </c>
      <c r="T37" s="71">
        <f>'TRUONG YEN'!T37+'NINH THANG'!T37+'NINH AN'!T37+'NINH HAI'!T37+'NINH KHANG'!T37+'NINH VAN'!T37+'NINH GIANG'!T37+'NINH MY'!T37+'NINH XUAN'!T37+'NINH HOA'!T37+'TT THIEN TON'!T37</f>
        <v>0</v>
      </c>
      <c r="U37" s="71">
        <f>'TRUONG YEN'!U37+'NINH THANG'!U37+'NINH AN'!U37+'NINH HAI'!U37+'NINH KHANG'!U37+'NINH VAN'!U37+'NINH GIANG'!U37+'NINH MY'!U37+'NINH XUAN'!U37+'NINH HOA'!U37+'TT THIEN TON'!U37</f>
        <v>0</v>
      </c>
      <c r="V37" s="71" t="e">
        <f>'TRUONG YEN'!V37+'NINH THANG'!V37+'NINH AN'!V37+'NINH HAI'!V37+'NINH KHANG'!V37+'NINH VAN'!V37+'NINH GIANG'!V37+'NINH MY'!V37+'NINH XUAN'!V37+'NINH HOA'!V37+'TT THIEN TON'!V37</f>
        <v>#REF!</v>
      </c>
      <c r="W37" s="71">
        <f>'TRUONG YEN'!W37+'NINH THANG'!W37+'NINH AN'!W37+'NINH HAI'!W37+'NINH KHANG'!W37+'NINH VAN'!W37+'NINH GIANG'!W37+'NINH MY'!W37+'NINH XUAN'!W37+'NINH HOA'!W37+'TT THIEN TON'!W37</f>
        <v>0.2</v>
      </c>
      <c r="X37" s="71">
        <f>'TRUONG YEN'!X37+'NINH THANG'!X37+'NINH AN'!X37+'NINH HAI'!X37+'NINH KHANG'!X37+'NINH VAN'!X37+'NINH GIANG'!X37+'NINH MY'!X37+'NINH XUAN'!X37+'NINH HOA'!X37+'TT THIEN TON'!X37</f>
        <v>0</v>
      </c>
      <c r="Y37" s="71">
        <f>'TRUONG YEN'!Y37+'NINH THANG'!Y37+'NINH AN'!Y37+'NINH HAI'!Y37+'NINH KHANG'!Y37+'NINH VAN'!Y37+'NINH GIANG'!Y37+'NINH MY'!Y37+'NINH XUAN'!Y37+'NINH HOA'!Y37+'TT THIEN TON'!Y37</f>
        <v>0</v>
      </c>
      <c r="Z37" s="71" t="e">
        <f>'TRUONG YEN'!Z37+'NINH THANG'!Z37+'NINH AN'!Z37+'NINH HAI'!Z37+'NINH KHANG'!Z37+'NINH VAN'!Z37+'NINH GIANG'!Z37+'NINH MY'!Z37+'NINH XUAN'!Z37+'NINH HOA'!Z37+'TT THIEN TON'!Z37</f>
        <v>#REF!</v>
      </c>
      <c r="AA37" s="71">
        <f>'TRUONG YEN'!AA37+'NINH THANG'!AA37+'NINH AN'!AA37+'NINH HAI'!AA37+'NINH KHANG'!AA37+'NINH VAN'!AA37+'NINH GIANG'!AA37+'NINH MY'!AA37+'NINH XUAN'!AA37+'NINH HOA'!AA37+'TT THIEN TON'!AA37</f>
        <v>0</v>
      </c>
      <c r="AB37" s="71">
        <f>'TRUONG YEN'!AB37+'NINH THANG'!AB37+'NINH AN'!AB37+'NINH HAI'!AB37+'NINH KHANG'!AB37+'NINH VAN'!AB37+'NINH GIANG'!AB37+'NINH MY'!AB37+'NINH XUAN'!AB37+'NINH HOA'!AB37+'TT THIEN TON'!AB37</f>
        <v>0</v>
      </c>
      <c r="AC37" s="71">
        <f>'TRUONG YEN'!AC37+'NINH THANG'!AC37+'NINH AN'!AC37+'NINH HAI'!AC37+'NINH KHANG'!AC37+'NINH VAN'!AC37+'NINH GIANG'!AC37+'NINH MY'!AC37+'NINH XUAN'!AC37+'NINH HOA'!AC37+'TT THIEN TON'!AC37</f>
        <v>0</v>
      </c>
      <c r="AD37" s="71">
        <f>'TRUONG YEN'!AD37+'NINH THANG'!AD37+'NINH AN'!AD37+'NINH HAI'!AD37+'NINH KHANG'!AD37+'NINH VAN'!AD37+'NINH GIANG'!AD37+'NINH MY'!AD37+'NINH XUAN'!AD37+'NINH HOA'!AD37+'TT THIEN TON'!AD37</f>
        <v>0</v>
      </c>
      <c r="AE37" s="71">
        <f>'TRUONG YEN'!AE37+'NINH THANG'!AE37+'NINH AN'!AE37+'NINH HAI'!AE37+'NINH KHANG'!AE37+'NINH VAN'!AE37+'NINH GIANG'!AE37+'NINH MY'!AE37+'NINH XUAN'!AE37+'NINH HOA'!AE37+'TT THIEN TON'!AE37</f>
        <v>0</v>
      </c>
      <c r="AF37" s="71">
        <f>'TRUONG YEN'!AF37+'NINH THANG'!AF37+'NINH AN'!AF37+'NINH HAI'!AF37+'NINH KHANG'!AF37+'NINH VAN'!AF37+'NINH GIANG'!AF37+'NINH MY'!AF37+'NINH XUAN'!AF37+'NINH HOA'!AF37+'TT THIEN TON'!AF37</f>
        <v>0</v>
      </c>
      <c r="AG37" s="71">
        <f>'TRUONG YEN'!AG37+'NINH THANG'!AG37+'NINH AN'!AG37+'NINH HAI'!AG37+'NINH KHANG'!AG37+'NINH VAN'!AG37+'NINH GIANG'!AG37+'NINH MY'!AG37+'NINH XUAN'!AG37+'NINH HOA'!AG37+'TT THIEN TON'!AG37</f>
        <v>0</v>
      </c>
      <c r="AH37" s="71">
        <f>'TRUONG YEN'!AH37+'NINH THANG'!AH37+'NINH AN'!AH37+'NINH HAI'!AH37+'NINH KHANG'!AH37+'NINH VAN'!AH37+'NINH GIANG'!AH37+'NINH MY'!AH37+'NINH XUAN'!AH37+'NINH HOA'!AH37+'TT THIEN TON'!AH37</f>
        <v>0</v>
      </c>
      <c r="AI37" s="71">
        <f>'TRUONG YEN'!AI37+'NINH THANG'!AI37+'NINH AN'!AI37+'NINH HAI'!AI37+'NINH KHANG'!AI37+'NINH VAN'!AI37+'NINH GIANG'!AI37+'NINH MY'!AI37+'NINH XUAN'!AI37+'NINH HOA'!AI37+'TT THIEN TON'!AI37</f>
        <v>0</v>
      </c>
      <c r="AJ37" s="71">
        <f>'TRUONG YEN'!AJ37+'NINH THANG'!AJ37+'NINH AN'!AJ37+'NINH HAI'!AJ37+'NINH KHANG'!AJ37+'NINH VAN'!AJ37+'NINH GIANG'!AJ37+'NINH MY'!AJ37+'NINH XUAN'!AJ37+'NINH HOA'!AJ37+'TT THIEN TON'!AJ37</f>
        <v>0</v>
      </c>
      <c r="AK37" s="71">
        <f>'TRUONG YEN'!AK37+'NINH THANG'!AK37+'NINH AN'!AK37+'NINH HAI'!AK37+'NINH KHANG'!AK37+'NINH VAN'!AK37+'NINH GIANG'!AK37+'NINH MY'!AK37+'NINH XUAN'!AK37+'NINH HOA'!AK37+'TT THIEN TON'!AK37</f>
        <v>6.41</v>
      </c>
      <c r="AL37" s="71">
        <f>'TRUONG YEN'!AL37+'NINH THANG'!AL37+'NINH AN'!AL37+'NINH HAI'!AL37+'NINH KHANG'!AL37+'NINH VAN'!AL37+'NINH GIANG'!AL37+'NINH MY'!AL37+'NINH XUAN'!AL37+'NINH HOA'!AL37+'TT THIEN TON'!AL37</f>
        <v>0</v>
      </c>
      <c r="AM37" s="71">
        <f>'TRUONG YEN'!AM37+'NINH THANG'!AM37+'NINH AN'!AM37+'NINH HAI'!AM37+'NINH KHANG'!AM37+'NINH VAN'!AM37+'NINH GIANG'!AM37+'NINH MY'!AM37+'NINH XUAN'!AM37+'NINH HOA'!AM37+'TT THIEN TON'!AM37</f>
        <v>0</v>
      </c>
      <c r="AN37" s="71">
        <f>'TRUONG YEN'!AN37+'NINH THANG'!AN37+'NINH AN'!AN37+'NINH HAI'!AN37+'NINH KHANG'!AN37+'NINH VAN'!AN37+'NINH GIANG'!AN37+'NINH MY'!AN37+'NINH XUAN'!AN37+'NINH HOA'!AN37+'TT THIEN TON'!AN37</f>
        <v>0</v>
      </c>
      <c r="AO37" s="49" t="e">
        <f t="shared" si="1"/>
        <v>#REF!</v>
      </c>
    </row>
    <row r="38" spans="1:42" s="47" customFormat="1">
      <c r="D38" s="50">
        <f t="shared" ref="D38:AF38" si="2">SUM(D3:D37)</f>
        <v>0</v>
      </c>
      <c r="E38" s="50">
        <f t="shared" si="2"/>
        <v>0</v>
      </c>
      <c r="F38" s="50">
        <f t="shared" si="2"/>
        <v>0</v>
      </c>
      <c r="G38" s="50">
        <f t="shared" si="2"/>
        <v>0</v>
      </c>
      <c r="H38" s="50" t="e">
        <f t="shared" si="2"/>
        <v>#REF!</v>
      </c>
      <c r="I38" s="50" t="e">
        <f t="shared" si="2"/>
        <v>#REF!</v>
      </c>
      <c r="J38" s="50" t="e">
        <f t="shared" si="2"/>
        <v>#REF!</v>
      </c>
      <c r="K38" s="50">
        <f t="shared" si="2"/>
        <v>0</v>
      </c>
      <c r="L38" s="50">
        <f t="shared" si="2"/>
        <v>0.25</v>
      </c>
      <c r="M38" s="50">
        <f t="shared" si="2"/>
        <v>0.2</v>
      </c>
      <c r="N38" s="50">
        <f t="shared" si="2"/>
        <v>0</v>
      </c>
      <c r="O38" s="50">
        <f t="shared" si="2"/>
        <v>0</v>
      </c>
      <c r="P38" s="50">
        <f t="shared" si="2"/>
        <v>0</v>
      </c>
      <c r="Q38" s="50" t="e">
        <f t="shared" si="2"/>
        <v>#REF!</v>
      </c>
      <c r="R38" s="50">
        <f t="shared" si="2"/>
        <v>0</v>
      </c>
      <c r="S38" s="50">
        <f t="shared" si="2"/>
        <v>0</v>
      </c>
      <c r="T38" s="50">
        <f t="shared" si="2"/>
        <v>13.199999999999998</v>
      </c>
      <c r="U38" s="50">
        <f t="shared" si="2"/>
        <v>0</v>
      </c>
      <c r="V38" s="50" t="e">
        <f t="shared" si="2"/>
        <v>#REF!</v>
      </c>
      <c r="W38" s="50" t="e">
        <f t="shared" si="2"/>
        <v>#REF!</v>
      </c>
      <c r="X38" s="50" t="e">
        <f t="shared" si="2"/>
        <v>#REF!</v>
      </c>
      <c r="Y38" s="50">
        <f t="shared" si="2"/>
        <v>0</v>
      </c>
      <c r="Z38" s="50" t="e">
        <f t="shared" si="2"/>
        <v>#REF!</v>
      </c>
      <c r="AA38" s="50">
        <f t="shared" si="2"/>
        <v>0.25</v>
      </c>
      <c r="AB38" s="50">
        <f t="shared" si="2"/>
        <v>12.96</v>
      </c>
      <c r="AC38" s="50">
        <f t="shared" si="2"/>
        <v>0</v>
      </c>
      <c r="AD38" s="50">
        <f t="shared" si="2"/>
        <v>0</v>
      </c>
      <c r="AE38" s="50">
        <f t="shared" si="2"/>
        <v>0</v>
      </c>
      <c r="AF38" s="50">
        <f t="shared" si="2"/>
        <v>0</v>
      </c>
      <c r="AG38" s="50">
        <f t="shared" ref="AG38:AN38" si="3">SUM(AG3:AG37)</f>
        <v>0</v>
      </c>
      <c r="AH38" s="50" t="e">
        <f t="shared" si="3"/>
        <v>#REF!</v>
      </c>
      <c r="AI38" s="50">
        <f t="shared" si="3"/>
        <v>0</v>
      </c>
      <c r="AJ38" s="50" t="e">
        <f t="shared" si="3"/>
        <v>#REF!</v>
      </c>
      <c r="AK38" s="50">
        <f t="shared" si="3"/>
        <v>42.05</v>
      </c>
      <c r="AL38" s="50">
        <f t="shared" si="3"/>
        <v>4.13</v>
      </c>
      <c r="AM38" s="50">
        <f t="shared" si="3"/>
        <v>0</v>
      </c>
      <c r="AN38" s="50">
        <f t="shared" si="3"/>
        <v>0</v>
      </c>
      <c r="AO38" s="49" t="e">
        <f t="shared" si="1"/>
        <v>#REF!</v>
      </c>
    </row>
    <row r="39" spans="1:42" s="47" customFormat="1">
      <c r="I39" s="48"/>
      <c r="V39" s="48" t="e">
        <f>V38-V22</f>
        <v>#REF!</v>
      </c>
      <c r="W39" s="48" t="e">
        <f>W38-W23</f>
        <v>#REF!</v>
      </c>
      <c r="AA39" s="48" t="e">
        <f>V38-V22</f>
        <v>#REF!</v>
      </c>
      <c r="AE39" s="48"/>
      <c r="AN39" s="82"/>
    </row>
    <row r="40" spans="1:42" s="47" customFormat="1">
      <c r="I40" s="48"/>
      <c r="J40" s="48"/>
      <c r="W40" s="48" t="e">
        <f>AP23-W39</f>
        <v>#REF!</v>
      </c>
      <c r="AG40" s="48"/>
      <c r="AK40" s="48">
        <f>AK3+AK4</f>
        <v>22.67</v>
      </c>
      <c r="AN40" s="82"/>
    </row>
    <row r="41" spans="1:42" s="47" customFormat="1">
      <c r="G41" s="48"/>
      <c r="I41" s="48" t="e">
        <f>SUM(I14:I36)</f>
        <v>#REF!</v>
      </c>
      <c r="J41" s="48" t="e">
        <f>SUM(J14:J36)</f>
        <v>#REF!</v>
      </c>
      <c r="L41" s="48" t="e">
        <f>J41+I41</f>
        <v>#REF!</v>
      </c>
      <c r="V41" s="48" t="e">
        <f>V3+V4</f>
        <v>#REF!</v>
      </c>
      <c r="AN41" s="82"/>
    </row>
    <row r="42" spans="1:42" s="47" customFormat="1">
      <c r="I42" s="48"/>
      <c r="J42" s="48"/>
      <c r="AN42" s="82"/>
    </row>
    <row r="43" spans="1:42" s="47" customFormat="1">
      <c r="I43" s="48"/>
      <c r="J43" s="48"/>
      <c r="AN43" s="82"/>
    </row>
    <row r="44" spans="1:42" s="47" customFormat="1">
      <c r="U44" s="48" t="e">
        <f>V38-'Danh muc 2022'!H1</f>
        <v>#REF!</v>
      </c>
      <c r="AN44" s="82"/>
    </row>
    <row r="45" spans="1:42" s="47" customFormat="1">
      <c r="I45" s="48"/>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3">
    <mergeCell ref="A1:A2"/>
    <mergeCell ref="B1:B2"/>
    <mergeCell ref="C1:C2"/>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topLeftCell="A12" workbookViewId="0">
      <selection activeCell="I20" sqref="I20"/>
    </sheetView>
  </sheetViews>
  <sheetFormatPr defaultRowHeight="15"/>
  <cols>
    <col min="6" max="6" width="47" customWidth="1"/>
    <col min="7" max="7" width="15.42578125" customWidth="1"/>
    <col min="8" max="8" width="14.28515625" customWidth="1"/>
    <col min="9" max="10" width="16.28515625" customWidth="1"/>
  </cols>
  <sheetData>
    <row r="1" spans="1:13">
      <c r="A1" t="s">
        <v>677</v>
      </c>
    </row>
    <row r="8" spans="1:13" ht="18.75">
      <c r="F8" s="1519" t="s">
        <v>221</v>
      </c>
      <c r="G8" s="1519" t="s">
        <v>529</v>
      </c>
      <c r="H8" s="465" t="s">
        <v>678</v>
      </c>
      <c r="I8" s="465" t="s">
        <v>679</v>
      </c>
      <c r="J8" s="436" t="s">
        <v>693</v>
      </c>
      <c r="K8" t="s">
        <v>693</v>
      </c>
    </row>
    <row r="9" spans="1:13" ht="21.75">
      <c r="F9" s="1519"/>
      <c r="G9" s="1519"/>
      <c r="H9" s="465" t="s">
        <v>685</v>
      </c>
      <c r="I9" s="465" t="s">
        <v>680</v>
      </c>
      <c r="J9" s="465"/>
    </row>
    <row r="10" spans="1:13" ht="18.75">
      <c r="F10" s="466" t="s">
        <v>681</v>
      </c>
      <c r="G10" s="471" t="e">
        <f>'Bieu tong hop'!J38</f>
        <v>#REF!</v>
      </c>
      <c r="H10" s="468">
        <v>2500</v>
      </c>
      <c r="I10" s="468" t="e">
        <f>H10*G10*10</f>
        <v>#REF!</v>
      </c>
      <c r="J10" s="468" t="e">
        <f>70%*I10</f>
        <v>#REF!</v>
      </c>
    </row>
    <row r="11" spans="1:13" ht="18.75">
      <c r="F11" s="466" t="s">
        <v>682</v>
      </c>
      <c r="G11" s="471" t="e">
        <f>'Bieu tong hop'!I38</f>
        <v>#REF!</v>
      </c>
      <c r="H11" s="467">
        <v>1200</v>
      </c>
      <c r="I11" s="468" t="e">
        <f>G11*H11*10</f>
        <v>#REF!</v>
      </c>
      <c r="J11" s="468" t="e">
        <f>70%*I11</f>
        <v>#REF!</v>
      </c>
    </row>
    <row r="12" spans="1:13" ht="37.5">
      <c r="F12" s="469" t="s">
        <v>683</v>
      </c>
      <c r="G12" s="471" t="e">
        <f>'Bieu tong hop'!P38+'Bieu tong hop'!Q38-G13</f>
        <v>#REF!</v>
      </c>
      <c r="H12" s="467">
        <v>1000</v>
      </c>
      <c r="I12" s="468" t="e">
        <f>G12*H12*K12*10</f>
        <v>#REF!</v>
      </c>
      <c r="J12" s="468" t="e">
        <f>70%*I12</f>
        <v>#REF!</v>
      </c>
      <c r="K12" s="472">
        <v>1.0999999999999999E-2</v>
      </c>
    </row>
    <row r="13" spans="1:13" ht="37.5">
      <c r="F13" s="469" t="s">
        <v>684</v>
      </c>
      <c r="G13" s="471">
        <f>'Danh muc 2022'!G124+'Danh muc 2022'!G118</f>
        <v>1.55</v>
      </c>
      <c r="H13" s="467">
        <v>1500</v>
      </c>
      <c r="I13" s="468">
        <f>G13*H13*K13*10</f>
        <v>279</v>
      </c>
      <c r="J13" s="468">
        <f>70%*I13</f>
        <v>195.29999999999998</v>
      </c>
      <c r="K13" s="472">
        <v>1.2E-2</v>
      </c>
    </row>
    <row r="14" spans="1:13" ht="18.75">
      <c r="F14" s="1520" t="s">
        <v>534</v>
      </c>
      <c r="G14" s="1520"/>
      <c r="H14" s="1520"/>
      <c r="I14" s="470" t="e">
        <f>I13+I12+I11+I10</f>
        <v>#REF!</v>
      </c>
      <c r="J14" s="470" t="e">
        <f>J13+J12+J11+J10</f>
        <v>#REF!</v>
      </c>
      <c r="M14" t="e">
        <f>30%*I11</f>
        <v>#REF!</v>
      </c>
    </row>
    <row r="16" spans="1:13">
      <c r="I16" s="464" t="e">
        <f>I14-M14-I33</f>
        <v>#REF!</v>
      </c>
      <c r="J16" s="464"/>
    </row>
    <row r="20" spans="6:10">
      <c r="J20" s="464" t="e">
        <f>J14-I33</f>
        <v>#REF!</v>
      </c>
    </row>
    <row r="22" spans="6:10" ht="15.75" thickBot="1"/>
    <row r="23" spans="6:10" ht="16.5">
      <c r="F23" s="1517" t="s">
        <v>221</v>
      </c>
      <c r="G23" s="1517" t="s">
        <v>529</v>
      </c>
      <c r="H23" s="473" t="s">
        <v>678</v>
      </c>
      <c r="I23" s="1517" t="s">
        <v>531</v>
      </c>
      <c r="J23" s="483"/>
    </row>
    <row r="24" spans="6:10" ht="36.75" thickBot="1">
      <c r="F24" s="1518"/>
      <c r="G24" s="1518"/>
      <c r="H24" s="474" t="s">
        <v>687</v>
      </c>
      <c r="I24" s="1518"/>
      <c r="J24" s="483"/>
    </row>
    <row r="25" spans="6:10" ht="17.25" thickBot="1">
      <c r="F25" s="475" t="s">
        <v>691</v>
      </c>
      <c r="G25" s="482" t="e">
        <f>#REF!</f>
        <v>#REF!</v>
      </c>
      <c r="H25" s="476">
        <v>70</v>
      </c>
      <c r="I25" s="477" t="e">
        <f t="shared" ref="I25:I30" si="0">H25*G25*10</f>
        <v>#REF!</v>
      </c>
      <c r="J25" s="484"/>
    </row>
    <row r="26" spans="6:10" ht="17.25" thickBot="1">
      <c r="F26" s="475" t="s">
        <v>692</v>
      </c>
      <c r="G26" s="482" t="e">
        <f>#REF!</f>
        <v>#REF!</v>
      </c>
      <c r="H26" s="476">
        <v>75</v>
      </c>
      <c r="I26" s="477" t="e">
        <f t="shared" si="0"/>
        <v>#REF!</v>
      </c>
      <c r="J26" s="484"/>
    </row>
    <row r="27" spans="6:10" ht="33.75" thickBot="1">
      <c r="F27" s="475" t="s">
        <v>688</v>
      </c>
      <c r="G27" s="482" t="e">
        <f>#REF!</f>
        <v>#REF!</v>
      </c>
      <c r="H27" s="476">
        <v>105</v>
      </c>
      <c r="I27" s="477" t="e">
        <f t="shared" si="0"/>
        <v>#REF!</v>
      </c>
      <c r="J27" s="484"/>
    </row>
    <row r="28" spans="6:10" ht="33.75" thickBot="1">
      <c r="F28" s="475" t="s">
        <v>689</v>
      </c>
      <c r="G28" s="482" t="e">
        <f>#REF!</f>
        <v>#REF!</v>
      </c>
      <c r="H28" s="476">
        <v>80</v>
      </c>
      <c r="I28" s="477" t="e">
        <f t="shared" si="0"/>
        <v>#REF!</v>
      </c>
      <c r="J28" s="484"/>
    </row>
    <row r="29" spans="6:10" ht="17.25" thickBot="1">
      <c r="F29" s="475" t="s">
        <v>555</v>
      </c>
      <c r="G29" s="482" t="e">
        <f>#REF!</f>
        <v>#REF!</v>
      </c>
      <c r="H29" s="477">
        <f>H11</f>
        <v>1200</v>
      </c>
      <c r="I29" s="477" t="e">
        <f t="shared" si="0"/>
        <v>#REF!</v>
      </c>
      <c r="J29" s="484"/>
    </row>
    <row r="30" spans="6:10" ht="17.25" thickBot="1">
      <c r="F30" s="475" t="s">
        <v>686</v>
      </c>
      <c r="G30" s="515">
        <f>'Bieu tong hop'!AO13</f>
        <v>0.06</v>
      </c>
      <c r="H30" s="477">
        <f>H10</f>
        <v>2500</v>
      </c>
      <c r="I30" s="477">
        <f t="shared" si="0"/>
        <v>1500</v>
      </c>
      <c r="J30" s="484"/>
    </row>
    <row r="31" spans="6:10" ht="17.25" thickBot="1">
      <c r="F31" s="479"/>
      <c r="G31" s="478"/>
      <c r="H31" s="477"/>
      <c r="I31" s="477"/>
      <c r="J31" s="484"/>
    </row>
    <row r="32" spans="6:10" ht="17.25" thickBot="1">
      <c r="F32" s="479" t="s">
        <v>690</v>
      </c>
      <c r="G32" s="478"/>
      <c r="H32" s="478"/>
      <c r="I32" s="477" t="e">
        <f>20%*(I10+I11)</f>
        <v>#REF!</v>
      </c>
      <c r="J32" s="484"/>
    </row>
    <row r="33" spans="6:10" ht="17.25" thickBot="1">
      <c r="F33" s="480" t="s">
        <v>558</v>
      </c>
      <c r="G33" s="478"/>
      <c r="H33" s="478"/>
      <c r="I33" s="481" t="e">
        <f>I32+I29+I28+I27+I26+I25+I30</f>
        <v>#REF!</v>
      </c>
      <c r="J33" s="485"/>
    </row>
    <row r="34" spans="6:10">
      <c r="I34" s="464" t="e">
        <f>I14-I33</f>
        <v>#REF!</v>
      </c>
      <c r="J34" s="464"/>
    </row>
  </sheetData>
  <mergeCells count="6">
    <mergeCell ref="I23:I24"/>
    <mergeCell ref="F8:F9"/>
    <mergeCell ref="G8:G9"/>
    <mergeCell ref="F14:H14"/>
    <mergeCell ref="F23:F24"/>
    <mergeCell ref="G23:G24"/>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7" zoomScaleNormal="77" workbookViewId="0">
      <pane xSplit="2" ySplit="3" topLeftCell="H4" activePane="bottomRight" state="frozen"/>
      <selection activeCell="D103" sqref="D4:D103"/>
      <selection pane="topRight" activeCell="D103" sqref="D4:D103"/>
      <selection pane="bottomLeft" activeCell="D103" sqref="D4:D103"/>
      <selection pane="bottomRight" activeCell="AP22" sqref="AP22"/>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f>'Danh muc 2022'!H72+'khu đô thị'!G8+'khu đô thị'!G30</f>
        <v>58.25</v>
      </c>
      <c r="J3" s="56"/>
      <c r="K3" s="56"/>
      <c r="L3" s="56"/>
      <c r="M3" s="56"/>
      <c r="N3" s="56">
        <f>'khu đô thị'!G17</f>
        <v>0</v>
      </c>
      <c r="O3" s="56"/>
      <c r="P3" s="56"/>
      <c r="Q3" s="56">
        <f>'Danh muc 2022'!H118/2+'khu đô thị'!G10+'khu đô thị'!G32</f>
        <v>8</v>
      </c>
      <c r="R3" s="56"/>
      <c r="S3" s="56"/>
      <c r="T3" s="56">
        <f>'khu đô thị'!G18+'khu đô thị'!G33</f>
        <v>7.85</v>
      </c>
      <c r="U3" s="56"/>
      <c r="V3" s="56" t="e">
        <f>'Danh muc 2022'!#REF!+'Danh muc 2022'!H34+'khu đô thị'!G12+'khu đô thị'!G31</f>
        <v>#REF!</v>
      </c>
      <c r="W3" s="56"/>
      <c r="X3" s="56"/>
      <c r="Y3" s="56"/>
      <c r="Z3" s="56"/>
      <c r="AA3" s="56"/>
      <c r="AB3" s="56">
        <f>'khu đô thị'!G14</f>
        <v>8.48</v>
      </c>
      <c r="AC3" s="56"/>
      <c r="AD3" s="56"/>
      <c r="AE3" s="56"/>
      <c r="AF3" s="56"/>
      <c r="AG3" s="56"/>
      <c r="AH3" s="56"/>
      <c r="AI3" s="56"/>
      <c r="AJ3" s="56">
        <f>'khu đô thị'!G20</f>
        <v>0.4</v>
      </c>
      <c r="AK3" s="56"/>
      <c r="AL3" s="56">
        <f>'khu đô thị'!G22</f>
        <v>2.0099999999999998</v>
      </c>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7" si="0">SUM(D4:AN4)</f>
        <v>0</v>
      </c>
      <c r="AP4" s="66"/>
    </row>
    <row r="5" spans="1:43" ht="13.5" customHeight="1">
      <c r="A5" s="70" t="s">
        <v>205</v>
      </c>
      <c r="B5" s="73" t="s">
        <v>204</v>
      </c>
      <c r="C5" s="75" t="s">
        <v>203</v>
      </c>
      <c r="D5" s="71"/>
      <c r="E5" s="71"/>
      <c r="F5" s="71"/>
      <c r="G5" s="71"/>
      <c r="H5" s="56"/>
      <c r="I5" s="56">
        <f>'Danh muc 2022'!J72+'khu đô thị'!I8+'khu đô thị'!I30</f>
        <v>4.08</v>
      </c>
      <c r="J5" s="56"/>
      <c r="K5" s="56"/>
      <c r="L5" s="56"/>
      <c r="M5" s="56"/>
      <c r="N5" s="56"/>
      <c r="O5" s="56"/>
      <c r="P5" s="56"/>
      <c r="Q5" s="56"/>
      <c r="R5" s="56"/>
      <c r="S5" s="56"/>
      <c r="T5" s="56"/>
      <c r="U5" s="56"/>
      <c r="V5" s="56" t="e">
        <f>'Danh muc 2022'!#REF!+'Danh muc 2022'!J34+'khu đô thị'!I31</f>
        <v>#REF!</v>
      </c>
      <c r="W5" s="56"/>
      <c r="X5" s="56"/>
      <c r="Y5" s="56"/>
      <c r="Z5" s="56"/>
      <c r="AA5" s="56"/>
      <c r="AB5" s="56"/>
      <c r="AC5" s="56"/>
      <c r="AD5" s="56"/>
      <c r="AE5" s="56"/>
      <c r="AF5" s="56"/>
      <c r="AG5" s="56"/>
      <c r="AH5" s="56"/>
      <c r="AI5" s="56"/>
      <c r="AJ5" s="56"/>
      <c r="AK5" s="56"/>
      <c r="AL5" s="56"/>
      <c r="AM5" s="56"/>
      <c r="AN5" s="56"/>
      <c r="AO5" s="49" t="e">
        <f t="shared" si="0"/>
        <v>#REF!</v>
      </c>
    </row>
    <row r="6" spans="1:43" ht="13.5" customHeight="1">
      <c r="A6" s="70" t="s">
        <v>202</v>
      </c>
      <c r="B6" s="73" t="s">
        <v>201</v>
      </c>
      <c r="C6" s="72" t="s">
        <v>116</v>
      </c>
      <c r="D6" s="71"/>
      <c r="E6" s="71"/>
      <c r="F6" s="71"/>
      <c r="G6" s="71"/>
      <c r="H6" s="56"/>
      <c r="I6" s="56" t="e">
        <f>'Danh muc 2022'!#REF!+'khu đô thị'!K8+'khu đô thị'!K30</f>
        <v>#REF!</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2022'!#REF!+'Danh muc 2022'!K72+'khu đô thị'!J8</f>
        <v>#REF!</v>
      </c>
      <c r="J11" s="56"/>
      <c r="K11" s="56"/>
      <c r="L11" s="56"/>
      <c r="M11" s="56"/>
      <c r="N11" s="56"/>
      <c r="O11" s="56"/>
      <c r="P11" s="56"/>
      <c r="Q11" s="56"/>
      <c r="R11" s="56"/>
      <c r="S11" s="56"/>
      <c r="T11" s="56"/>
      <c r="U11" s="56"/>
      <c r="V11" s="56" t="e">
        <f>'Danh muc 2022'!#REF!+'Danh muc 2022'!#REF!</f>
        <v>#REF!</v>
      </c>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t="e">
        <f>'Danh muc 2022'!#REF!</f>
        <v>#REF!</v>
      </c>
      <c r="W12" s="86"/>
      <c r="X12" s="86"/>
      <c r="Y12" s="86"/>
      <c r="Z12" s="86"/>
      <c r="AA12" s="86"/>
      <c r="AB12" s="86"/>
      <c r="AC12" s="86"/>
      <c r="AD12" s="86"/>
      <c r="AE12" s="86"/>
      <c r="AF12" s="86"/>
      <c r="AG12" s="86"/>
      <c r="AH12" s="86"/>
      <c r="AI12" s="86"/>
      <c r="AJ12" s="86"/>
      <c r="AK12" s="86"/>
      <c r="AL12" s="86"/>
      <c r="AM12" s="86"/>
      <c r="AN12" s="86"/>
      <c r="AO12" s="85" t="e">
        <f t="shared" si="0"/>
        <v>#REF!</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P21" s="66" t="e">
        <f>SUM(AO12:AO36)</f>
        <v>#REF!</v>
      </c>
    </row>
    <row r="22" spans="1:43" s="84" customFormat="1">
      <c r="A22" s="90" t="s">
        <v>169</v>
      </c>
      <c r="B22" s="89" t="s">
        <v>79</v>
      </c>
      <c r="C22" s="91" t="s">
        <v>78</v>
      </c>
      <c r="D22" s="87"/>
      <c r="E22" s="87"/>
      <c r="F22" s="87"/>
      <c r="G22" s="87"/>
      <c r="H22" s="86"/>
      <c r="I22" s="86">
        <f>'khu đô thị'!S30</f>
        <v>4.41</v>
      </c>
      <c r="J22" s="86"/>
      <c r="K22" s="86"/>
      <c r="L22" s="86"/>
      <c r="M22" s="86"/>
      <c r="N22" s="86"/>
      <c r="O22" s="86"/>
      <c r="P22" s="86"/>
      <c r="Q22" s="86">
        <f>'Danh muc 2022'!W118/2+'khu đô thị'!S32</f>
        <v>0.06</v>
      </c>
      <c r="R22" s="86"/>
      <c r="S22" s="86"/>
      <c r="T22" s="86">
        <f>'khu đô thị'!S33</f>
        <v>0.18</v>
      </c>
      <c r="U22" s="86"/>
      <c r="V22" s="86" t="e">
        <f>'Danh muc 2022'!#REF!+'khu đô thị'!S12+'khu đô thị'!S31</f>
        <v>#REF!</v>
      </c>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f>'khu đô thị'!T30</f>
        <v>3.6100000000000003</v>
      </c>
      <c r="J23" s="86"/>
      <c r="K23" s="86"/>
      <c r="L23" s="86"/>
      <c r="M23" s="86"/>
      <c r="N23" s="86"/>
      <c r="O23" s="86"/>
      <c r="P23" s="86"/>
      <c r="Q23" s="86">
        <f>'Danh muc 2022'!X118/2+'khu đô thị'!T32</f>
        <v>0.04</v>
      </c>
      <c r="R23" s="86"/>
      <c r="S23" s="86"/>
      <c r="T23" s="86">
        <f>'khu đô thị'!T33</f>
        <v>0.12</v>
      </c>
      <c r="U23" s="86"/>
      <c r="V23" s="86" t="e">
        <f>'Danh muc 2022'!#REF!+'khu đô thị'!T12+'khu đô thị'!T31</f>
        <v>#REF!</v>
      </c>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t="e">
        <f>'Danh muc 2022'!#REF!</f>
        <v>#REF!</v>
      </c>
      <c r="W24" s="86"/>
      <c r="X24" s="86"/>
      <c r="Y24" s="86"/>
      <c r="Z24" s="86"/>
      <c r="AA24" s="86"/>
      <c r="AB24" s="86"/>
      <c r="AC24" s="86"/>
      <c r="AD24" s="86"/>
      <c r="AE24" s="86"/>
      <c r="AF24" s="86"/>
      <c r="AG24" s="86"/>
      <c r="AH24" s="86"/>
      <c r="AI24" s="86"/>
      <c r="AJ24" s="86"/>
      <c r="AK24" s="86"/>
      <c r="AL24" s="86"/>
      <c r="AM24" s="86"/>
      <c r="AN24" s="86"/>
      <c r="AO24" s="49" t="e">
        <f t="shared" si="0"/>
        <v>#REF!</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t="e">
        <f>'Danh muc 2022'!#REF!</f>
        <v>#REF!</v>
      </c>
      <c r="W26" s="86"/>
      <c r="X26" s="86"/>
      <c r="Y26" s="86"/>
      <c r="Z26" s="86"/>
      <c r="AA26" s="86"/>
      <c r="AB26" s="86"/>
      <c r="AC26" s="86"/>
      <c r="AD26" s="86"/>
      <c r="AE26" s="86"/>
      <c r="AF26" s="86"/>
      <c r="AG26" s="86"/>
      <c r="AH26" s="86"/>
      <c r="AI26" s="86"/>
      <c r="AJ26" s="86"/>
      <c r="AK26" s="86"/>
      <c r="AL26" s="86"/>
      <c r="AM26" s="86"/>
      <c r="AN26" s="86"/>
      <c r="AO26" s="49" t="e">
        <f t="shared" si="0"/>
        <v>#REF!</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t="e">
        <f>'Danh muc 2022'!#REF!</f>
        <v>#REF!</v>
      </c>
      <c r="W31" s="56"/>
      <c r="X31" s="56"/>
      <c r="Y31" s="56"/>
      <c r="Z31" s="56"/>
      <c r="AA31" s="56"/>
      <c r="AB31" s="56"/>
      <c r="AC31" s="56"/>
      <c r="AD31" s="56"/>
      <c r="AE31" s="56"/>
      <c r="AF31" s="56"/>
      <c r="AG31" s="56"/>
      <c r="AH31" s="56"/>
      <c r="AI31" s="56"/>
      <c r="AJ31" s="56"/>
      <c r="AK31" s="56"/>
      <c r="AL31" s="56"/>
      <c r="AM31" s="56"/>
      <c r="AN31" s="56"/>
      <c r="AO31" s="49" t="e">
        <f t="shared" si="0"/>
        <v>#REF!</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t="e">
        <f>'Danh muc 2022'!#REF!</f>
        <v>#REF!</v>
      </c>
      <c r="W32" s="56"/>
      <c r="X32" s="56"/>
      <c r="Y32" s="56"/>
      <c r="Z32" s="56"/>
      <c r="AA32" s="56"/>
      <c r="AB32" s="56"/>
      <c r="AC32" s="56"/>
      <c r="AD32" s="56"/>
      <c r="AE32" s="56"/>
      <c r="AF32" s="56"/>
      <c r="AG32" s="56"/>
      <c r="AH32" s="56"/>
      <c r="AI32" s="56"/>
      <c r="AJ32" s="56"/>
      <c r="AK32" s="56"/>
      <c r="AL32" s="56"/>
      <c r="AM32" s="56"/>
      <c r="AN32" s="56"/>
      <c r="AO32" s="49" t="e">
        <f t="shared" si="0"/>
        <v>#REF!</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t="e">
        <f>'Danh muc 2022'!#REF!</f>
        <v>#REF!</v>
      </c>
      <c r="W33" s="56"/>
      <c r="X33" s="56"/>
      <c r="Y33" s="56"/>
      <c r="Z33" s="56"/>
      <c r="AA33" s="56"/>
      <c r="AB33" s="56"/>
      <c r="AC33" s="56"/>
      <c r="AD33" s="56"/>
      <c r="AE33" s="56"/>
      <c r="AF33" s="56"/>
      <c r="AG33" s="56"/>
      <c r="AH33" s="56"/>
      <c r="AI33" s="56"/>
      <c r="AJ33" s="56"/>
      <c r="AK33" s="56"/>
      <c r="AL33" s="56"/>
      <c r="AM33" s="56"/>
      <c r="AN33" s="56"/>
      <c r="AO33" s="49" t="e">
        <f t="shared" si="0"/>
        <v>#REF!</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f>'Danh muc 2022'!AD72+'khu đô thị'!W8+'khu đô thị'!W30</f>
        <v>2.95</v>
      </c>
      <c r="J37" s="51"/>
      <c r="K37" s="51"/>
      <c r="L37" s="51"/>
      <c r="M37" s="51"/>
      <c r="N37" s="51"/>
      <c r="O37" s="51"/>
      <c r="P37" s="51"/>
      <c r="Q37" s="51">
        <f>'khu đô thị'!W32</f>
        <v>0</v>
      </c>
      <c r="R37" s="51"/>
      <c r="S37" s="51"/>
      <c r="T37" s="51"/>
      <c r="U37" s="51"/>
      <c r="V37" s="51" t="e">
        <f>'Danh muc 2022'!#REF!+'khu đô thị'!W31</f>
        <v>#REF!</v>
      </c>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H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f t="shared" si="1"/>
        <v>8.1</v>
      </c>
      <c r="R38" s="50">
        <f t="shared" si="1"/>
        <v>0</v>
      </c>
      <c r="S38" s="50">
        <f t="shared" si="1"/>
        <v>0</v>
      </c>
      <c r="T38" s="50">
        <f t="shared" si="1"/>
        <v>8.1499999999999986</v>
      </c>
      <c r="U38" s="50">
        <f t="shared" si="1"/>
        <v>0</v>
      </c>
      <c r="V38" s="50" t="e">
        <f t="shared" si="1"/>
        <v>#REF!</v>
      </c>
      <c r="W38" s="50">
        <f t="shared" si="1"/>
        <v>0</v>
      </c>
      <c r="X38" s="50">
        <f t="shared" si="1"/>
        <v>0</v>
      </c>
      <c r="Y38" s="50">
        <f t="shared" si="1"/>
        <v>0</v>
      </c>
      <c r="Z38" s="50">
        <f t="shared" si="1"/>
        <v>0</v>
      </c>
      <c r="AA38" s="50">
        <f t="shared" si="1"/>
        <v>0</v>
      </c>
      <c r="AB38" s="50">
        <f t="shared" si="1"/>
        <v>8.48</v>
      </c>
      <c r="AC38" s="50">
        <f t="shared" si="1"/>
        <v>0</v>
      </c>
      <c r="AD38" s="50">
        <f t="shared" si="1"/>
        <v>0</v>
      </c>
      <c r="AE38" s="50">
        <f t="shared" si="1"/>
        <v>0</v>
      </c>
      <c r="AF38" s="50">
        <f t="shared" si="1"/>
        <v>0</v>
      </c>
      <c r="AG38" s="50">
        <f t="shared" si="1"/>
        <v>0</v>
      </c>
      <c r="AH38" s="50">
        <f t="shared" si="1"/>
        <v>0</v>
      </c>
      <c r="AI38" s="50">
        <f t="shared" ref="AI38:AN38" si="2">SUM(AI3:AI37)</f>
        <v>0</v>
      </c>
      <c r="AJ38" s="50">
        <f t="shared" si="2"/>
        <v>0.4</v>
      </c>
      <c r="AK38" s="50">
        <f t="shared" si="2"/>
        <v>0</v>
      </c>
      <c r="AL38" s="50">
        <f t="shared" si="2"/>
        <v>2.0099999999999998</v>
      </c>
      <c r="AM38" s="50">
        <f t="shared" si="2"/>
        <v>0</v>
      </c>
      <c r="AN38" s="50">
        <f t="shared" si="2"/>
        <v>0</v>
      </c>
      <c r="AO38" s="49" t="e">
        <f>SUM(D38:AN38)</f>
        <v>#REF!</v>
      </c>
      <c r="AP38" s="48"/>
    </row>
    <row r="39" spans="1:42" s="47" customFormat="1">
      <c r="AE39" s="48"/>
      <c r="AN39" s="82"/>
    </row>
    <row r="40" spans="1:42" s="47" customFormat="1">
      <c r="J40" s="48">
        <f>SUM(I12:I36)</f>
        <v>8.02</v>
      </c>
      <c r="AG40" s="48"/>
      <c r="AN40" s="82"/>
    </row>
    <row r="41" spans="1:42" s="47" customFormat="1">
      <c r="AN41" s="82"/>
      <c r="AO41" s="48"/>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1" zoomScaleNormal="71" workbookViewId="0">
      <pane xSplit="2" ySplit="3" topLeftCell="C4" activePane="bottomRight" state="frozen"/>
      <selection activeCell="D103" sqref="D4:D103"/>
      <selection pane="topRight" activeCell="D103" sqref="D4:D103"/>
      <selection pane="bottomLeft" activeCell="D103" sqref="D4:D103"/>
      <selection pane="bottomRight" activeCell="AP17" sqref="AP17"/>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t="e">
        <f>'Danh muc 2022'!#REF!</f>
        <v>#REF!</v>
      </c>
      <c r="J3" s="56"/>
      <c r="K3" s="56"/>
      <c r="L3" s="56"/>
      <c r="M3" s="56">
        <f>'Danh muc 2022'!H68</f>
        <v>0.2</v>
      </c>
      <c r="N3" s="56"/>
      <c r="O3" s="56"/>
      <c r="P3" s="56"/>
      <c r="Q3" s="56" t="e">
        <f>'Danh muc 2022'!#REF!+'Danh muc 2022'!#REF!+'Danh muc 2022'!H120+'Danh muc 2022'!H121+'Danh muc 2022'!#REF!</f>
        <v>#REF!</v>
      </c>
      <c r="R3" s="56"/>
      <c r="S3" s="56"/>
      <c r="T3" s="56"/>
      <c r="U3" s="56"/>
      <c r="V3" s="56"/>
      <c r="W3" s="56" t="e">
        <f>'Danh muc 2022'!#REF!</f>
        <v>#REF!</v>
      </c>
      <c r="X3" s="56"/>
      <c r="Y3" s="56"/>
      <c r="Z3" s="56"/>
      <c r="AA3" s="56"/>
      <c r="AB3" s="56"/>
      <c r="AC3" s="56"/>
      <c r="AD3" s="56"/>
      <c r="AE3" s="56"/>
      <c r="AF3" s="56"/>
      <c r="AG3" s="56"/>
      <c r="AH3" s="56"/>
      <c r="AI3" s="56"/>
      <c r="AJ3" s="56" t="e">
        <f>'Danh muc 2022'!#REF!</f>
        <v>#REF!</v>
      </c>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t="e">
        <f>'Danh muc 2022'!#REF!</f>
        <v>#REF!</v>
      </c>
      <c r="W5" s="56" t="e">
        <f>'Danh muc 2022'!#REF!</f>
        <v>#REF!</v>
      </c>
      <c r="X5" s="56"/>
      <c r="Y5" s="56"/>
      <c r="Z5" s="56"/>
      <c r="AA5" s="56"/>
      <c r="AB5" s="56"/>
      <c r="AC5" s="56"/>
      <c r="AD5" s="56"/>
      <c r="AE5" s="56"/>
      <c r="AF5" s="56"/>
      <c r="AG5" s="56"/>
      <c r="AH5" s="56"/>
      <c r="AI5" s="56"/>
      <c r="AJ5" s="56"/>
      <c r="AK5" s="56"/>
      <c r="AL5" s="56"/>
      <c r="AM5" s="56"/>
      <c r="AN5" s="56"/>
      <c r="AO5" s="49" t="e">
        <f t="shared" si="0"/>
        <v>#REF!</v>
      </c>
    </row>
    <row r="6" spans="1:43" ht="13.5" customHeight="1">
      <c r="A6" s="70" t="s">
        <v>202</v>
      </c>
      <c r="B6" s="73" t="s">
        <v>201</v>
      </c>
      <c r="C6" s="72" t="s">
        <v>116</v>
      </c>
      <c r="D6" s="71"/>
      <c r="E6" s="71"/>
      <c r="F6" s="71"/>
      <c r="G6" s="71"/>
      <c r="H6" s="56"/>
      <c r="I6" s="56" t="e">
        <f>'Danh muc 2022'!#REF!</f>
        <v>#REF!</v>
      </c>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f>
        <v>#REF!</v>
      </c>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5">
        <f t="shared" si="0"/>
        <v>0</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c r="AP16" s="66" t="e">
        <f>SUM(AO12:AO36)</f>
        <v>#REF!</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Q21" s="66"/>
    </row>
    <row r="22" spans="1:43" s="84" customFormat="1">
      <c r="A22" s="90" t="s">
        <v>169</v>
      </c>
      <c r="B22" s="89" t="s">
        <v>79</v>
      </c>
      <c r="C22" s="91" t="s">
        <v>78</v>
      </c>
      <c r="D22" s="87"/>
      <c r="E22" s="87"/>
      <c r="F22" s="87"/>
      <c r="G22" s="87"/>
      <c r="H22" s="86"/>
      <c r="I22" s="86"/>
      <c r="J22" s="86"/>
      <c r="K22" s="86"/>
      <c r="L22" s="86"/>
      <c r="M22" s="86"/>
      <c r="N22" s="86"/>
      <c r="O22" s="86"/>
      <c r="P22" s="86"/>
      <c r="Q22" s="86" t="e">
        <f>'Danh muc 2022'!#REF!+'Danh muc 2022'!W120+'Danh muc 2022'!W121+'Danh muc 2022'!#REF!</f>
        <v>#REF!</v>
      </c>
      <c r="R22" s="86"/>
      <c r="S22" s="86"/>
      <c r="T22" s="86"/>
      <c r="U22" s="86"/>
      <c r="V22" s="86" t="e">
        <f>'Danh muc 2022'!#REF!</f>
        <v>#REF!</v>
      </c>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c r="J23" s="86"/>
      <c r="K23" s="86"/>
      <c r="L23" s="86"/>
      <c r="M23" s="86"/>
      <c r="N23" s="86"/>
      <c r="O23" s="86"/>
      <c r="P23" s="86"/>
      <c r="Q23" s="86" t="e">
        <f>'Danh muc 2022'!#REF!+'Danh muc 2022'!X120+'Danh muc 2022'!X121+'Danh muc 2022'!#REF!</f>
        <v>#REF!</v>
      </c>
      <c r="R23" s="86"/>
      <c r="S23" s="86"/>
      <c r="T23" s="86"/>
      <c r="U23" s="86"/>
      <c r="V23" s="86" t="e">
        <f>'Danh muc 2022'!#REF!</f>
        <v>#REF!</v>
      </c>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c r="J37" s="51"/>
      <c r="K37" s="51"/>
      <c r="L37" s="51"/>
      <c r="M37" s="51"/>
      <c r="N37" s="51"/>
      <c r="O37" s="51"/>
      <c r="P37" s="51"/>
      <c r="Q37" s="51">
        <f>'Danh muc 2022'!AD120+'Danh muc 2022'!AD121</f>
        <v>0</v>
      </c>
      <c r="R37" s="51"/>
      <c r="S37" s="51"/>
      <c r="T37" s="51"/>
      <c r="U37" s="51"/>
      <c r="V37" s="51" t="e">
        <f>'Danh muc 2022'!#REF!</f>
        <v>#REF!</v>
      </c>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G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0.2</v>
      </c>
      <c r="N38" s="50">
        <f t="shared" si="1"/>
        <v>0</v>
      </c>
      <c r="O38" s="50">
        <f t="shared" si="1"/>
        <v>0</v>
      </c>
      <c r="P38" s="50">
        <f t="shared" si="1"/>
        <v>0</v>
      </c>
      <c r="Q38" s="50" t="e">
        <f t="shared" si="1"/>
        <v>#REF!</v>
      </c>
      <c r="R38" s="50">
        <f t="shared" si="1"/>
        <v>0</v>
      </c>
      <c r="S38" s="50">
        <f t="shared" si="1"/>
        <v>0</v>
      </c>
      <c r="T38" s="50">
        <f t="shared" si="1"/>
        <v>0</v>
      </c>
      <c r="U38" s="50">
        <f t="shared" si="1"/>
        <v>0</v>
      </c>
      <c r="V38" s="50" t="e">
        <f t="shared" si="1"/>
        <v>#REF!</v>
      </c>
      <c r="W38" s="50" t="e">
        <f t="shared" si="1"/>
        <v>#REF!</v>
      </c>
      <c r="X38" s="50">
        <f t="shared" si="1"/>
        <v>0</v>
      </c>
      <c r="Y38" s="50">
        <f t="shared" si="1"/>
        <v>0</v>
      </c>
      <c r="Z38" s="50">
        <f t="shared" si="1"/>
        <v>0</v>
      </c>
      <c r="AA38" s="50">
        <f t="shared" si="1"/>
        <v>0</v>
      </c>
      <c r="AB38" s="50">
        <f t="shared" si="1"/>
        <v>0</v>
      </c>
      <c r="AC38" s="50">
        <f t="shared" si="1"/>
        <v>0</v>
      </c>
      <c r="AD38" s="50">
        <f t="shared" si="1"/>
        <v>0</v>
      </c>
      <c r="AE38" s="50">
        <f t="shared" si="1"/>
        <v>0</v>
      </c>
      <c r="AF38" s="50">
        <f t="shared" si="1"/>
        <v>0</v>
      </c>
      <c r="AG38" s="50">
        <f t="shared" si="1"/>
        <v>0</v>
      </c>
      <c r="AH38" s="50">
        <f t="shared" ref="AH38:AN38" si="2">SUM(AH3:AH37)</f>
        <v>0</v>
      </c>
      <c r="AI38" s="50">
        <f t="shared" si="2"/>
        <v>0</v>
      </c>
      <c r="AJ38" s="50" t="e">
        <f t="shared" si="2"/>
        <v>#REF!</v>
      </c>
      <c r="AK38" s="50">
        <f t="shared" si="2"/>
        <v>0</v>
      </c>
      <c r="AL38" s="50">
        <f t="shared" si="2"/>
        <v>0</v>
      </c>
      <c r="AM38" s="50">
        <f t="shared" si="2"/>
        <v>0</v>
      </c>
      <c r="AN38" s="50">
        <f t="shared" si="2"/>
        <v>0</v>
      </c>
      <c r="AO38" s="49" t="e">
        <f t="shared" si="0"/>
        <v>#REF!</v>
      </c>
    </row>
    <row r="39" spans="1:42" s="47" customFormat="1">
      <c r="AE39" s="48"/>
      <c r="AN39" s="82"/>
    </row>
    <row r="40" spans="1:42" s="47" customFormat="1">
      <c r="J40" s="48">
        <f>SUM(I12:I36)</f>
        <v>0</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81" zoomScaleNormal="81" workbookViewId="0">
      <pane xSplit="2" ySplit="3" topLeftCell="J4" activePane="bottomRight" state="frozen"/>
      <selection activeCell="D103" sqref="D4:D103"/>
      <selection pane="topRight" activeCell="D103" sqref="D4:D103"/>
      <selection pane="bottomLeft" activeCell="D103" sqref="D4:D103"/>
      <selection pane="bottomRight" activeCell="AP20" sqref="AP20"/>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18"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59</v>
      </c>
      <c r="AO2" s="77" t="s">
        <v>217</v>
      </c>
    </row>
    <row r="3" spans="1:43" ht="13.5" customHeight="1">
      <c r="A3" s="70" t="s">
        <v>209</v>
      </c>
      <c r="B3" s="73" t="s">
        <v>208</v>
      </c>
      <c r="C3" s="72" t="s">
        <v>122</v>
      </c>
      <c r="D3" s="71"/>
      <c r="E3" s="71"/>
      <c r="F3" s="71"/>
      <c r="G3" s="71"/>
      <c r="H3" s="56"/>
      <c r="I3" s="56" t="e">
        <f>'Danh muc 2022'!#REF!+'Danh muc 2022'!#REF!+'Danh muc 2022'!H70+'Danh muc 2022'!#REF!+'Danh muc 2022'!#REF!+'Danh muc 2022'!H77+'khu đô thị'!G9</f>
        <v>#REF!</v>
      </c>
      <c r="J3" s="56"/>
      <c r="K3" s="56"/>
      <c r="L3" s="56"/>
      <c r="M3" s="56"/>
      <c r="N3" s="56"/>
      <c r="O3" s="56"/>
      <c r="P3" s="56"/>
      <c r="Q3" s="56" t="e">
        <f>'Danh muc 2022'!#REF!+'Danh muc 2022'!#REF!+'Danh muc 2022'!H119+'khu đô thị'!G11</f>
        <v>#REF!</v>
      </c>
      <c r="R3" s="56"/>
      <c r="S3" s="56"/>
      <c r="T3" s="56">
        <f>'khu đô thị'!G19</f>
        <v>5.05</v>
      </c>
      <c r="U3" s="56"/>
      <c r="V3" s="56">
        <f>'khu đô thị'!G13</f>
        <v>35.22</v>
      </c>
      <c r="W3" s="56"/>
      <c r="X3" s="56"/>
      <c r="Y3" s="56"/>
      <c r="Z3" s="56"/>
      <c r="AA3" s="56"/>
      <c r="AB3" s="56">
        <f>'khu đô thị'!G15</f>
        <v>4.38</v>
      </c>
      <c r="AC3" s="56"/>
      <c r="AD3" s="56"/>
      <c r="AE3" s="56"/>
      <c r="AF3" s="56"/>
      <c r="AG3" s="56"/>
      <c r="AH3" s="56"/>
      <c r="AI3" s="56"/>
      <c r="AJ3" s="56">
        <f>'khu đô thị'!G21</f>
        <v>0.2</v>
      </c>
      <c r="AK3" s="56"/>
      <c r="AL3" s="56">
        <f>'Danh muc 2022'!H113+'khu đô thị'!G23</f>
        <v>2.12</v>
      </c>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t="e">
        <f>'Danh muc 2022'!#REF!+'khu đô thị'!I9</f>
        <v>#REF!</v>
      </c>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t="e">
        <f t="shared" si="0"/>
        <v>#REF!</v>
      </c>
    </row>
    <row r="6" spans="1:43" ht="13.5" customHeight="1">
      <c r="A6" s="70" t="s">
        <v>202</v>
      </c>
      <c r="B6" s="73" t="s">
        <v>201</v>
      </c>
      <c r="C6" s="72" t="s">
        <v>116</v>
      </c>
      <c r="D6" s="71"/>
      <c r="E6" s="71"/>
      <c r="F6" s="71"/>
      <c r="G6" s="71"/>
      <c r="H6" s="56"/>
      <c r="I6" s="56" t="e">
        <f>'Danh muc 2022'!#REF!+'khu đô thị'!K9</f>
        <v>#REF!</v>
      </c>
      <c r="J6" s="56"/>
      <c r="K6" s="56"/>
      <c r="L6" s="56"/>
      <c r="M6" s="56"/>
      <c r="N6" s="56"/>
      <c r="O6" s="56"/>
      <c r="P6" s="56"/>
      <c r="Q6" s="56" t="e">
        <f>'Danh muc 2022'!#REF!</f>
        <v>#REF!</v>
      </c>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2022'!#REF!+'Danh muc 2022'!K70+'khu đô thị'!J9</f>
        <v>#REF!</v>
      </c>
      <c r="J11" s="56"/>
      <c r="K11" s="56"/>
      <c r="L11" s="56"/>
      <c r="M11" s="56"/>
      <c r="N11" s="56"/>
      <c r="O11" s="56"/>
      <c r="P11" s="56"/>
      <c r="Q11" s="56"/>
      <c r="R11" s="56"/>
      <c r="S11" s="56"/>
      <c r="T11" s="56"/>
      <c r="U11" s="56"/>
      <c r="V11" s="56">
        <f>'Danh muc 2022'!K31</f>
        <v>0.03</v>
      </c>
      <c r="W11" s="56"/>
      <c r="X11" s="56"/>
      <c r="Y11" s="56"/>
      <c r="Z11" s="56"/>
      <c r="AA11" s="56"/>
      <c r="AB11" s="56"/>
      <c r="AC11" s="56"/>
      <c r="AD11" s="56"/>
      <c r="AE11" s="56"/>
      <c r="AF11" s="56"/>
      <c r="AG11" s="56"/>
      <c r="AH11" s="56"/>
      <c r="AI11" s="56"/>
      <c r="AJ11" s="56"/>
      <c r="AK11" s="56"/>
      <c r="AL11" s="56"/>
      <c r="AM11" s="56"/>
      <c r="AN11" s="56"/>
      <c r="AO11" s="49" t="e">
        <f t="shared" si="0"/>
        <v>#REF!</v>
      </c>
    </row>
    <row r="12" spans="1:43" s="84" customFormat="1">
      <c r="A12" s="90" t="s">
        <v>188</v>
      </c>
      <c r="B12" s="89" t="s">
        <v>187</v>
      </c>
      <c r="C12" s="88" t="s">
        <v>45</v>
      </c>
      <c r="D12" s="87"/>
      <c r="E12" s="87"/>
      <c r="F12" s="87"/>
      <c r="G12" s="87"/>
      <c r="H12" s="86"/>
      <c r="I12" s="86"/>
      <c r="J12" s="86"/>
      <c r="K12" s="86"/>
      <c r="L12" s="86"/>
      <c r="M12" s="86"/>
      <c r="N12" s="86"/>
      <c r="O12" s="86"/>
      <c r="P12" s="86"/>
      <c r="Q12" s="86"/>
      <c r="R12" s="86"/>
      <c r="S12" s="86"/>
      <c r="T12" s="86"/>
      <c r="U12" s="86"/>
      <c r="V12" s="86">
        <f>'Danh muc 2022'!Q31</f>
        <v>0.03</v>
      </c>
      <c r="W12" s="86"/>
      <c r="X12" s="86"/>
      <c r="Y12" s="86"/>
      <c r="Z12" s="86"/>
      <c r="AA12" s="86"/>
      <c r="AB12" s="86"/>
      <c r="AC12" s="86"/>
      <c r="AD12" s="86"/>
      <c r="AE12" s="86"/>
      <c r="AF12" s="86"/>
      <c r="AG12" s="86"/>
      <c r="AH12" s="86"/>
      <c r="AI12" s="86"/>
      <c r="AJ12" s="86"/>
      <c r="AK12" s="86"/>
      <c r="AL12" s="86"/>
      <c r="AM12" s="86"/>
      <c r="AN12" s="86"/>
      <c r="AO12" s="85">
        <f t="shared" si="0"/>
        <v>0.03</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f>'Danh muc 2022'!S71</f>
        <v>0.05</v>
      </c>
      <c r="J18" s="56"/>
      <c r="K18" s="56"/>
      <c r="L18" s="56"/>
      <c r="M18" s="56"/>
      <c r="N18" s="56"/>
      <c r="O18" s="56"/>
      <c r="P18" s="56"/>
      <c r="Q18" s="56"/>
      <c r="R18" s="56"/>
      <c r="S18" s="56"/>
      <c r="T18" s="56"/>
      <c r="U18" s="56"/>
      <c r="V18" s="56">
        <f>'Danh muc 2022'!S31</f>
        <v>7.0000000000000007E-2</v>
      </c>
      <c r="W18" s="56"/>
      <c r="X18" s="56"/>
      <c r="Y18" s="56"/>
      <c r="Z18" s="56"/>
      <c r="AA18" s="56"/>
      <c r="AB18" s="56"/>
      <c r="AC18" s="56"/>
      <c r="AD18" s="56"/>
      <c r="AE18" s="56"/>
      <c r="AF18" s="56"/>
      <c r="AG18" s="56"/>
      <c r="AH18" s="56"/>
      <c r="AI18" s="56"/>
      <c r="AJ18" s="56"/>
      <c r="AK18" s="56"/>
      <c r="AL18" s="56"/>
      <c r="AM18" s="56"/>
      <c r="AN18" s="56"/>
      <c r="AO18" s="49">
        <f t="shared" si="0"/>
        <v>0.12000000000000001</v>
      </c>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c r="AP20" s="66" t="e">
        <f>SUM(AO12:AO36)</f>
        <v>#REF!</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row>
    <row r="22" spans="1:43" s="84" customFormat="1">
      <c r="A22" s="90" t="s">
        <v>169</v>
      </c>
      <c r="B22" s="89" t="s">
        <v>79</v>
      </c>
      <c r="C22" s="91" t="s">
        <v>78</v>
      </c>
      <c r="D22" s="87"/>
      <c r="E22" s="87"/>
      <c r="F22" s="87"/>
      <c r="G22" s="87"/>
      <c r="H22" s="86"/>
      <c r="I22" s="86" t="e">
        <f>'Danh muc 2022'!#REF!+'Danh muc 2022'!W74+'Danh muc 2022'!W70+'Danh muc 2022'!#REF!+'Danh muc 2022'!#REF!+'Danh muc 2022'!W77+'Danh muc 2022'!#REF!</f>
        <v>#REF!</v>
      </c>
      <c r="J22" s="86"/>
      <c r="K22" s="86"/>
      <c r="L22" s="86"/>
      <c r="M22" s="86"/>
      <c r="N22" s="86"/>
      <c r="O22" s="86"/>
      <c r="P22" s="86"/>
      <c r="Q22" s="86" t="e">
        <f>'Danh muc 2022'!#REF!+'Danh muc 2022'!W119</f>
        <v>#REF!</v>
      </c>
      <c r="R22" s="86"/>
      <c r="S22" s="86"/>
      <c r="T22" s="86"/>
      <c r="U22" s="86"/>
      <c r="V22" s="86">
        <f>'khu đô thị'!S13</f>
        <v>6.16</v>
      </c>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t="e">
        <f>'Danh muc 2022'!#REF!+'Danh muc 2022'!X74+'Danh muc 2022'!X70+'Danh muc 2022'!#REF!+'Danh muc 2022'!#REF!+'Danh muc 2022'!X77</f>
        <v>#REF!</v>
      </c>
      <c r="J23" s="86"/>
      <c r="K23" s="86"/>
      <c r="L23" s="86"/>
      <c r="M23" s="86"/>
      <c r="N23" s="86"/>
      <c r="O23" s="86"/>
      <c r="P23" s="86"/>
      <c r="Q23" s="86" t="e">
        <f>'Danh muc 2022'!#REF!+'Danh muc 2022'!X119</f>
        <v>#REF!</v>
      </c>
      <c r="R23" s="86"/>
      <c r="S23" s="86"/>
      <c r="T23" s="86"/>
      <c r="U23" s="86"/>
      <c r="V23" s="86">
        <f>'khu đô thị'!T13</f>
        <v>3.89</v>
      </c>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t="e">
        <f>'Danh muc 2022'!#REF!+'Danh muc 2022'!AD74+'khu đô thị'!W9</f>
        <v>#REF!</v>
      </c>
      <c r="J37" s="51"/>
      <c r="K37" s="51"/>
      <c r="L37" s="51"/>
      <c r="M37" s="51"/>
      <c r="N37" s="51"/>
      <c r="O37" s="51"/>
      <c r="P37" s="51"/>
      <c r="Q37" s="51">
        <f>'Danh muc 2022'!AD119</f>
        <v>0.34</v>
      </c>
      <c r="R37" s="51"/>
      <c r="S37" s="51"/>
      <c r="T37" s="51"/>
      <c r="U37" s="51"/>
      <c r="V37" s="51"/>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E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t="e">
        <f t="shared" si="1"/>
        <v>#REF!</v>
      </c>
      <c r="R38" s="50">
        <f t="shared" si="1"/>
        <v>0</v>
      </c>
      <c r="S38" s="50">
        <f t="shared" si="1"/>
        <v>0</v>
      </c>
      <c r="T38" s="50">
        <f t="shared" si="1"/>
        <v>5.05</v>
      </c>
      <c r="U38" s="50">
        <f t="shared" si="1"/>
        <v>0</v>
      </c>
      <c r="V38" s="50">
        <f t="shared" si="1"/>
        <v>45.400000000000006</v>
      </c>
      <c r="W38" s="50">
        <f t="shared" si="1"/>
        <v>0</v>
      </c>
      <c r="X38" s="50">
        <f t="shared" si="1"/>
        <v>0</v>
      </c>
      <c r="Y38" s="50">
        <f t="shared" si="1"/>
        <v>0</v>
      </c>
      <c r="Z38" s="50">
        <f t="shared" si="1"/>
        <v>0</v>
      </c>
      <c r="AA38" s="50">
        <f t="shared" si="1"/>
        <v>0</v>
      </c>
      <c r="AB38" s="50">
        <f t="shared" si="1"/>
        <v>4.38</v>
      </c>
      <c r="AC38" s="50">
        <f t="shared" si="1"/>
        <v>0</v>
      </c>
      <c r="AD38" s="50">
        <f t="shared" si="1"/>
        <v>0</v>
      </c>
      <c r="AE38" s="50">
        <f t="shared" si="1"/>
        <v>0</v>
      </c>
      <c r="AF38" s="50"/>
      <c r="AG38" s="50">
        <f t="shared" ref="AG38:AN38" si="2">SUM(AG3:AG37)</f>
        <v>0</v>
      </c>
      <c r="AH38" s="50">
        <f t="shared" si="2"/>
        <v>0</v>
      </c>
      <c r="AI38" s="50">
        <f t="shared" si="2"/>
        <v>0</v>
      </c>
      <c r="AJ38" s="50">
        <f t="shared" si="2"/>
        <v>0.2</v>
      </c>
      <c r="AK38" s="50">
        <f t="shared" si="2"/>
        <v>0</v>
      </c>
      <c r="AL38" s="50">
        <f t="shared" si="2"/>
        <v>2.12</v>
      </c>
      <c r="AM38" s="50">
        <f t="shared" si="2"/>
        <v>0</v>
      </c>
      <c r="AN38" s="50">
        <f t="shared" si="2"/>
        <v>0</v>
      </c>
      <c r="AO38" s="49" t="e">
        <f t="shared" si="0"/>
        <v>#REF!</v>
      </c>
    </row>
    <row r="39" spans="1:42" s="47" customFormat="1">
      <c r="AE39" s="48"/>
      <c r="AN39" s="82"/>
    </row>
    <row r="40" spans="1:42" s="47" customFormat="1">
      <c r="J40" s="48" t="e">
        <f>SUM(I12:I36)</f>
        <v>#REF!</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pageSetup paperSize="9" orientation="portrait" verticalDpi="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R241"/>
  <sheetViews>
    <sheetView zoomScale="90" zoomScaleNormal="90" workbookViewId="0">
      <pane xSplit="2" ySplit="3" topLeftCell="P13" activePane="bottomRight" state="frozen"/>
      <selection activeCell="D103" sqref="D4:D103"/>
      <selection pane="topRight" activeCell="D103" sqref="D4:D103"/>
      <selection pane="bottomLeft" activeCell="D103" sqref="D4:D103"/>
      <selection pane="bottomRight" activeCell="AP16" sqref="AP16"/>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t="e">
        <f>'Danh muc 2022'!#REF!</f>
        <v>#REF!</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f>'Danh muc 2022'!H115</f>
        <v>15.97</v>
      </c>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f>'Danh muc 2022'!I115</f>
        <v>6.7</v>
      </c>
      <c r="AL4" s="56"/>
      <c r="AM4" s="56"/>
      <c r="AN4" s="56"/>
      <c r="AO4" s="49">
        <f t="shared" ref="AO4:AO38" si="0">SUM(D4:AN4)</f>
        <v>6.7</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f t="shared" si="0"/>
        <v>0</v>
      </c>
    </row>
    <row r="6" spans="1:43" ht="13.5" customHeight="1">
      <c r="A6" s="70" t="s">
        <v>202</v>
      </c>
      <c r="B6" s="73" t="s">
        <v>201</v>
      </c>
      <c r="C6" s="72" t="s">
        <v>116</v>
      </c>
      <c r="D6" s="71"/>
      <c r="E6" s="71"/>
      <c r="F6" s="71"/>
      <c r="G6" s="71"/>
      <c r="H6" s="56"/>
      <c r="I6" s="56"/>
      <c r="J6" s="56"/>
      <c r="K6" s="56"/>
      <c r="L6" s="56"/>
      <c r="M6" s="56"/>
      <c r="N6" s="56"/>
      <c r="O6" s="56"/>
      <c r="P6" s="56"/>
      <c r="Q6" s="56"/>
      <c r="R6" s="56"/>
      <c r="S6" s="56"/>
      <c r="T6" s="56"/>
      <c r="U6" s="56"/>
      <c r="V6" s="56">
        <f>'Danh muc 2022'!L32</f>
        <v>0.03</v>
      </c>
      <c r="W6" s="56"/>
      <c r="X6" s="56"/>
      <c r="Y6" s="56"/>
      <c r="Z6" s="56"/>
      <c r="AA6" s="56"/>
      <c r="AB6" s="56"/>
      <c r="AC6" s="56"/>
      <c r="AD6" s="56"/>
      <c r="AE6" s="56"/>
      <c r="AF6" s="56"/>
      <c r="AG6" s="56"/>
      <c r="AH6" s="56"/>
      <c r="AI6" s="56"/>
      <c r="AJ6" s="56"/>
      <c r="AK6" s="56"/>
      <c r="AL6" s="56"/>
      <c r="AM6" s="56"/>
      <c r="AN6" s="56"/>
      <c r="AO6" s="49">
        <f t="shared" si="0"/>
        <v>0.03</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c r="J11" s="56"/>
      <c r="K11" s="56"/>
      <c r="L11" s="56"/>
      <c r="M11" s="56"/>
      <c r="N11" s="56"/>
      <c r="O11" s="56"/>
      <c r="P11" s="56"/>
      <c r="Q11" s="56"/>
      <c r="R11" s="56"/>
      <c r="S11" s="56"/>
      <c r="T11" s="56"/>
      <c r="U11" s="56"/>
      <c r="V11" s="56">
        <f>'Danh muc 2022'!K32</f>
        <v>0.01</v>
      </c>
      <c r="W11" s="56"/>
      <c r="X11" s="56"/>
      <c r="Y11" s="56"/>
      <c r="Z11" s="56"/>
      <c r="AA11" s="56"/>
      <c r="AB11" s="56"/>
      <c r="AC11" s="56"/>
      <c r="AD11" s="56"/>
      <c r="AE11" s="56"/>
      <c r="AF11" s="56"/>
      <c r="AG11" s="56"/>
      <c r="AH11" s="56"/>
      <c r="AI11" s="56"/>
      <c r="AJ11" s="56"/>
      <c r="AK11" s="56"/>
      <c r="AL11" s="56"/>
      <c r="AM11" s="56"/>
      <c r="AN11" s="56"/>
      <c r="AO11" s="49">
        <f t="shared" si="0"/>
        <v>0.01</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f>'Danh muc 2022'!Q32</f>
        <v>0.04</v>
      </c>
      <c r="W12" s="86"/>
      <c r="X12" s="86"/>
      <c r="Y12" s="86"/>
      <c r="Z12" s="86"/>
      <c r="AA12" s="86"/>
      <c r="AB12" s="86"/>
      <c r="AC12" s="86"/>
      <c r="AD12" s="86"/>
      <c r="AE12" s="86"/>
      <c r="AF12" s="86"/>
      <c r="AG12" s="86"/>
      <c r="AH12" s="86"/>
      <c r="AI12" s="86"/>
      <c r="AJ12" s="86"/>
      <c r="AK12" s="86"/>
      <c r="AL12" s="86"/>
      <c r="AM12" s="86"/>
      <c r="AN12" s="86"/>
      <c r="AO12" s="85">
        <f t="shared" si="0"/>
        <v>0.04</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c r="AP15" s="66">
        <f>SUM(AO12:AO36)</f>
        <v>8.91</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4">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4">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4">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4">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4">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row>
    <row r="22" spans="1:44" s="84" customFormat="1">
      <c r="A22" s="90" t="s">
        <v>169</v>
      </c>
      <c r="B22" s="89" t="s">
        <v>79</v>
      </c>
      <c r="C22" s="91" t="s">
        <v>78</v>
      </c>
      <c r="D22" s="87"/>
      <c r="E22" s="87"/>
      <c r="F22" s="87"/>
      <c r="G22" s="87"/>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f>'Danh muc 2022'!W115</f>
        <v>6.87</v>
      </c>
      <c r="AL22" s="86"/>
      <c r="AM22" s="86"/>
      <c r="AN22" s="86"/>
      <c r="AO22" s="49">
        <f t="shared" si="0"/>
        <v>6.87</v>
      </c>
      <c r="AQ22" s="92"/>
    </row>
    <row r="23" spans="1:44" s="84" customFormat="1">
      <c r="A23" s="90" t="s">
        <v>168</v>
      </c>
      <c r="B23" s="89" t="s">
        <v>77</v>
      </c>
      <c r="C23" s="91" t="s">
        <v>76</v>
      </c>
      <c r="D23" s="87"/>
      <c r="E23" s="87"/>
      <c r="F23" s="87"/>
      <c r="G23" s="87"/>
      <c r="H23" s="86"/>
      <c r="I23" s="86"/>
      <c r="J23" s="86"/>
      <c r="K23" s="86"/>
      <c r="L23" s="86"/>
      <c r="M23" s="86"/>
      <c r="N23" s="86"/>
      <c r="O23" s="86"/>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49">
        <f t="shared" si="0"/>
        <v>0</v>
      </c>
    </row>
    <row r="24" spans="1:44"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4"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4"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4"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4"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4"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4">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c r="AR30" s="66"/>
    </row>
    <row r="31" spans="1:44">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4">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f>'Danh muc 2022'!O115</f>
        <v>2</v>
      </c>
      <c r="AL33" s="56"/>
      <c r="AM33" s="56"/>
      <c r="AN33" s="56"/>
      <c r="AO33" s="49">
        <f t="shared" si="0"/>
        <v>2</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c r="J37" s="51"/>
      <c r="K37" s="51"/>
      <c r="L37" s="51"/>
      <c r="M37" s="51"/>
      <c r="N37" s="51"/>
      <c r="O37" s="51"/>
      <c r="P37" s="51"/>
      <c r="Q37" s="51"/>
      <c r="R37" s="51"/>
      <c r="S37" s="51"/>
      <c r="T37" s="51"/>
      <c r="U37" s="51"/>
      <c r="V37" s="51">
        <f>'Danh muc 2022'!AD32</f>
        <v>0.01</v>
      </c>
      <c r="W37" s="51"/>
      <c r="X37" s="51"/>
      <c r="Y37" s="51"/>
      <c r="Z37" s="51"/>
      <c r="AA37" s="51"/>
      <c r="AB37" s="51"/>
      <c r="AC37" s="51"/>
      <c r="AD37" s="51"/>
      <c r="AE37" s="51"/>
      <c r="AF37" s="51"/>
      <c r="AG37" s="51"/>
      <c r="AH37" s="51"/>
      <c r="AI37" s="51"/>
      <c r="AJ37" s="51"/>
      <c r="AK37" s="51">
        <f>'Danh muc 2022'!AD115</f>
        <v>5.61</v>
      </c>
      <c r="AL37" s="51"/>
      <c r="AM37" s="51"/>
      <c r="AN37" s="51"/>
      <c r="AO37" s="49">
        <f t="shared" si="0"/>
        <v>5.62</v>
      </c>
    </row>
    <row r="38" spans="1:42" s="47" customFormat="1">
      <c r="D38" s="50">
        <f t="shared" ref="D38:AE38" si="1">SUM(D3:D37)</f>
        <v>0</v>
      </c>
      <c r="E38" s="50">
        <f t="shared" si="1"/>
        <v>0</v>
      </c>
      <c r="F38" s="50">
        <f t="shared" si="1"/>
        <v>0</v>
      </c>
      <c r="G38" s="50">
        <f t="shared" si="1"/>
        <v>0</v>
      </c>
      <c r="H38" s="50" t="e">
        <f t="shared" si="1"/>
        <v>#REF!</v>
      </c>
      <c r="I38" s="50">
        <f t="shared" si="1"/>
        <v>0</v>
      </c>
      <c r="J38" s="50">
        <f t="shared" si="1"/>
        <v>0</v>
      </c>
      <c r="K38" s="50">
        <f t="shared" si="1"/>
        <v>0</v>
      </c>
      <c r="L38" s="50">
        <f t="shared" si="1"/>
        <v>0</v>
      </c>
      <c r="M38" s="50">
        <f t="shared" si="1"/>
        <v>0</v>
      </c>
      <c r="N38" s="50">
        <f t="shared" si="1"/>
        <v>0</v>
      </c>
      <c r="O38" s="50">
        <f t="shared" si="1"/>
        <v>0</v>
      </c>
      <c r="P38" s="50">
        <f t="shared" si="1"/>
        <v>0</v>
      </c>
      <c r="Q38" s="50">
        <f t="shared" si="1"/>
        <v>0</v>
      </c>
      <c r="R38" s="50">
        <f t="shared" si="1"/>
        <v>0</v>
      </c>
      <c r="S38" s="50">
        <f t="shared" si="1"/>
        <v>0</v>
      </c>
      <c r="T38" s="50">
        <f t="shared" si="1"/>
        <v>0</v>
      </c>
      <c r="U38" s="50">
        <f t="shared" si="1"/>
        <v>0</v>
      </c>
      <c r="V38" s="50">
        <f t="shared" si="1"/>
        <v>0.09</v>
      </c>
      <c r="W38" s="50">
        <f t="shared" si="1"/>
        <v>0</v>
      </c>
      <c r="X38" s="50">
        <f t="shared" si="1"/>
        <v>0</v>
      </c>
      <c r="Y38" s="50">
        <f t="shared" si="1"/>
        <v>0</v>
      </c>
      <c r="Z38" s="50">
        <f t="shared" si="1"/>
        <v>0</v>
      </c>
      <c r="AA38" s="50">
        <f t="shared" si="1"/>
        <v>0</v>
      </c>
      <c r="AB38" s="50">
        <f t="shared" si="1"/>
        <v>0</v>
      </c>
      <c r="AC38" s="50">
        <f t="shared" si="1"/>
        <v>0</v>
      </c>
      <c r="AD38" s="50">
        <f t="shared" si="1"/>
        <v>0</v>
      </c>
      <c r="AE38" s="50">
        <f t="shared" si="1"/>
        <v>0</v>
      </c>
      <c r="AF38" s="50"/>
      <c r="AG38" s="50">
        <f t="shared" ref="AG38:AN38" si="2">SUM(AG3:AG37)</f>
        <v>0</v>
      </c>
      <c r="AH38" s="50">
        <f t="shared" si="2"/>
        <v>0</v>
      </c>
      <c r="AI38" s="50">
        <f t="shared" si="2"/>
        <v>0</v>
      </c>
      <c r="AJ38" s="50">
        <f t="shared" si="2"/>
        <v>0</v>
      </c>
      <c r="AK38" s="50">
        <f t="shared" si="2"/>
        <v>37.150000000000006</v>
      </c>
      <c r="AL38" s="50">
        <f t="shared" si="2"/>
        <v>0</v>
      </c>
      <c r="AM38" s="50">
        <f t="shared" si="2"/>
        <v>0</v>
      </c>
      <c r="AN38" s="50">
        <f t="shared" si="2"/>
        <v>0</v>
      </c>
      <c r="AO38" s="49" t="e">
        <f t="shared" si="0"/>
        <v>#REF!</v>
      </c>
    </row>
    <row r="39" spans="1:42" s="47" customFormat="1">
      <c r="AE39" s="48"/>
      <c r="AN39" s="82"/>
      <c r="AO39" s="47">
        <v>100.02</v>
      </c>
    </row>
    <row r="40" spans="1:42" s="47" customFormat="1">
      <c r="J40" s="48">
        <f>SUM(I12:I36)</f>
        <v>0</v>
      </c>
      <c r="AG40" s="48"/>
      <c r="AN40" s="82"/>
      <c r="AO40" s="48"/>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pageSetup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7" zoomScaleNormal="77" workbookViewId="0">
      <pane xSplit="2" ySplit="3" topLeftCell="G4" activePane="bottomRight" state="frozen"/>
      <selection activeCell="D103" sqref="D4:D103"/>
      <selection pane="topRight" activeCell="D103" sqref="D4:D103"/>
      <selection pane="bottomLeft" activeCell="D103" sqref="D4:D103"/>
      <selection pane="bottomRight" activeCell="I4" sqref="I4"/>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t="e">
        <f>'Danh muc 2022'!#REF!+'Danh muc 2022'!#REF!+'Danh muc 2022'!#REF!+'Danh muc 2022'!#REF!</f>
        <v>#REF!</v>
      </c>
      <c r="J3" s="56"/>
      <c r="K3" s="56"/>
      <c r="L3" s="56"/>
      <c r="M3" s="56"/>
      <c r="N3" s="56"/>
      <c r="O3" s="56"/>
      <c r="P3" s="56"/>
      <c r="Q3" s="56" t="e">
        <f>'Danh muc 2022'!#REF!+'Danh muc 2022'!#REF!</f>
        <v>#REF!</v>
      </c>
      <c r="R3" s="56"/>
      <c r="S3" s="56"/>
      <c r="T3" s="56"/>
      <c r="U3" s="56"/>
      <c r="V3" s="56"/>
      <c r="W3" s="56"/>
      <c r="X3" s="56"/>
      <c r="Y3" s="56"/>
      <c r="Z3" s="56"/>
      <c r="AA3" s="56"/>
      <c r="AB3" s="56"/>
      <c r="AC3" s="56"/>
      <c r="AD3" s="56"/>
      <c r="AE3" s="56"/>
      <c r="AF3" s="56"/>
      <c r="AG3" s="56"/>
      <c r="AH3" s="56"/>
      <c r="AI3" s="56"/>
      <c r="AJ3" s="56" t="e">
        <f>'Danh muc 2022'!#REF!</f>
        <v>#REF!</v>
      </c>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f t="shared" si="0"/>
        <v>0</v>
      </c>
    </row>
    <row r="6" spans="1:43" ht="13.5" customHeight="1">
      <c r="A6" s="70" t="s">
        <v>202</v>
      </c>
      <c r="B6" s="73" t="s">
        <v>201</v>
      </c>
      <c r="C6" s="72" t="s">
        <v>116</v>
      </c>
      <c r="D6" s="71"/>
      <c r="E6" s="71"/>
      <c r="F6" s="71"/>
      <c r="G6" s="71"/>
      <c r="H6" s="56"/>
      <c r="I6" s="56" t="e">
        <f>'Danh muc 2022'!#REF!+'Danh muc 2022'!#REF!</f>
        <v>#REF!</v>
      </c>
      <c r="J6" s="56"/>
      <c r="K6" s="56"/>
      <c r="L6" s="56"/>
      <c r="M6" s="56"/>
      <c r="N6" s="56"/>
      <c r="O6" s="56"/>
      <c r="P6" s="56"/>
      <c r="Q6" s="56"/>
      <c r="R6" s="56"/>
      <c r="S6" s="56"/>
      <c r="T6" s="56"/>
      <c r="U6" s="56"/>
      <c r="V6" s="56"/>
      <c r="W6" s="56"/>
      <c r="X6" s="56"/>
      <c r="Y6" s="56"/>
      <c r="Z6" s="56"/>
      <c r="AA6" s="56"/>
      <c r="AB6" s="56"/>
      <c r="AC6" s="56"/>
      <c r="AD6" s="56"/>
      <c r="AE6" s="56"/>
      <c r="AF6" s="56"/>
      <c r="AG6" s="56"/>
      <c r="AH6" s="56" t="e">
        <f>'Danh muc 2022'!#REF!</f>
        <v>#REF!</v>
      </c>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t="e">
        <f>'Danh muc 2022'!#REF!</f>
        <v>#REF!</v>
      </c>
      <c r="J11" s="56"/>
      <c r="K11" s="56"/>
      <c r="L11" s="56"/>
      <c r="M11" s="56"/>
      <c r="N11" s="56"/>
      <c r="O11" s="56"/>
      <c r="P11" s="56"/>
      <c r="Q11" s="56" t="e">
        <f>'Danh muc 2022'!#REF!</f>
        <v>#REF!</v>
      </c>
      <c r="R11" s="56"/>
      <c r="S11" s="56"/>
      <c r="T11" s="56"/>
      <c r="U11" s="56"/>
      <c r="V11" s="56"/>
      <c r="W11" s="56"/>
      <c r="X11" s="56"/>
      <c r="Y11" s="56"/>
      <c r="Z11" s="56"/>
      <c r="AA11" s="56"/>
      <c r="AB11" s="56"/>
      <c r="AC11" s="56"/>
      <c r="AD11" s="56"/>
      <c r="AE11" s="56"/>
      <c r="AF11" s="56"/>
      <c r="AG11" s="56"/>
      <c r="AH11" s="56" t="e">
        <f>'Danh muc 2022'!#REF!</f>
        <v>#REF!</v>
      </c>
      <c r="AI11" s="56"/>
      <c r="AJ11" s="56"/>
      <c r="AK11" s="56"/>
      <c r="AL11" s="56"/>
      <c r="AM11" s="56"/>
      <c r="AN11" s="56"/>
      <c r="AO11" s="49" t="e">
        <f t="shared" si="0"/>
        <v>#REF!</v>
      </c>
    </row>
    <row r="12" spans="1:43" s="84" customFormat="1" ht="13.5" customHeight="1">
      <c r="A12" s="90" t="s">
        <v>188</v>
      </c>
      <c r="B12" s="89" t="s">
        <v>187</v>
      </c>
      <c r="C12" s="88" t="s">
        <v>45</v>
      </c>
      <c r="D12" s="87"/>
      <c r="E12" s="87"/>
      <c r="F12" s="87"/>
      <c r="G12" s="87"/>
      <c r="H12" s="86"/>
      <c r="I12" s="86"/>
      <c r="J12" s="86"/>
      <c r="K12" s="86"/>
      <c r="L12" s="86"/>
      <c r="M12" s="86"/>
      <c r="N12" s="86"/>
      <c r="O12" s="86"/>
      <c r="P12" s="86"/>
      <c r="Q12" s="86"/>
      <c r="R12" s="86"/>
      <c r="S12" s="86"/>
      <c r="T12" s="86"/>
      <c r="U12" s="86"/>
      <c r="V12" s="86">
        <f>'Danh muc 2022'!Q24</f>
        <v>0.06</v>
      </c>
      <c r="W12" s="86"/>
      <c r="X12" s="86"/>
      <c r="Y12" s="86"/>
      <c r="Z12" s="86"/>
      <c r="AA12" s="86"/>
      <c r="AB12" s="86"/>
      <c r="AC12" s="86"/>
      <c r="AD12" s="86"/>
      <c r="AE12" s="86"/>
      <c r="AF12" s="86"/>
      <c r="AG12" s="86"/>
      <c r="AH12" s="86"/>
      <c r="AI12" s="86"/>
      <c r="AJ12" s="86"/>
      <c r="AK12" s="86"/>
      <c r="AL12" s="86"/>
      <c r="AM12" s="86"/>
      <c r="AN12" s="86"/>
      <c r="AO12" s="85">
        <f t="shared" si="0"/>
        <v>0.06</v>
      </c>
      <c r="AP12" s="92"/>
    </row>
    <row r="13" spans="1:43">
      <c r="A13" s="62" t="s">
        <v>186</v>
      </c>
      <c r="B13" s="61" t="s">
        <v>185</v>
      </c>
      <c r="C13" s="65" t="s">
        <v>42</v>
      </c>
      <c r="D13" s="63"/>
      <c r="E13" s="63"/>
      <c r="F13" s="63"/>
      <c r="G13" s="63"/>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c r="AL13" s="56"/>
      <c r="AM13" s="56"/>
      <c r="AN13" s="56"/>
      <c r="AO13" s="49">
        <f t="shared" si="0"/>
        <v>0</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c r="AP16" s="66" t="e">
        <f>SUM(AO12:AO35)</f>
        <v>#REF!</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row>
    <row r="22" spans="1:43" s="84" customFormat="1">
      <c r="A22" s="90" t="s">
        <v>169</v>
      </c>
      <c r="B22" s="89" t="s">
        <v>79</v>
      </c>
      <c r="C22" s="91" t="s">
        <v>78</v>
      </c>
      <c r="D22" s="87"/>
      <c r="E22" s="87"/>
      <c r="F22" s="87"/>
      <c r="G22" s="87"/>
      <c r="H22" s="86"/>
      <c r="I22" s="86" t="e">
        <f>'Danh muc 2022'!#REF!+'Danh muc 2022'!#REF!</f>
        <v>#REF!</v>
      </c>
      <c r="J22" s="86"/>
      <c r="K22" s="86"/>
      <c r="L22" s="86"/>
      <c r="M22" s="86"/>
      <c r="N22" s="86"/>
      <c r="O22" s="86"/>
      <c r="P22" s="86"/>
      <c r="Q22" s="86" t="e">
        <f>'Danh muc 2022'!#REF!</f>
        <v>#REF!</v>
      </c>
      <c r="R22" s="86"/>
      <c r="S22" s="86"/>
      <c r="T22" s="86"/>
      <c r="U22" s="86"/>
      <c r="V22" s="86"/>
      <c r="W22" s="86"/>
      <c r="X22" s="86"/>
      <c r="Y22" s="86"/>
      <c r="Z22" s="86"/>
      <c r="AA22" s="86"/>
      <c r="AB22" s="86"/>
      <c r="AC22" s="86"/>
      <c r="AD22" s="86"/>
      <c r="AE22" s="86"/>
      <c r="AF22" s="86"/>
      <c r="AG22" s="86"/>
      <c r="AH22" s="86"/>
      <c r="AI22" s="86"/>
      <c r="AJ22" s="86" t="e">
        <f>'Danh muc 2022'!#REF!</f>
        <v>#REF!</v>
      </c>
      <c r="AK22" s="86"/>
      <c r="AL22" s="86"/>
      <c r="AM22" s="86"/>
      <c r="AN22" s="86"/>
      <c r="AO22" s="49" t="e">
        <f t="shared" si="0"/>
        <v>#REF!</v>
      </c>
      <c r="AQ22" s="92"/>
    </row>
    <row r="23" spans="1:43" s="84" customFormat="1">
      <c r="A23" s="90" t="s">
        <v>168</v>
      </c>
      <c r="B23" s="89" t="s">
        <v>77</v>
      </c>
      <c r="C23" s="91" t="s">
        <v>76</v>
      </c>
      <c r="D23" s="87"/>
      <c r="E23" s="87"/>
      <c r="F23" s="87"/>
      <c r="G23" s="87"/>
      <c r="H23" s="86"/>
      <c r="I23" s="86" t="e">
        <f>'Danh muc 2022'!#REF!+'Danh muc 2022'!#REF!</f>
        <v>#REF!</v>
      </c>
      <c r="J23" s="86"/>
      <c r="K23" s="86"/>
      <c r="L23" s="86"/>
      <c r="M23" s="86"/>
      <c r="N23" s="86"/>
      <c r="O23" s="86"/>
      <c r="P23" s="86"/>
      <c r="Q23" s="86" t="e">
        <f>'Danh muc 2022'!#REF!</f>
        <v>#REF!</v>
      </c>
      <c r="R23" s="86"/>
      <c r="S23" s="86"/>
      <c r="T23" s="86"/>
      <c r="U23" s="86"/>
      <c r="V23" s="86"/>
      <c r="W23" s="86"/>
      <c r="X23" s="86"/>
      <c r="Y23" s="86"/>
      <c r="Z23" s="86"/>
      <c r="AA23" s="86"/>
      <c r="AB23" s="86"/>
      <c r="AC23" s="86"/>
      <c r="AD23" s="86"/>
      <c r="AE23" s="86"/>
      <c r="AF23" s="86"/>
      <c r="AG23" s="86"/>
      <c r="AH23" s="86"/>
      <c r="AI23" s="86"/>
      <c r="AJ23" s="86" t="e">
        <f>'Danh muc 2022'!#REF!</f>
        <v>#REF!</v>
      </c>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1"/>
      <c r="I37" s="51" t="e">
        <f>'Danh muc 2022'!#REF!</f>
        <v>#REF!</v>
      </c>
      <c r="J37" s="51"/>
      <c r="K37" s="51"/>
      <c r="L37" s="51"/>
      <c r="M37" s="51"/>
      <c r="N37" s="51"/>
      <c r="O37" s="51"/>
      <c r="P37" s="51"/>
      <c r="Q37" s="51"/>
      <c r="R37" s="51"/>
      <c r="S37" s="51"/>
      <c r="T37" s="51"/>
      <c r="U37" s="51"/>
      <c r="V37" s="51" t="e">
        <f>'Danh muc 2022'!#REF!</f>
        <v>#REF!</v>
      </c>
      <c r="W37" s="51"/>
      <c r="X37" s="51"/>
      <c r="Y37" s="51"/>
      <c r="Z37" s="51"/>
      <c r="AA37" s="51"/>
      <c r="AB37" s="51"/>
      <c r="AC37" s="51"/>
      <c r="AD37" s="51"/>
      <c r="AE37" s="51"/>
      <c r="AF37" s="51"/>
      <c r="AG37" s="51"/>
      <c r="AH37" s="51"/>
      <c r="AI37" s="51"/>
      <c r="AJ37" s="51"/>
      <c r="AK37" s="51"/>
      <c r="AL37" s="51"/>
      <c r="AM37" s="51"/>
      <c r="AN37" s="51"/>
      <c r="AO37" s="49" t="e">
        <f t="shared" si="0"/>
        <v>#REF!</v>
      </c>
    </row>
    <row r="38" spans="1:42" s="47" customFormat="1">
      <c r="D38" s="50">
        <f t="shared" ref="D38:AE38" si="1">SUM(D3:D37)</f>
        <v>0</v>
      </c>
      <c r="E38" s="50">
        <f t="shared" si="1"/>
        <v>0</v>
      </c>
      <c r="F38" s="50">
        <f t="shared" si="1"/>
        <v>0</v>
      </c>
      <c r="G38" s="50">
        <f t="shared" si="1"/>
        <v>0</v>
      </c>
      <c r="H38" s="50">
        <f t="shared" si="1"/>
        <v>0</v>
      </c>
      <c r="I38" s="50" t="e">
        <f t="shared" si="1"/>
        <v>#REF!</v>
      </c>
      <c r="J38" s="50">
        <f t="shared" si="1"/>
        <v>0</v>
      </c>
      <c r="K38" s="50">
        <f t="shared" si="1"/>
        <v>0</v>
      </c>
      <c r="L38" s="50">
        <f t="shared" si="1"/>
        <v>0</v>
      </c>
      <c r="M38" s="50">
        <f t="shared" si="1"/>
        <v>0</v>
      </c>
      <c r="N38" s="50">
        <f t="shared" si="1"/>
        <v>0</v>
      </c>
      <c r="O38" s="50">
        <f t="shared" si="1"/>
        <v>0</v>
      </c>
      <c r="P38" s="50">
        <f t="shared" si="1"/>
        <v>0</v>
      </c>
      <c r="Q38" s="50" t="e">
        <f t="shared" si="1"/>
        <v>#REF!</v>
      </c>
      <c r="R38" s="50">
        <f t="shared" si="1"/>
        <v>0</v>
      </c>
      <c r="S38" s="50">
        <f t="shared" si="1"/>
        <v>0</v>
      </c>
      <c r="T38" s="50">
        <f t="shared" si="1"/>
        <v>0</v>
      </c>
      <c r="U38" s="50">
        <f t="shared" si="1"/>
        <v>0</v>
      </c>
      <c r="V38" s="50" t="e">
        <f t="shared" si="1"/>
        <v>#REF!</v>
      </c>
      <c r="W38" s="50">
        <f t="shared" si="1"/>
        <v>0</v>
      </c>
      <c r="X38" s="50">
        <f t="shared" si="1"/>
        <v>0</v>
      </c>
      <c r="Y38" s="50">
        <f t="shared" si="1"/>
        <v>0</v>
      </c>
      <c r="Z38" s="50">
        <f t="shared" si="1"/>
        <v>0</v>
      </c>
      <c r="AA38" s="50">
        <f t="shared" si="1"/>
        <v>0</v>
      </c>
      <c r="AB38" s="50">
        <f t="shared" si="1"/>
        <v>0</v>
      </c>
      <c r="AC38" s="50">
        <f t="shared" si="1"/>
        <v>0</v>
      </c>
      <c r="AD38" s="50">
        <f t="shared" si="1"/>
        <v>0</v>
      </c>
      <c r="AE38" s="50">
        <f t="shared" si="1"/>
        <v>0</v>
      </c>
      <c r="AF38" s="50"/>
      <c r="AG38" s="50">
        <f t="shared" ref="AG38:AN38" si="2">SUM(AG3:AG37)</f>
        <v>0</v>
      </c>
      <c r="AH38" s="50" t="e">
        <f t="shared" si="2"/>
        <v>#REF!</v>
      </c>
      <c r="AI38" s="50">
        <f t="shared" si="2"/>
        <v>0</v>
      </c>
      <c r="AJ38" s="50" t="e">
        <f t="shared" si="2"/>
        <v>#REF!</v>
      </c>
      <c r="AK38" s="50">
        <f t="shared" si="2"/>
        <v>0</v>
      </c>
      <c r="AL38" s="50">
        <f t="shared" si="2"/>
        <v>0</v>
      </c>
      <c r="AM38" s="50">
        <f t="shared" si="2"/>
        <v>0</v>
      </c>
      <c r="AN38" s="50">
        <f t="shared" si="2"/>
        <v>0</v>
      </c>
      <c r="AO38" s="49" t="e">
        <f t="shared" si="0"/>
        <v>#REF!</v>
      </c>
    </row>
    <row r="39" spans="1:42" s="47" customFormat="1">
      <c r="AE39" s="48"/>
      <c r="AN39" s="82"/>
    </row>
    <row r="40" spans="1:42" s="47" customFormat="1">
      <c r="J40" s="48" t="e">
        <f>SUM(I12:I36)</f>
        <v>#REF!</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241"/>
  <sheetViews>
    <sheetView zoomScale="73" zoomScaleNormal="73" workbookViewId="0">
      <pane xSplit="2" ySplit="3" topLeftCell="C4" activePane="bottomRight" state="frozen"/>
      <selection activeCell="D103" sqref="D4:D103"/>
      <selection pane="topRight" activeCell="D103" sqref="D4:D103"/>
      <selection pane="bottomLeft" activeCell="D103" sqref="D4:D103"/>
      <selection pane="bottomRight" activeCell="Y37" sqref="Y37"/>
    </sheetView>
  </sheetViews>
  <sheetFormatPr defaultColWidth="9.140625" defaultRowHeight="12.75"/>
  <cols>
    <col min="1" max="1" width="8.5703125" style="45" customWidth="1"/>
    <col min="2" max="2" width="32.42578125" style="45" customWidth="1"/>
    <col min="3" max="3" width="5.85546875" style="45" customWidth="1"/>
    <col min="4" max="40" width="5.85546875" style="46" customWidth="1"/>
    <col min="41" max="16384" width="9.140625" style="45"/>
  </cols>
  <sheetData>
    <row r="1" spans="1:43" ht="27" customHeight="1">
      <c r="A1" s="1510" t="s">
        <v>215</v>
      </c>
      <c r="B1" s="1512" t="s">
        <v>214</v>
      </c>
      <c r="C1" s="1514" t="s">
        <v>143</v>
      </c>
      <c r="D1" s="1516"/>
      <c r="E1" s="1516"/>
      <c r="F1" s="1516"/>
      <c r="G1" s="1516"/>
      <c r="H1" s="1516"/>
      <c r="I1" s="1516"/>
      <c r="J1" s="1516"/>
      <c r="K1" s="1516"/>
      <c r="L1" s="1516"/>
      <c r="M1" s="1516"/>
      <c r="N1" s="1516"/>
      <c r="O1" s="1516"/>
      <c r="P1" s="1516"/>
      <c r="Q1" s="1516"/>
      <c r="R1" s="1516"/>
      <c r="S1" s="1516"/>
      <c r="T1" s="1516"/>
      <c r="U1" s="1516"/>
      <c r="V1" s="1516"/>
      <c r="W1" s="1516"/>
      <c r="X1" s="1516"/>
      <c r="Y1" s="1516"/>
      <c r="Z1" s="1516"/>
      <c r="AA1" s="1516"/>
      <c r="AB1" s="1516"/>
      <c r="AC1" s="1516"/>
      <c r="AD1" s="1516"/>
      <c r="AE1" s="1516"/>
      <c r="AF1" s="1516"/>
      <c r="AG1" s="1516"/>
      <c r="AH1" s="1516"/>
      <c r="AI1" s="1516"/>
      <c r="AJ1" s="1516"/>
      <c r="AK1" s="1516"/>
      <c r="AL1" s="1516"/>
      <c r="AM1" s="1516"/>
      <c r="AN1" s="1516"/>
      <c r="AO1" s="81"/>
      <c r="AQ1" s="80"/>
    </row>
    <row r="2" spans="1:43" s="76" customFormat="1" ht="27" customHeight="1">
      <c r="A2" s="1511"/>
      <c r="B2" s="1513"/>
      <c r="C2" s="1515"/>
      <c r="D2" s="79" t="s">
        <v>212</v>
      </c>
      <c r="E2" s="79" t="s">
        <v>211</v>
      </c>
      <c r="F2" s="79" t="s">
        <v>116</v>
      </c>
      <c r="G2" s="79" t="s">
        <v>119</v>
      </c>
      <c r="H2" s="78" t="s">
        <v>104</v>
      </c>
      <c r="I2" s="78" t="s">
        <v>45</v>
      </c>
      <c r="J2" s="78" t="s">
        <v>42</v>
      </c>
      <c r="K2" s="78" t="s">
        <v>99</v>
      </c>
      <c r="L2" s="78" t="s">
        <v>96</v>
      </c>
      <c r="M2" s="78" t="s">
        <v>182</v>
      </c>
      <c r="N2" s="78" t="s">
        <v>210</v>
      </c>
      <c r="O2" s="78" t="s">
        <v>95</v>
      </c>
      <c r="P2" s="78" t="s">
        <v>86</v>
      </c>
      <c r="Q2" s="78" t="s">
        <v>89</v>
      </c>
      <c r="R2" s="78" t="s">
        <v>213</v>
      </c>
      <c r="S2" s="78" t="s">
        <v>26</v>
      </c>
      <c r="T2" s="78" t="s">
        <v>20</v>
      </c>
      <c r="U2" s="78" t="s">
        <v>23</v>
      </c>
      <c r="V2" s="78" t="s">
        <v>78</v>
      </c>
      <c r="W2" s="78" t="s">
        <v>76</v>
      </c>
      <c r="X2" s="78" t="s">
        <v>74</v>
      </c>
      <c r="Y2" s="78" t="s">
        <v>71</v>
      </c>
      <c r="Z2" s="78" t="s">
        <v>69</v>
      </c>
      <c r="AA2" s="78" t="s">
        <v>67</v>
      </c>
      <c r="AB2" s="78" t="s">
        <v>65</v>
      </c>
      <c r="AC2" s="78" t="s">
        <v>63</v>
      </c>
      <c r="AD2" s="78" t="s">
        <v>57</v>
      </c>
      <c r="AE2" s="78" t="s">
        <v>54</v>
      </c>
      <c r="AF2" s="78" t="s">
        <v>54</v>
      </c>
      <c r="AG2" s="78" t="s">
        <v>48</v>
      </c>
      <c r="AH2" s="78" t="s">
        <v>32</v>
      </c>
      <c r="AI2" s="78" t="s">
        <v>17</v>
      </c>
      <c r="AJ2" s="78" t="s">
        <v>29</v>
      </c>
      <c r="AK2" s="78" t="s">
        <v>14</v>
      </c>
      <c r="AL2" s="78" t="s">
        <v>11</v>
      </c>
      <c r="AM2" s="78" t="s">
        <v>8</v>
      </c>
      <c r="AN2" s="78" t="s">
        <v>6</v>
      </c>
      <c r="AO2" s="77" t="s">
        <v>217</v>
      </c>
    </row>
    <row r="3" spans="1:43" ht="18" customHeight="1">
      <c r="A3" s="70" t="s">
        <v>209</v>
      </c>
      <c r="B3" s="73" t="s">
        <v>208</v>
      </c>
      <c r="C3" s="72" t="s">
        <v>122</v>
      </c>
      <c r="D3" s="71"/>
      <c r="E3" s="71"/>
      <c r="F3" s="71"/>
      <c r="G3" s="71"/>
      <c r="H3" s="56"/>
      <c r="I3" s="56"/>
      <c r="J3" s="56" t="e">
        <f>'Danh muc 2022'!#REF!+'Danh muc 2022'!H78</f>
        <v>#REF!</v>
      </c>
      <c r="K3" s="56"/>
      <c r="L3" s="56">
        <f>'Danh muc 2022'!H16</f>
        <v>0.25</v>
      </c>
      <c r="M3" s="56"/>
      <c r="N3" s="56"/>
      <c r="O3" s="56"/>
      <c r="P3" s="56"/>
      <c r="Q3" s="56">
        <f>'Danh muc 2022'!H124+'Danh muc 2022'!H118/2</f>
        <v>1.23</v>
      </c>
      <c r="R3" s="56"/>
      <c r="S3" s="56"/>
      <c r="T3" s="56"/>
      <c r="U3" s="56"/>
      <c r="V3" s="56"/>
      <c r="W3" s="56"/>
      <c r="X3" s="56"/>
      <c r="Y3" s="56"/>
      <c r="Z3" s="56"/>
      <c r="AA3" s="56"/>
      <c r="AB3" s="56"/>
      <c r="AC3" s="56"/>
      <c r="AD3" s="56"/>
      <c r="AE3" s="56"/>
      <c r="AF3" s="56"/>
      <c r="AG3" s="56"/>
      <c r="AH3" s="56"/>
      <c r="AI3" s="56"/>
      <c r="AJ3" s="56"/>
      <c r="AK3" s="56"/>
      <c r="AL3" s="56"/>
      <c r="AM3" s="56"/>
      <c r="AN3" s="56"/>
      <c r="AO3" s="49" t="e">
        <f>SUM(D3:AN3)</f>
        <v>#REF!</v>
      </c>
    </row>
    <row r="4" spans="1:43" ht="13.5" customHeight="1">
      <c r="A4" s="70" t="s">
        <v>216</v>
      </c>
      <c r="B4" s="73" t="s">
        <v>207</v>
      </c>
      <c r="C4" s="72" t="s">
        <v>206</v>
      </c>
      <c r="D4" s="71"/>
      <c r="E4" s="71"/>
      <c r="F4" s="71"/>
      <c r="G4" s="71"/>
      <c r="H4" s="56"/>
      <c r="I4" s="56"/>
      <c r="J4" s="56"/>
      <c r="K4" s="56"/>
      <c r="L4" s="56"/>
      <c r="M4" s="56"/>
      <c r="N4" s="56"/>
      <c r="O4" s="56"/>
      <c r="P4" s="56"/>
      <c r="Q4" s="56"/>
      <c r="R4" s="56"/>
      <c r="S4" s="56"/>
      <c r="T4" s="56"/>
      <c r="U4" s="56"/>
      <c r="V4" s="56"/>
      <c r="W4" s="56"/>
      <c r="X4" s="56"/>
      <c r="Y4" s="56"/>
      <c r="Z4" s="56"/>
      <c r="AA4" s="56"/>
      <c r="AB4" s="56"/>
      <c r="AC4" s="56"/>
      <c r="AD4" s="56"/>
      <c r="AE4" s="56"/>
      <c r="AF4" s="56"/>
      <c r="AG4" s="56"/>
      <c r="AH4" s="56"/>
      <c r="AI4" s="56"/>
      <c r="AJ4" s="56"/>
      <c r="AK4" s="56"/>
      <c r="AL4" s="56"/>
      <c r="AM4" s="56"/>
      <c r="AN4" s="56"/>
      <c r="AO4" s="49">
        <f t="shared" ref="AO4:AO38" si="0">SUM(D4:AN4)</f>
        <v>0</v>
      </c>
      <c r="AP4" s="66"/>
    </row>
    <row r="5" spans="1:43" ht="13.5" customHeight="1">
      <c r="A5" s="70" t="s">
        <v>205</v>
      </c>
      <c r="B5" s="73" t="s">
        <v>204</v>
      </c>
      <c r="C5" s="75" t="s">
        <v>203</v>
      </c>
      <c r="D5" s="71"/>
      <c r="E5" s="71"/>
      <c r="F5" s="71"/>
      <c r="G5" s="71"/>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49">
        <f t="shared" si="0"/>
        <v>0</v>
      </c>
    </row>
    <row r="6" spans="1:43" ht="13.5" customHeight="1">
      <c r="A6" s="70" t="s">
        <v>202</v>
      </c>
      <c r="B6" s="73" t="s">
        <v>201</v>
      </c>
      <c r="C6" s="72" t="s">
        <v>116</v>
      </c>
      <c r="D6" s="71"/>
      <c r="E6" s="71"/>
      <c r="F6" s="71"/>
      <c r="G6" s="71"/>
      <c r="H6" s="56"/>
      <c r="I6" s="56"/>
      <c r="J6" s="56" t="e">
        <f>'Danh muc 2022'!#REF!</f>
        <v>#REF!</v>
      </c>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49" t="e">
        <f t="shared" si="0"/>
        <v>#REF!</v>
      </c>
    </row>
    <row r="7" spans="1:43" ht="13.5" customHeight="1">
      <c r="A7" s="70">
        <v>1.1299999999999999</v>
      </c>
      <c r="B7" s="73" t="s">
        <v>200</v>
      </c>
      <c r="C7" s="72" t="s">
        <v>199</v>
      </c>
      <c r="D7" s="71"/>
      <c r="E7" s="71"/>
      <c r="F7" s="71"/>
      <c r="G7" s="71"/>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49">
        <f t="shared" si="0"/>
        <v>0</v>
      </c>
    </row>
    <row r="8" spans="1:43" ht="13.5" customHeight="1">
      <c r="A8" s="70" t="s">
        <v>198</v>
      </c>
      <c r="B8" s="73" t="s">
        <v>197</v>
      </c>
      <c r="C8" s="72" t="s">
        <v>196</v>
      </c>
      <c r="D8" s="71"/>
      <c r="E8" s="71"/>
      <c r="F8" s="71"/>
      <c r="G8" s="71"/>
      <c r="H8" s="74"/>
      <c r="I8" s="56"/>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49">
        <f t="shared" si="0"/>
        <v>0</v>
      </c>
    </row>
    <row r="9" spans="1:43" ht="13.5" customHeight="1">
      <c r="A9" s="70" t="s">
        <v>195</v>
      </c>
      <c r="B9" s="73" t="s">
        <v>194</v>
      </c>
      <c r="C9" s="72" t="s">
        <v>193</v>
      </c>
      <c r="D9" s="71"/>
      <c r="E9" s="71"/>
      <c r="F9" s="71"/>
      <c r="G9" s="71"/>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49">
        <f t="shared" si="0"/>
        <v>0</v>
      </c>
    </row>
    <row r="10" spans="1:43" ht="13.5" customHeight="1">
      <c r="A10" s="70" t="s">
        <v>192</v>
      </c>
      <c r="B10" s="73" t="s">
        <v>191</v>
      </c>
      <c r="C10" s="72" t="s">
        <v>190</v>
      </c>
      <c r="D10" s="71"/>
      <c r="E10" s="71"/>
      <c r="F10" s="71"/>
      <c r="G10" s="71"/>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49">
        <f t="shared" si="0"/>
        <v>0</v>
      </c>
      <c r="AP10" s="93"/>
    </row>
    <row r="11" spans="1:43" ht="13.5" customHeight="1">
      <c r="A11" s="70" t="s">
        <v>118</v>
      </c>
      <c r="B11" s="69" t="s">
        <v>189</v>
      </c>
      <c r="C11" s="68" t="s">
        <v>107</v>
      </c>
      <c r="D11" s="67"/>
      <c r="E11" s="67"/>
      <c r="F11" s="67"/>
      <c r="G11" s="67"/>
      <c r="H11" s="56"/>
      <c r="I11" s="56"/>
      <c r="J11" s="56" t="e">
        <f>'Danh muc 2022'!#REF!+'Danh muc 2022'!#REF!+'Danh muc 2022'!K78</f>
        <v>#REF!</v>
      </c>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49" t="e">
        <f t="shared" si="0"/>
        <v>#REF!</v>
      </c>
    </row>
    <row r="12" spans="1:43" ht="13.5" customHeight="1">
      <c r="A12" s="62" t="s">
        <v>188</v>
      </c>
      <c r="B12" s="61" t="s">
        <v>187</v>
      </c>
      <c r="C12" s="65" t="s">
        <v>45</v>
      </c>
      <c r="D12" s="63"/>
      <c r="E12" s="63"/>
      <c r="F12" s="63"/>
      <c r="G12" s="63"/>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49">
        <f t="shared" si="0"/>
        <v>0</v>
      </c>
      <c r="AP12" s="66"/>
    </row>
    <row r="13" spans="1:43" s="84" customFormat="1">
      <c r="A13" s="90" t="s">
        <v>186</v>
      </c>
      <c r="B13" s="89" t="s">
        <v>185</v>
      </c>
      <c r="C13" s="88" t="s">
        <v>42</v>
      </c>
      <c r="D13" s="87"/>
      <c r="E13" s="87"/>
      <c r="F13" s="87"/>
      <c r="G13" s="87"/>
      <c r="H13" s="86"/>
      <c r="I13" s="86"/>
      <c r="J13" s="86"/>
      <c r="K13" s="86"/>
      <c r="L13" s="86"/>
      <c r="M13" s="86"/>
      <c r="N13" s="86"/>
      <c r="O13" s="86"/>
      <c r="P13" s="86"/>
      <c r="Q13" s="86"/>
      <c r="R13" s="86"/>
      <c r="S13" s="86"/>
      <c r="T13" s="86"/>
      <c r="U13" s="86"/>
      <c r="V13" s="86">
        <f>'Danh muc 2022'!R30</f>
        <v>0.06</v>
      </c>
      <c r="W13" s="86"/>
      <c r="X13" s="86"/>
      <c r="Y13" s="86"/>
      <c r="Z13" s="86"/>
      <c r="AA13" s="86"/>
      <c r="AB13" s="86"/>
      <c r="AC13" s="86"/>
      <c r="AD13" s="86"/>
      <c r="AE13" s="86"/>
      <c r="AF13" s="86"/>
      <c r="AG13" s="86"/>
      <c r="AH13" s="86"/>
      <c r="AI13" s="86"/>
      <c r="AJ13" s="86"/>
      <c r="AK13" s="86"/>
      <c r="AL13" s="86"/>
      <c r="AM13" s="86"/>
      <c r="AN13" s="86"/>
      <c r="AO13" s="85">
        <f t="shared" si="0"/>
        <v>0.06</v>
      </c>
    </row>
    <row r="14" spans="1:43">
      <c r="A14" s="62" t="s">
        <v>184</v>
      </c>
      <c r="B14" s="61" t="s">
        <v>183</v>
      </c>
      <c r="C14" s="64" t="s">
        <v>182</v>
      </c>
      <c r="D14" s="63"/>
      <c r="E14" s="63"/>
      <c r="F14" s="63"/>
      <c r="G14" s="63"/>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49">
        <f t="shared" si="0"/>
        <v>0</v>
      </c>
    </row>
    <row r="15" spans="1:43">
      <c r="A15" s="62" t="s">
        <v>181</v>
      </c>
      <c r="B15" s="61" t="s">
        <v>180</v>
      </c>
      <c r="C15" s="65" t="s">
        <v>99</v>
      </c>
      <c r="D15" s="63"/>
      <c r="E15" s="63"/>
      <c r="F15" s="63"/>
      <c r="G15" s="63"/>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49">
        <f t="shared" si="0"/>
        <v>0</v>
      </c>
    </row>
    <row r="16" spans="1:43">
      <c r="A16" s="62" t="s">
        <v>179</v>
      </c>
      <c r="B16" s="61" t="s">
        <v>178</v>
      </c>
      <c r="C16" s="65" t="s">
        <v>96</v>
      </c>
      <c r="D16" s="63"/>
      <c r="E16" s="63"/>
      <c r="F16" s="63"/>
      <c r="G16" s="63"/>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c r="AL16" s="56"/>
      <c r="AM16" s="56"/>
      <c r="AN16" s="56"/>
      <c r="AO16" s="49">
        <f t="shared" si="0"/>
        <v>0</v>
      </c>
    </row>
    <row r="17" spans="1:43">
      <c r="A17" s="62" t="s">
        <v>177</v>
      </c>
      <c r="B17" s="61" t="s">
        <v>176</v>
      </c>
      <c r="C17" s="64" t="s">
        <v>95</v>
      </c>
      <c r="D17" s="63"/>
      <c r="E17" s="63"/>
      <c r="F17" s="63"/>
      <c r="G17" s="63"/>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49">
        <f t="shared" si="0"/>
        <v>0</v>
      </c>
    </row>
    <row r="18" spans="1:43">
      <c r="A18" s="62"/>
      <c r="B18" s="61"/>
      <c r="C18" s="64"/>
      <c r="D18" s="63"/>
      <c r="E18" s="63"/>
      <c r="F18" s="63"/>
      <c r="G18" s="63"/>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49"/>
    </row>
    <row r="19" spans="1:43">
      <c r="A19" s="62" t="s">
        <v>175</v>
      </c>
      <c r="B19" s="61" t="s">
        <v>174</v>
      </c>
      <c r="C19" s="65" t="s">
        <v>86</v>
      </c>
      <c r="D19" s="63"/>
      <c r="E19" s="63"/>
      <c r="F19" s="63"/>
      <c r="G19" s="63"/>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49">
        <f t="shared" si="0"/>
        <v>0</v>
      </c>
    </row>
    <row r="20" spans="1:43">
      <c r="A20" s="62" t="s">
        <v>173</v>
      </c>
      <c r="B20" s="61" t="s">
        <v>172</v>
      </c>
      <c r="C20" s="64" t="s">
        <v>83</v>
      </c>
      <c r="D20" s="63"/>
      <c r="E20" s="63"/>
      <c r="F20" s="63"/>
      <c r="G20" s="63"/>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49">
        <f t="shared" si="0"/>
        <v>0</v>
      </c>
      <c r="AP20" s="66" t="e">
        <f>SUM(AO12:AO36)</f>
        <v>#REF!</v>
      </c>
    </row>
    <row r="21" spans="1:43">
      <c r="A21" s="62" t="s">
        <v>171</v>
      </c>
      <c r="B21" s="61" t="s">
        <v>170</v>
      </c>
      <c r="C21" s="64" t="s">
        <v>26</v>
      </c>
      <c r="D21" s="63"/>
      <c r="E21" s="63"/>
      <c r="F21" s="63"/>
      <c r="G21" s="63"/>
      <c r="H21" s="56"/>
      <c r="I21" s="56"/>
      <c r="J21" s="56"/>
      <c r="K21" s="56"/>
      <c r="L21" s="56"/>
      <c r="M21" s="56"/>
      <c r="N21" s="56"/>
      <c r="O21" s="56"/>
      <c r="P21" s="56"/>
      <c r="Q21" s="56"/>
      <c r="R21" s="56"/>
      <c r="S21" s="56"/>
      <c r="T21" s="56"/>
      <c r="U21" s="56"/>
      <c r="V21" s="56"/>
      <c r="W21" s="56"/>
      <c r="X21" s="56"/>
      <c r="Y21" s="56"/>
      <c r="Z21" s="56"/>
      <c r="AA21" s="56"/>
      <c r="AB21" s="56"/>
      <c r="AC21" s="56"/>
      <c r="AD21" s="56"/>
      <c r="AE21" s="56"/>
      <c r="AF21" s="56"/>
      <c r="AG21" s="56"/>
      <c r="AH21" s="56"/>
      <c r="AI21" s="56"/>
      <c r="AJ21" s="56"/>
      <c r="AK21" s="56"/>
      <c r="AL21" s="56"/>
      <c r="AM21" s="56"/>
      <c r="AN21" s="56"/>
      <c r="AO21" s="49">
        <f t="shared" si="0"/>
        <v>0</v>
      </c>
      <c r="AQ21" s="66"/>
    </row>
    <row r="22" spans="1:43" s="84" customFormat="1">
      <c r="A22" s="90" t="s">
        <v>169</v>
      </c>
      <c r="B22" s="89" t="s">
        <v>79</v>
      </c>
      <c r="C22" s="91" t="s">
        <v>78</v>
      </c>
      <c r="D22" s="87"/>
      <c r="E22" s="87"/>
      <c r="F22" s="87"/>
      <c r="G22" s="87"/>
      <c r="H22" s="86"/>
      <c r="I22" s="86"/>
      <c r="J22" s="86" t="e">
        <f>'Danh muc 2022'!#REF!+'Danh muc 2022'!W78</f>
        <v>#REF!</v>
      </c>
      <c r="K22" s="86"/>
      <c r="L22" s="86"/>
      <c r="M22" s="86"/>
      <c r="N22" s="86"/>
      <c r="O22" s="86"/>
      <c r="P22" s="86"/>
      <c r="Q22" s="86">
        <f>'Danh muc 2022'!W124+'Danh muc 2022'!W118/2</f>
        <v>0</v>
      </c>
      <c r="R22" s="86"/>
      <c r="S22" s="86"/>
      <c r="T22" s="86"/>
      <c r="U22" s="86"/>
      <c r="V22" s="86"/>
      <c r="W22" s="86"/>
      <c r="X22" s="86"/>
      <c r="Y22" s="86"/>
      <c r="Z22" s="86"/>
      <c r="AA22" s="86"/>
      <c r="AB22" s="86"/>
      <c r="AC22" s="86"/>
      <c r="AD22" s="86"/>
      <c r="AE22" s="86"/>
      <c r="AF22" s="86"/>
      <c r="AG22" s="86"/>
      <c r="AH22" s="86"/>
      <c r="AI22" s="86"/>
      <c r="AJ22" s="86"/>
      <c r="AK22" s="86"/>
      <c r="AL22" s="86"/>
      <c r="AM22" s="86"/>
      <c r="AN22" s="86"/>
      <c r="AO22" s="49" t="e">
        <f t="shared" si="0"/>
        <v>#REF!</v>
      </c>
      <c r="AQ22" s="92"/>
    </row>
    <row r="23" spans="1:43" s="84" customFormat="1">
      <c r="A23" s="90" t="s">
        <v>168</v>
      </c>
      <c r="B23" s="89" t="s">
        <v>77</v>
      </c>
      <c r="C23" s="91" t="s">
        <v>76</v>
      </c>
      <c r="D23" s="87"/>
      <c r="E23" s="87"/>
      <c r="F23" s="87"/>
      <c r="G23" s="87"/>
      <c r="H23" s="86"/>
      <c r="I23" s="86"/>
      <c r="J23" s="86" t="e">
        <f>'Danh muc 2022'!#REF!+'Danh muc 2022'!X78</f>
        <v>#REF!</v>
      </c>
      <c r="K23" s="86"/>
      <c r="L23" s="86"/>
      <c r="M23" s="86"/>
      <c r="N23" s="86"/>
      <c r="O23" s="86"/>
      <c r="P23" s="86"/>
      <c r="Q23" s="86">
        <f>'Danh muc 2022'!X124+'Danh muc 2022'!X118/2</f>
        <v>0</v>
      </c>
      <c r="R23" s="86"/>
      <c r="S23" s="86"/>
      <c r="T23" s="86"/>
      <c r="U23" s="86"/>
      <c r="V23" s="86"/>
      <c r="W23" s="86"/>
      <c r="X23" s="86"/>
      <c r="Y23" s="86"/>
      <c r="Z23" s="86"/>
      <c r="AA23" s="86"/>
      <c r="AB23" s="86"/>
      <c r="AC23" s="86"/>
      <c r="AD23" s="86"/>
      <c r="AE23" s="86"/>
      <c r="AF23" s="86"/>
      <c r="AG23" s="86"/>
      <c r="AH23" s="86"/>
      <c r="AI23" s="86"/>
      <c r="AJ23" s="86"/>
      <c r="AK23" s="86"/>
      <c r="AL23" s="86"/>
      <c r="AM23" s="86"/>
      <c r="AN23" s="86"/>
      <c r="AO23" s="49" t="e">
        <f t="shared" si="0"/>
        <v>#REF!</v>
      </c>
    </row>
    <row r="24" spans="1:43" s="84" customFormat="1">
      <c r="A24" s="90" t="s">
        <v>167</v>
      </c>
      <c r="B24" s="89" t="s">
        <v>70</v>
      </c>
      <c r="C24" s="91" t="s">
        <v>69</v>
      </c>
      <c r="D24" s="87"/>
      <c r="E24" s="87"/>
      <c r="F24" s="87"/>
      <c r="G24" s="87"/>
      <c r="H24" s="86"/>
      <c r="I24" s="86"/>
      <c r="J24" s="86"/>
      <c r="K24" s="86"/>
      <c r="L24" s="86"/>
      <c r="M24" s="86"/>
      <c r="N24" s="86"/>
      <c r="O24" s="86"/>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49">
        <f t="shared" si="0"/>
        <v>0</v>
      </c>
    </row>
    <row r="25" spans="1:43" s="84" customFormat="1">
      <c r="A25" s="90" t="s">
        <v>166</v>
      </c>
      <c r="B25" s="89" t="s">
        <v>68</v>
      </c>
      <c r="C25" s="91" t="s">
        <v>67</v>
      </c>
      <c r="D25" s="87"/>
      <c r="E25" s="87"/>
      <c r="F25" s="87"/>
      <c r="G25" s="87"/>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49">
        <f t="shared" si="0"/>
        <v>0</v>
      </c>
    </row>
    <row r="26" spans="1:43" s="84" customFormat="1">
      <c r="A26" s="90" t="s">
        <v>165</v>
      </c>
      <c r="B26" s="89" t="s">
        <v>66</v>
      </c>
      <c r="C26" s="91" t="s">
        <v>65</v>
      </c>
      <c r="D26" s="87"/>
      <c r="E26" s="87"/>
      <c r="F26" s="87"/>
      <c r="G26" s="87"/>
      <c r="H26" s="86"/>
      <c r="I26" s="86"/>
      <c r="J26" s="86"/>
      <c r="K26" s="86"/>
      <c r="L26" s="86"/>
      <c r="M26" s="86"/>
      <c r="N26" s="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49">
        <f t="shared" si="0"/>
        <v>0</v>
      </c>
    </row>
    <row r="27" spans="1:43" s="84" customFormat="1">
      <c r="A27" s="90" t="s">
        <v>164</v>
      </c>
      <c r="B27" s="89" t="s">
        <v>64</v>
      </c>
      <c r="C27" s="91" t="s">
        <v>63</v>
      </c>
      <c r="D27" s="87"/>
      <c r="E27" s="87"/>
      <c r="F27" s="87"/>
      <c r="G27" s="87"/>
      <c r="H27" s="86"/>
      <c r="I27" s="86"/>
      <c r="J27" s="86"/>
      <c r="K27" s="86"/>
      <c r="L27" s="86"/>
      <c r="M27" s="86"/>
      <c r="N27" s="86"/>
      <c r="O27" s="86"/>
      <c r="P27" s="86"/>
      <c r="Q27" s="86"/>
      <c r="R27" s="86"/>
      <c r="S27" s="86"/>
      <c r="T27" s="86"/>
      <c r="U27" s="86"/>
      <c r="V27" s="86"/>
      <c r="W27" s="86"/>
      <c r="X27" s="86"/>
      <c r="Y27" s="86"/>
      <c r="Z27" s="86"/>
      <c r="AA27" s="86"/>
      <c r="AB27" s="86"/>
      <c r="AC27" s="86"/>
      <c r="AD27" s="86"/>
      <c r="AE27" s="86"/>
      <c r="AF27" s="86"/>
      <c r="AG27" s="86"/>
      <c r="AH27" s="86"/>
      <c r="AI27" s="86"/>
      <c r="AJ27" s="86"/>
      <c r="AK27" s="86"/>
      <c r="AL27" s="86"/>
      <c r="AM27" s="86"/>
      <c r="AN27" s="86"/>
      <c r="AO27" s="49">
        <f t="shared" si="0"/>
        <v>0</v>
      </c>
      <c r="AQ27" s="92"/>
    </row>
    <row r="28" spans="1:43" s="84" customFormat="1">
      <c r="A28" s="90" t="s">
        <v>163</v>
      </c>
      <c r="B28" s="89" t="s">
        <v>58</v>
      </c>
      <c r="C28" s="91" t="s">
        <v>57</v>
      </c>
      <c r="D28" s="87"/>
      <c r="E28" s="87"/>
      <c r="F28" s="87"/>
      <c r="G28" s="87"/>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49">
        <f t="shared" si="0"/>
        <v>0</v>
      </c>
    </row>
    <row r="29" spans="1:43" s="84" customFormat="1">
      <c r="A29" s="90" t="s">
        <v>162</v>
      </c>
      <c r="B29" s="89" t="s">
        <v>161</v>
      </c>
      <c r="C29" s="88" t="s">
        <v>74</v>
      </c>
      <c r="D29" s="87"/>
      <c r="E29" s="87"/>
      <c r="F29" s="87"/>
      <c r="G29" s="87"/>
      <c r="H29" s="86"/>
      <c r="I29" s="86"/>
      <c r="J29" s="86"/>
      <c r="K29" s="86"/>
      <c r="L29" s="86"/>
      <c r="M29" s="86"/>
      <c r="N29" s="86"/>
      <c r="O29" s="86"/>
      <c r="P29" s="86"/>
      <c r="Q29" s="86"/>
      <c r="R29" s="86"/>
      <c r="S29" s="86"/>
      <c r="T29" s="86"/>
      <c r="U29" s="86"/>
      <c r="V29" s="86"/>
      <c r="W29" s="86"/>
      <c r="X29" s="86"/>
      <c r="Y29" s="86"/>
      <c r="Z29" s="86"/>
      <c r="AA29" s="86"/>
      <c r="AB29" s="86"/>
      <c r="AC29" s="86"/>
      <c r="AD29" s="86"/>
      <c r="AE29" s="86"/>
      <c r="AF29" s="86"/>
      <c r="AG29" s="86"/>
      <c r="AH29" s="86"/>
      <c r="AI29" s="86"/>
      <c r="AJ29" s="86"/>
      <c r="AK29" s="86"/>
      <c r="AL29" s="86"/>
      <c r="AM29" s="86"/>
      <c r="AN29" s="86"/>
      <c r="AO29" s="49">
        <f t="shared" si="0"/>
        <v>0</v>
      </c>
    </row>
    <row r="30" spans="1:43">
      <c r="A30" s="62" t="s">
        <v>160</v>
      </c>
      <c r="B30" s="61" t="s">
        <v>218</v>
      </c>
      <c r="C30" s="65" t="s">
        <v>159</v>
      </c>
      <c r="D30" s="63"/>
      <c r="E30" s="63"/>
      <c r="F30" s="63"/>
      <c r="G30" s="63"/>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49">
        <f t="shared" si="0"/>
        <v>0</v>
      </c>
    </row>
    <row r="31" spans="1:43">
      <c r="A31" s="62" t="s">
        <v>158</v>
      </c>
      <c r="B31" s="61" t="s">
        <v>157</v>
      </c>
      <c r="C31" s="64" t="s">
        <v>32</v>
      </c>
      <c r="D31" s="63"/>
      <c r="E31" s="63"/>
      <c r="F31" s="63"/>
      <c r="G31" s="63"/>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49">
        <f t="shared" si="0"/>
        <v>0</v>
      </c>
    </row>
    <row r="32" spans="1:43">
      <c r="A32" s="62" t="s">
        <v>156</v>
      </c>
      <c r="B32" s="61" t="s">
        <v>155</v>
      </c>
      <c r="C32" s="64" t="s">
        <v>17</v>
      </c>
      <c r="D32" s="63"/>
      <c r="E32" s="63"/>
      <c r="F32" s="63"/>
      <c r="G32" s="63"/>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49">
        <f t="shared" si="0"/>
        <v>0</v>
      </c>
    </row>
    <row r="33" spans="1:42">
      <c r="A33" s="60" t="s">
        <v>91</v>
      </c>
      <c r="B33" s="59" t="s">
        <v>147</v>
      </c>
      <c r="C33" s="58" t="s">
        <v>29</v>
      </c>
      <c r="D33" s="57"/>
      <c r="E33" s="57"/>
      <c r="F33" s="57"/>
      <c r="G33" s="57"/>
      <c r="H33" s="56"/>
      <c r="I33" s="56"/>
      <c r="J33" s="56">
        <f>'Danh muc 2022'!O78</f>
        <v>0.24</v>
      </c>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49">
        <f t="shared" si="0"/>
        <v>0.24</v>
      </c>
    </row>
    <row r="34" spans="1:42">
      <c r="A34" s="62" t="s">
        <v>154</v>
      </c>
      <c r="B34" s="61" t="s">
        <v>153</v>
      </c>
      <c r="C34" s="58" t="s">
        <v>11</v>
      </c>
      <c r="D34" s="57"/>
      <c r="E34" s="57"/>
      <c r="F34" s="57"/>
      <c r="G34" s="57"/>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49">
        <f t="shared" si="0"/>
        <v>0</v>
      </c>
      <c r="AP34" s="83"/>
    </row>
    <row r="35" spans="1:42">
      <c r="A35" s="62" t="s">
        <v>152</v>
      </c>
      <c r="B35" s="61" t="s">
        <v>151</v>
      </c>
      <c r="C35" s="58" t="s">
        <v>14</v>
      </c>
      <c r="D35" s="57"/>
      <c r="E35" s="57"/>
      <c r="F35" s="57"/>
      <c r="G35" s="57"/>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49">
        <f t="shared" si="0"/>
        <v>0</v>
      </c>
      <c r="AP35" s="66"/>
    </row>
    <row r="36" spans="1:42">
      <c r="A36" s="60" t="s">
        <v>85</v>
      </c>
      <c r="B36" s="59" t="s">
        <v>9</v>
      </c>
      <c r="C36" s="58" t="s">
        <v>8</v>
      </c>
      <c r="D36" s="57"/>
      <c r="E36" s="57"/>
      <c r="F36" s="57"/>
      <c r="G36" s="57"/>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49">
        <f t="shared" si="0"/>
        <v>0</v>
      </c>
    </row>
    <row r="37" spans="1:42">
      <c r="A37" s="55" t="s">
        <v>150</v>
      </c>
      <c r="B37" s="54" t="s">
        <v>149</v>
      </c>
      <c r="C37" s="53" t="s">
        <v>148</v>
      </c>
      <c r="D37" s="52"/>
      <c r="E37" s="52"/>
      <c r="F37" s="52"/>
      <c r="G37" s="52"/>
      <c r="H37" s="56"/>
      <c r="I37" s="56"/>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49">
        <f t="shared" si="0"/>
        <v>0</v>
      </c>
    </row>
    <row r="38" spans="1:42" s="47" customFormat="1">
      <c r="D38" s="50">
        <f t="shared" ref="D38:AE38" si="1">SUM(D3:D37)</f>
        <v>0</v>
      </c>
      <c r="E38" s="50">
        <f t="shared" si="1"/>
        <v>0</v>
      </c>
      <c r="F38" s="50">
        <f t="shared" si="1"/>
        <v>0</v>
      </c>
      <c r="G38" s="50">
        <f t="shared" si="1"/>
        <v>0</v>
      </c>
      <c r="H38" s="50">
        <f t="shared" si="1"/>
        <v>0</v>
      </c>
      <c r="I38" s="50">
        <f t="shared" si="1"/>
        <v>0</v>
      </c>
      <c r="J38" s="50" t="e">
        <f t="shared" si="1"/>
        <v>#REF!</v>
      </c>
      <c r="K38" s="50">
        <f t="shared" si="1"/>
        <v>0</v>
      </c>
      <c r="L38" s="50">
        <f t="shared" si="1"/>
        <v>0.25</v>
      </c>
      <c r="M38" s="50">
        <f t="shared" si="1"/>
        <v>0</v>
      </c>
      <c r="N38" s="50">
        <f t="shared" si="1"/>
        <v>0</v>
      </c>
      <c r="O38" s="50">
        <f t="shared" si="1"/>
        <v>0</v>
      </c>
      <c r="P38" s="50">
        <f t="shared" si="1"/>
        <v>0</v>
      </c>
      <c r="Q38" s="50">
        <f t="shared" si="1"/>
        <v>1.23</v>
      </c>
      <c r="R38" s="50">
        <f t="shared" si="1"/>
        <v>0</v>
      </c>
      <c r="S38" s="50">
        <f t="shared" si="1"/>
        <v>0</v>
      </c>
      <c r="T38" s="50">
        <f t="shared" si="1"/>
        <v>0</v>
      </c>
      <c r="U38" s="50">
        <f t="shared" si="1"/>
        <v>0</v>
      </c>
      <c r="V38" s="50">
        <f t="shared" si="1"/>
        <v>0.06</v>
      </c>
      <c r="W38" s="50">
        <f t="shared" si="1"/>
        <v>0</v>
      </c>
      <c r="X38" s="50">
        <f t="shared" si="1"/>
        <v>0</v>
      </c>
      <c r="Y38" s="50">
        <f t="shared" si="1"/>
        <v>0</v>
      </c>
      <c r="Z38" s="50">
        <f t="shared" si="1"/>
        <v>0</v>
      </c>
      <c r="AA38" s="50">
        <f t="shared" si="1"/>
        <v>0</v>
      </c>
      <c r="AB38" s="50">
        <f t="shared" si="1"/>
        <v>0</v>
      </c>
      <c r="AC38" s="50">
        <f t="shared" si="1"/>
        <v>0</v>
      </c>
      <c r="AD38" s="50">
        <f t="shared" si="1"/>
        <v>0</v>
      </c>
      <c r="AE38" s="50">
        <f t="shared" si="1"/>
        <v>0</v>
      </c>
      <c r="AF38" s="50"/>
      <c r="AG38" s="50">
        <f t="shared" ref="AG38:AN38" si="2">SUM(AG3:AG37)</f>
        <v>0</v>
      </c>
      <c r="AH38" s="50">
        <f t="shared" si="2"/>
        <v>0</v>
      </c>
      <c r="AI38" s="50">
        <f t="shared" si="2"/>
        <v>0</v>
      </c>
      <c r="AJ38" s="50">
        <f t="shared" si="2"/>
        <v>0</v>
      </c>
      <c r="AK38" s="50">
        <f t="shared" si="2"/>
        <v>0</v>
      </c>
      <c r="AL38" s="50">
        <f t="shared" si="2"/>
        <v>0</v>
      </c>
      <c r="AM38" s="50">
        <f t="shared" si="2"/>
        <v>0</v>
      </c>
      <c r="AN38" s="50">
        <f t="shared" si="2"/>
        <v>0</v>
      </c>
      <c r="AO38" s="49" t="e">
        <f t="shared" si="0"/>
        <v>#REF!</v>
      </c>
    </row>
    <row r="39" spans="1:42" s="47" customFormat="1">
      <c r="AE39" s="48"/>
      <c r="AN39" s="82"/>
    </row>
    <row r="40" spans="1:42" s="47" customFormat="1">
      <c r="J40" s="48" t="e">
        <f>SUM(J12:J36)</f>
        <v>#REF!</v>
      </c>
      <c r="AG40" s="48"/>
      <c r="AN40" s="82"/>
    </row>
    <row r="41" spans="1:42" s="47" customFormat="1">
      <c r="AN41" s="82"/>
    </row>
    <row r="42" spans="1:42" s="47" customFormat="1">
      <c r="AN42" s="82"/>
    </row>
    <row r="43" spans="1:42" s="47" customFormat="1">
      <c r="AN43" s="82"/>
    </row>
    <row r="44" spans="1:42" s="47" customFormat="1">
      <c r="AN44" s="82"/>
    </row>
    <row r="45" spans="1:42" s="47" customFormat="1">
      <c r="AN45" s="82"/>
    </row>
    <row r="46" spans="1:42" s="47" customFormat="1">
      <c r="AN46" s="82"/>
    </row>
    <row r="47" spans="1:42" s="47" customFormat="1">
      <c r="AN47" s="82"/>
    </row>
    <row r="48" spans="1:42" s="47" customFormat="1">
      <c r="AN48" s="82"/>
    </row>
    <row r="49" spans="40:40" s="47" customFormat="1">
      <c r="AN49" s="82"/>
    </row>
    <row r="50" spans="40:40" s="47" customFormat="1">
      <c r="AN50" s="82"/>
    </row>
    <row r="51" spans="40:40" s="47" customFormat="1">
      <c r="AN51" s="82"/>
    </row>
    <row r="52" spans="40:40" s="47" customFormat="1">
      <c r="AN52" s="82"/>
    </row>
    <row r="53" spans="40:40" s="47" customFormat="1">
      <c r="AN53" s="82"/>
    </row>
    <row r="54" spans="40:40" s="47" customFormat="1">
      <c r="AN54" s="82"/>
    </row>
    <row r="55" spans="40:40" s="47" customFormat="1">
      <c r="AN55" s="82"/>
    </row>
    <row r="56" spans="40:40" s="47" customFormat="1">
      <c r="AN56" s="82"/>
    </row>
    <row r="57" spans="40:40" s="47" customFormat="1">
      <c r="AN57" s="82"/>
    </row>
    <row r="58" spans="40:40" s="47" customFormat="1">
      <c r="AN58" s="82"/>
    </row>
    <row r="59" spans="40:40" s="47" customFormat="1">
      <c r="AN59" s="82"/>
    </row>
    <row r="60" spans="40:40" s="47" customFormat="1">
      <c r="AN60" s="82"/>
    </row>
    <row r="61" spans="40:40" s="47" customFormat="1">
      <c r="AN61" s="82"/>
    </row>
    <row r="62" spans="40:40" s="47" customFormat="1">
      <c r="AN62" s="82"/>
    </row>
    <row r="63" spans="40:40" s="47" customFormat="1">
      <c r="AN63" s="82"/>
    </row>
    <row r="64" spans="40:40" s="47" customFormat="1">
      <c r="AN64" s="82"/>
    </row>
    <row r="65" spans="40:40" s="47" customFormat="1">
      <c r="AN65" s="82"/>
    </row>
    <row r="66" spans="40:40" s="47" customFormat="1">
      <c r="AN66" s="82"/>
    </row>
    <row r="67" spans="40:40" s="47" customFormat="1">
      <c r="AN67" s="82"/>
    </row>
    <row r="68" spans="40:40" s="47" customFormat="1">
      <c r="AN68" s="82"/>
    </row>
    <row r="69" spans="40:40" s="47" customFormat="1">
      <c r="AN69" s="82"/>
    </row>
    <row r="70" spans="40:40" s="47" customFormat="1">
      <c r="AN70" s="82"/>
    </row>
    <row r="71" spans="40:40" s="47" customFormat="1">
      <c r="AN71" s="82"/>
    </row>
    <row r="72" spans="40:40" s="47" customFormat="1">
      <c r="AN72" s="82"/>
    </row>
    <row r="73" spans="40:40" s="47" customFormat="1">
      <c r="AN73" s="82"/>
    </row>
    <row r="74" spans="40:40" s="47" customFormat="1">
      <c r="AN74" s="82"/>
    </row>
    <row r="75" spans="40:40" s="47" customFormat="1">
      <c r="AN75" s="82"/>
    </row>
    <row r="76" spans="40:40" s="47" customFormat="1">
      <c r="AN76" s="82"/>
    </row>
    <row r="77" spans="40:40" s="47" customFormat="1">
      <c r="AN77" s="82"/>
    </row>
    <row r="78" spans="40:40" s="47" customFormat="1">
      <c r="AN78" s="82"/>
    </row>
    <row r="79" spans="40:40" s="47" customFormat="1">
      <c r="AN79" s="82"/>
    </row>
    <row r="80" spans="40:40" s="47" customFormat="1">
      <c r="AN80" s="82"/>
    </row>
    <row r="81" spans="40:40" s="47" customFormat="1">
      <c r="AN81" s="82"/>
    </row>
    <row r="82" spans="40:40" s="47" customFormat="1">
      <c r="AN82" s="82"/>
    </row>
    <row r="83" spans="40:40" s="47" customFormat="1">
      <c r="AN83" s="82"/>
    </row>
    <row r="84" spans="40:40" s="47" customFormat="1">
      <c r="AN84" s="82"/>
    </row>
    <row r="85" spans="40:40" s="47" customFormat="1">
      <c r="AN85" s="82"/>
    </row>
    <row r="86" spans="40:40" s="47" customFormat="1">
      <c r="AN86" s="82"/>
    </row>
    <row r="87" spans="40:40" s="47" customFormat="1">
      <c r="AN87" s="82"/>
    </row>
    <row r="88" spans="40:40" s="47" customFormat="1">
      <c r="AN88" s="82"/>
    </row>
    <row r="89" spans="40:40" s="47" customFormat="1">
      <c r="AN89" s="82"/>
    </row>
    <row r="90" spans="40:40" s="47" customFormat="1">
      <c r="AN90" s="82"/>
    </row>
    <row r="91" spans="40:40" s="47" customFormat="1">
      <c r="AN91" s="82"/>
    </row>
    <row r="92" spans="40:40" s="47" customFormat="1">
      <c r="AN92" s="82"/>
    </row>
    <row r="93" spans="40:40" s="47" customFormat="1">
      <c r="AN93" s="82"/>
    </row>
    <row r="94" spans="40:40" s="47" customFormat="1">
      <c r="AN94" s="82"/>
    </row>
    <row r="95" spans="40:40" s="47" customFormat="1">
      <c r="AN95" s="82"/>
    </row>
    <row r="96" spans="40:40" s="47" customFormat="1">
      <c r="AN96" s="82"/>
    </row>
    <row r="97" spans="40:40" s="47" customFormat="1">
      <c r="AN97" s="82"/>
    </row>
    <row r="98" spans="40:40" s="47" customFormat="1">
      <c r="AN98" s="82"/>
    </row>
    <row r="99" spans="40:40" s="47" customFormat="1">
      <c r="AN99" s="82"/>
    </row>
    <row r="100" spans="40:40" s="47" customFormat="1">
      <c r="AN100" s="82"/>
    </row>
    <row r="101" spans="40:40" s="47" customFormat="1">
      <c r="AN101" s="82"/>
    </row>
    <row r="102" spans="40:40" s="47" customFormat="1">
      <c r="AN102" s="82"/>
    </row>
    <row r="103" spans="40:40" s="47" customFormat="1">
      <c r="AN103" s="82"/>
    </row>
    <row r="104" spans="40:40" s="47" customFormat="1">
      <c r="AN104" s="82"/>
    </row>
    <row r="105" spans="40:40" s="47" customFormat="1">
      <c r="AN105" s="82"/>
    </row>
    <row r="106" spans="40:40" s="47" customFormat="1">
      <c r="AN106" s="82"/>
    </row>
    <row r="107" spans="40:40" s="47" customFormat="1">
      <c r="AN107" s="82"/>
    </row>
    <row r="108" spans="40:40" s="47" customFormat="1">
      <c r="AN108" s="82"/>
    </row>
    <row r="109" spans="40:40" s="47" customFormat="1">
      <c r="AN109" s="82"/>
    </row>
    <row r="110" spans="40:40" s="47" customFormat="1">
      <c r="AN110" s="82"/>
    </row>
    <row r="111" spans="40:40" s="47" customFormat="1">
      <c r="AN111" s="82"/>
    </row>
    <row r="112" spans="40:40" s="47" customFormat="1">
      <c r="AN112" s="82"/>
    </row>
    <row r="113" spans="40:40" s="47" customFormat="1">
      <c r="AN113" s="82"/>
    </row>
    <row r="114" spans="40:40" s="47" customFormat="1">
      <c r="AN114" s="82"/>
    </row>
    <row r="115" spans="40:40" s="47" customFormat="1">
      <c r="AN115" s="82"/>
    </row>
    <row r="116" spans="40:40" s="47" customFormat="1">
      <c r="AN116" s="82"/>
    </row>
    <row r="117" spans="40:40" s="47" customFormat="1">
      <c r="AN117" s="82"/>
    </row>
    <row r="118" spans="40:40" s="47" customFormat="1">
      <c r="AN118" s="82"/>
    </row>
    <row r="119" spans="40:40" s="47" customFormat="1">
      <c r="AN119" s="82"/>
    </row>
    <row r="120" spans="40:40" s="47" customFormat="1">
      <c r="AN120" s="82"/>
    </row>
    <row r="121" spans="40:40" s="47" customFormat="1">
      <c r="AN121" s="82"/>
    </row>
    <row r="122" spans="40:40" s="47" customFormat="1">
      <c r="AN122" s="82"/>
    </row>
    <row r="123" spans="40:40" s="47" customFormat="1">
      <c r="AN123" s="82"/>
    </row>
    <row r="124" spans="40:40" s="47" customFormat="1">
      <c r="AN124" s="82"/>
    </row>
    <row r="125" spans="40:40" s="47" customFormat="1">
      <c r="AN125" s="82"/>
    </row>
    <row r="126" spans="40:40" s="47" customFormat="1">
      <c r="AN126" s="82"/>
    </row>
    <row r="127" spans="40:40" s="47" customFormat="1">
      <c r="AN127" s="82"/>
    </row>
    <row r="128" spans="40:40" s="47" customFormat="1">
      <c r="AN128" s="82"/>
    </row>
    <row r="129" spans="40:40" s="47" customFormat="1">
      <c r="AN129" s="82"/>
    </row>
    <row r="130" spans="40:40" s="47" customFormat="1">
      <c r="AN130" s="82"/>
    </row>
    <row r="131" spans="40:40" s="47" customFormat="1">
      <c r="AN131" s="82"/>
    </row>
    <row r="132" spans="40:40" s="47" customFormat="1">
      <c r="AN132" s="82"/>
    </row>
    <row r="133" spans="40:40" s="47" customFormat="1">
      <c r="AN133" s="82"/>
    </row>
    <row r="134" spans="40:40" s="47" customFormat="1">
      <c r="AN134" s="82"/>
    </row>
    <row r="135" spans="40:40" s="47" customFormat="1">
      <c r="AN135" s="82"/>
    </row>
    <row r="136" spans="40:40" s="47" customFormat="1">
      <c r="AN136" s="82"/>
    </row>
    <row r="137" spans="40:40" s="47" customFormat="1">
      <c r="AN137" s="82"/>
    </row>
    <row r="138" spans="40:40" s="47" customFormat="1">
      <c r="AN138" s="82"/>
    </row>
    <row r="139" spans="40:40" s="47" customFormat="1">
      <c r="AN139" s="82"/>
    </row>
    <row r="140" spans="40:40" s="47" customFormat="1">
      <c r="AN140" s="82"/>
    </row>
    <row r="141" spans="40:40" s="47" customFormat="1">
      <c r="AN141" s="82"/>
    </row>
    <row r="142" spans="40:40" s="47" customFormat="1">
      <c r="AN142" s="82"/>
    </row>
    <row r="143" spans="40:40" s="47" customFormat="1">
      <c r="AN143" s="82"/>
    </row>
    <row r="144" spans="40:40" s="47" customFormat="1">
      <c r="AN144" s="82"/>
    </row>
    <row r="145" spans="4:40" s="47" customFormat="1">
      <c r="AN145" s="82"/>
    </row>
    <row r="146" spans="4:40" s="47" customFormat="1">
      <c r="AN146" s="82"/>
    </row>
    <row r="147" spans="4:40" s="47" customFormat="1">
      <c r="AN147" s="82"/>
    </row>
    <row r="148" spans="4:40">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row>
    <row r="149" spans="4:40">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row>
    <row r="150" spans="4:40">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row>
    <row r="151" spans="4:40">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row>
    <row r="152" spans="4:40">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row>
    <row r="153" spans="4:40">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row>
    <row r="154" spans="4:40">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row>
    <row r="155" spans="4:40">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row>
    <row r="156" spans="4:40">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row>
    <row r="157" spans="4:40">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row>
    <row r="158" spans="4:40">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row>
    <row r="159" spans="4:40">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row>
    <row r="160" spans="4:40">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row>
    <row r="161" spans="4:39">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row>
    <row r="162" spans="4:39">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row>
    <row r="163" spans="4:39">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row>
    <row r="164" spans="4:39">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row>
    <row r="165" spans="4:39">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row>
    <row r="166" spans="4:39">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row>
    <row r="167" spans="4:39">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row>
    <row r="168" spans="4:39">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row>
    <row r="169" spans="4:39">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row>
    <row r="170" spans="4:39">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row>
    <row r="171" spans="4:39">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row>
    <row r="172" spans="4:39">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row>
    <row r="173" spans="4:39">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row>
    <row r="174" spans="4:39">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row>
    <row r="175" spans="4:39">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row>
    <row r="176" spans="4:39">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row>
    <row r="177" spans="4:39">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row>
    <row r="178" spans="4:39">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row>
    <row r="179" spans="4:39">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row>
    <row r="180" spans="4:39">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row>
    <row r="181" spans="4:39">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row>
    <row r="182" spans="4:39">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row>
    <row r="183" spans="4:39">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row>
    <row r="184" spans="4:39">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row>
    <row r="185" spans="4:39">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row>
    <row r="186" spans="4:39">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row>
    <row r="187" spans="4:39">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row>
    <row r="188" spans="4:39">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row>
    <row r="189" spans="4:39">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row>
    <row r="190" spans="4:39">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row>
    <row r="191" spans="4:39">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row>
    <row r="192" spans="4:39">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row>
    <row r="193" spans="4:39">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row>
    <row r="194" spans="4:39">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row>
    <row r="195" spans="4:39">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row>
    <row r="196" spans="4:39">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row>
    <row r="197" spans="4:39">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row>
    <row r="198" spans="4:39">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row>
    <row r="199" spans="4:39">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row>
    <row r="200" spans="4:39">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row>
    <row r="201" spans="4:39">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row>
    <row r="202" spans="4:39">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row>
    <row r="203" spans="4:39">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row>
    <row r="204" spans="4:39">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row>
    <row r="205" spans="4:39">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row>
    <row r="206" spans="4:39">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row>
    <row r="207" spans="4:39">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row>
    <row r="208" spans="4:39">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row>
    <row r="209" spans="4:39">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row>
    <row r="210" spans="4:39">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row>
    <row r="211" spans="4:39">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row>
    <row r="212" spans="4:39">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row>
    <row r="213" spans="4:39">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row>
    <row r="214" spans="4:39">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row>
    <row r="215" spans="4:39">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row>
    <row r="216" spans="4:39">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row>
    <row r="217" spans="4:39">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row>
    <row r="218" spans="4:39">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row>
    <row r="219" spans="4:39">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row>
    <row r="220" spans="4:39">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row>
    <row r="221" spans="4:39">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row>
    <row r="222" spans="4:39">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row>
    <row r="223" spans="4:39">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row>
    <row r="224" spans="4:39">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row>
    <row r="225" spans="4:39">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row>
    <row r="226" spans="4:39">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row>
    <row r="227" spans="4:39">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row>
    <row r="228" spans="4:39">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row>
    <row r="229" spans="4:39">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row>
    <row r="230" spans="4:39">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row>
    <row r="231" spans="4:39">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row>
    <row r="232" spans="4:39">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row>
    <row r="233" spans="4:39">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row>
    <row r="234" spans="4:39">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row>
    <row r="235" spans="4:39">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row>
    <row r="236" spans="4:39">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row>
    <row r="237" spans="4:39">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row>
    <row r="238" spans="4:39">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row>
    <row r="239" spans="4:39">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row>
    <row r="240" spans="4:39">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row>
    <row r="241" spans="4:39">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row>
  </sheetData>
  <mergeCells count="4">
    <mergeCell ref="A1:A2"/>
    <mergeCell ref="B1:B2"/>
    <mergeCell ref="C1:C2"/>
    <mergeCell ref="D1:AN1"/>
  </mergeCells>
  <pageMargins left="0.75" right="0.75" top="1" bottom="1" header="0.5" footer="0.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30"/>
  <sheetViews>
    <sheetView topLeftCell="C1" zoomScale="70" zoomScaleNormal="70" workbookViewId="0">
      <selection activeCell="B213" sqref="B213"/>
    </sheetView>
  </sheetViews>
  <sheetFormatPr defaultColWidth="9.140625" defaultRowHeight="15.75"/>
  <cols>
    <col min="1" max="1" width="4.7109375" style="110" customWidth="1"/>
    <col min="2" max="2" width="7.28515625" style="110" customWidth="1"/>
    <col min="3" max="3" width="54.140625" style="158" customWidth="1"/>
    <col min="4" max="4" width="18.5703125" style="103" customWidth="1"/>
    <col min="5" max="5" width="13.140625" style="194" customWidth="1"/>
    <col min="6" max="6" width="9.28515625" style="101" customWidth="1"/>
    <col min="7" max="10" width="9.28515625" style="160" customWidth="1"/>
    <col min="11" max="11" width="37.85546875" style="160" customWidth="1"/>
    <col min="12" max="12" width="22.140625" style="162" customWidth="1"/>
    <col min="13" max="13" width="12.140625" style="102" customWidth="1"/>
    <col min="14" max="16384" width="9.140625" style="103"/>
  </cols>
  <sheetData>
    <row r="1" spans="1:217">
      <c r="A1" s="1500" t="s">
        <v>220</v>
      </c>
      <c r="B1" s="1500"/>
      <c r="C1" s="1500"/>
      <c r="D1" s="1500"/>
      <c r="E1" s="1500"/>
      <c r="F1" s="1500"/>
      <c r="G1" s="1500"/>
      <c r="H1" s="1500"/>
      <c r="I1" s="1500"/>
      <c r="J1" s="1500"/>
      <c r="K1" s="349"/>
      <c r="L1" s="101"/>
    </row>
    <row r="2" spans="1:217" ht="42.75" customHeight="1">
      <c r="A2" s="1300" t="s">
        <v>145</v>
      </c>
      <c r="B2" s="347"/>
      <c r="C2" s="1300" t="s">
        <v>221</v>
      </c>
      <c r="D2" s="1302" t="s">
        <v>222</v>
      </c>
      <c r="E2" s="1303" t="s">
        <v>223</v>
      </c>
      <c r="F2" s="1305" t="s">
        <v>224</v>
      </c>
      <c r="G2" s="1305"/>
      <c r="H2" s="1305"/>
      <c r="I2" s="1305"/>
      <c r="J2" s="1306"/>
      <c r="K2" s="1303" t="s">
        <v>225</v>
      </c>
      <c r="L2" s="1499" t="s">
        <v>226</v>
      </c>
    </row>
    <row r="3" spans="1:217" s="110" customFormat="1" ht="38.25" customHeight="1">
      <c r="A3" s="1301"/>
      <c r="B3" s="348"/>
      <c r="C3" s="1301"/>
      <c r="D3" s="1501"/>
      <c r="E3" s="1304"/>
      <c r="F3" s="106" t="s">
        <v>122</v>
      </c>
      <c r="G3" s="107" t="s">
        <v>107</v>
      </c>
      <c r="H3" s="107" t="s">
        <v>78</v>
      </c>
      <c r="I3" s="107" t="s">
        <v>76</v>
      </c>
      <c r="J3" s="109" t="s">
        <v>6</v>
      </c>
      <c r="K3" s="1498"/>
      <c r="L3" s="1498"/>
      <c r="M3" s="102"/>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c r="CA3" s="103"/>
      <c r="CB3" s="103"/>
      <c r="CC3" s="103"/>
      <c r="CD3" s="103"/>
      <c r="CE3" s="103"/>
      <c r="CF3" s="103"/>
      <c r="CG3" s="103"/>
      <c r="CH3" s="103"/>
      <c r="CI3" s="103"/>
      <c r="CJ3" s="103"/>
      <c r="CK3" s="103"/>
      <c r="CL3" s="103"/>
      <c r="CM3" s="103"/>
      <c r="CN3" s="103"/>
      <c r="CO3" s="103"/>
      <c r="CP3" s="103"/>
      <c r="CQ3" s="103"/>
      <c r="CR3" s="103"/>
      <c r="CS3" s="103"/>
      <c r="CT3" s="103"/>
      <c r="CU3" s="103"/>
      <c r="CV3" s="103"/>
      <c r="CW3" s="103"/>
      <c r="CX3" s="103"/>
      <c r="CY3" s="103"/>
      <c r="CZ3" s="103"/>
      <c r="DA3" s="103"/>
      <c r="DB3" s="103"/>
      <c r="DC3" s="103"/>
      <c r="DD3" s="103"/>
      <c r="DE3" s="103"/>
      <c r="DF3" s="103"/>
      <c r="DG3" s="103"/>
      <c r="DH3" s="103"/>
      <c r="DI3" s="103"/>
      <c r="DJ3" s="103"/>
      <c r="DK3" s="103"/>
      <c r="DL3" s="103"/>
      <c r="DM3" s="103"/>
      <c r="DN3" s="103"/>
      <c r="DO3" s="103"/>
      <c r="DP3" s="103"/>
      <c r="DQ3" s="103"/>
      <c r="DR3" s="103"/>
      <c r="DS3" s="103"/>
      <c r="DT3" s="103"/>
      <c r="DU3" s="103"/>
      <c r="DV3" s="103"/>
      <c r="DW3" s="103"/>
      <c r="DX3" s="103"/>
      <c r="DY3" s="103"/>
      <c r="DZ3" s="103"/>
      <c r="EA3" s="103"/>
      <c r="EB3" s="103"/>
      <c r="EC3" s="103"/>
      <c r="ED3" s="103"/>
      <c r="EE3" s="103"/>
      <c r="EF3" s="103"/>
      <c r="EG3" s="103"/>
      <c r="EH3" s="103"/>
      <c r="EI3" s="103"/>
      <c r="EJ3" s="103"/>
      <c r="EK3" s="103"/>
      <c r="EL3" s="103"/>
      <c r="EM3" s="103"/>
      <c r="EN3" s="103"/>
      <c r="EO3" s="103"/>
      <c r="EP3" s="103"/>
      <c r="EQ3" s="103"/>
      <c r="ER3" s="103"/>
      <c r="ES3" s="103"/>
      <c r="ET3" s="103"/>
      <c r="EU3" s="103"/>
      <c r="EV3" s="103"/>
      <c r="EW3" s="103"/>
      <c r="EX3" s="103"/>
      <c r="EY3" s="103"/>
      <c r="EZ3" s="103"/>
      <c r="FA3" s="103"/>
      <c r="FB3" s="103"/>
      <c r="FC3" s="103"/>
      <c r="FD3" s="103"/>
      <c r="FE3" s="103"/>
      <c r="FF3" s="103"/>
      <c r="FG3" s="103"/>
      <c r="FH3" s="103"/>
      <c r="FI3" s="103"/>
      <c r="FJ3" s="103"/>
      <c r="FK3" s="103"/>
      <c r="FL3" s="103"/>
      <c r="FM3" s="103"/>
      <c r="FN3" s="103"/>
      <c r="FO3" s="103"/>
      <c r="FP3" s="103"/>
      <c r="FQ3" s="103"/>
      <c r="FR3" s="103"/>
      <c r="FS3" s="103"/>
      <c r="FT3" s="103"/>
      <c r="FU3" s="103"/>
      <c r="FV3" s="103"/>
      <c r="FW3" s="103"/>
      <c r="FX3" s="103"/>
      <c r="FY3" s="103"/>
      <c r="FZ3" s="103"/>
      <c r="GA3" s="103"/>
      <c r="GB3" s="103"/>
      <c r="GC3" s="103"/>
      <c r="GD3" s="103"/>
      <c r="GE3" s="103"/>
      <c r="GF3" s="103"/>
      <c r="GG3" s="103"/>
      <c r="GH3" s="103"/>
      <c r="GI3" s="103"/>
      <c r="GJ3" s="103"/>
      <c r="GK3" s="103"/>
      <c r="GL3" s="103"/>
      <c r="GM3" s="103"/>
      <c r="GN3" s="103"/>
      <c r="GO3" s="103"/>
      <c r="GP3" s="103"/>
      <c r="GQ3" s="103"/>
      <c r="GR3" s="103"/>
      <c r="GS3" s="103"/>
      <c r="GT3" s="103"/>
      <c r="GU3" s="103"/>
      <c r="GV3" s="103"/>
      <c r="GW3" s="103"/>
      <c r="GX3" s="103"/>
      <c r="GY3" s="103"/>
      <c r="GZ3" s="103"/>
      <c r="HA3" s="103"/>
      <c r="HB3" s="103"/>
      <c r="HC3" s="103"/>
      <c r="HD3" s="103"/>
      <c r="HE3" s="103"/>
      <c r="HF3" s="103"/>
      <c r="HG3" s="103"/>
      <c r="HH3" s="103"/>
      <c r="HI3" s="103"/>
    </row>
    <row r="4" spans="1:217" s="346" customFormat="1" ht="24.75" customHeight="1">
      <c r="A4" s="339">
        <v>1</v>
      </c>
      <c r="B4" s="339"/>
      <c r="C4" s="340" t="s">
        <v>227</v>
      </c>
      <c r="D4" s="341" t="s">
        <v>135</v>
      </c>
      <c r="E4" s="350">
        <f t="shared" ref="E4:E10" si="0">SUM(F4:J4)</f>
        <v>14.76</v>
      </c>
      <c r="F4" s="343">
        <v>13.93</v>
      </c>
      <c r="G4" s="343"/>
      <c r="H4" s="343">
        <v>0.43</v>
      </c>
      <c r="I4" s="343">
        <v>0.4</v>
      </c>
      <c r="J4" s="343"/>
      <c r="K4" s="341" t="s">
        <v>228</v>
      </c>
      <c r="L4" s="344" t="s">
        <v>229</v>
      </c>
      <c r="M4" s="345"/>
    </row>
    <row r="5" spans="1:217" s="189" customFormat="1" ht="31.5">
      <c r="A5" s="111">
        <v>5</v>
      </c>
      <c r="B5" s="111" t="s">
        <v>508</v>
      </c>
      <c r="C5" s="118" t="s">
        <v>245</v>
      </c>
      <c r="D5" s="113" t="s">
        <v>130</v>
      </c>
      <c r="E5" s="134">
        <f t="shared" si="0"/>
        <v>0.4</v>
      </c>
      <c r="F5" s="134"/>
      <c r="G5" s="134">
        <v>0.4</v>
      </c>
      <c r="H5" s="134"/>
      <c r="I5" s="134"/>
      <c r="J5" s="134"/>
      <c r="K5" s="112" t="s">
        <v>246</v>
      </c>
      <c r="L5" s="117" t="s">
        <v>229</v>
      </c>
      <c r="M5" s="191"/>
    </row>
    <row r="6" spans="1:217" s="189" customFormat="1" ht="63">
      <c r="A6" s="111">
        <v>6</v>
      </c>
      <c r="B6" s="111" t="s">
        <v>508</v>
      </c>
      <c r="C6" s="118" t="s">
        <v>247</v>
      </c>
      <c r="D6" s="113" t="s">
        <v>134</v>
      </c>
      <c r="E6" s="134">
        <f t="shared" si="0"/>
        <v>1.67</v>
      </c>
      <c r="F6" s="134">
        <v>1.67</v>
      </c>
      <c r="G6" s="134"/>
      <c r="H6" s="134"/>
      <c r="I6" s="134"/>
      <c r="J6" s="134"/>
      <c r="K6" s="136"/>
      <c r="L6" s="351" t="s">
        <v>509</v>
      </c>
      <c r="M6" s="188"/>
    </row>
    <row r="7" spans="1:217">
      <c r="A7" s="111">
        <v>18</v>
      </c>
      <c r="B7" s="111"/>
      <c r="C7" s="118" t="s">
        <v>630</v>
      </c>
      <c r="D7" s="113" t="s">
        <v>134</v>
      </c>
      <c r="E7" s="134">
        <f t="shared" si="0"/>
        <v>2</v>
      </c>
      <c r="F7" s="115">
        <v>2</v>
      </c>
      <c r="G7" s="115"/>
      <c r="H7" s="115"/>
      <c r="I7" s="115"/>
      <c r="J7" s="115"/>
      <c r="K7" s="138" t="s">
        <v>274</v>
      </c>
      <c r="L7" s="117" t="s">
        <v>229</v>
      </c>
    </row>
    <row r="8" spans="1:217" s="193" customFormat="1">
      <c r="A8" s="111">
        <v>24</v>
      </c>
      <c r="B8" s="111" t="s">
        <v>508</v>
      </c>
      <c r="C8" s="352" t="s">
        <v>631</v>
      </c>
      <c r="D8" s="353" t="s">
        <v>258</v>
      </c>
      <c r="E8" s="115">
        <f t="shared" si="0"/>
        <v>1.9500000000000002</v>
      </c>
      <c r="F8" s="354">
        <v>1.85</v>
      </c>
      <c r="G8" s="354"/>
      <c r="H8" s="354">
        <v>0.05</v>
      </c>
      <c r="I8" s="354">
        <v>0.05</v>
      </c>
      <c r="J8" s="354"/>
      <c r="K8" s="352" t="s">
        <v>261</v>
      </c>
      <c r="L8" s="117" t="s">
        <v>229</v>
      </c>
      <c r="M8" s="191"/>
    </row>
    <row r="9" spans="1:217" s="193" customFormat="1" ht="31.5">
      <c r="A9" s="111">
        <v>28</v>
      </c>
      <c r="B9" s="111" t="s">
        <v>508</v>
      </c>
      <c r="C9" s="118" t="s">
        <v>295</v>
      </c>
      <c r="D9" s="183" t="s">
        <v>139</v>
      </c>
      <c r="E9" s="115">
        <f t="shared" si="0"/>
        <v>0.24</v>
      </c>
      <c r="F9" s="355"/>
      <c r="G9" s="356"/>
      <c r="H9" s="356">
        <v>0.08</v>
      </c>
      <c r="I9" s="356"/>
      <c r="J9" s="356">
        <v>0.16</v>
      </c>
      <c r="K9" s="118" t="s">
        <v>261</v>
      </c>
      <c r="L9" s="357" t="s">
        <v>233</v>
      </c>
      <c r="M9" s="212"/>
    </row>
    <row r="10" spans="1:217" ht="45">
      <c r="A10" s="358">
        <v>41</v>
      </c>
      <c r="B10" s="358" t="s">
        <v>528</v>
      </c>
      <c r="C10" s="359" t="s">
        <v>520</v>
      </c>
      <c r="D10" s="360" t="s">
        <v>521</v>
      </c>
      <c r="E10" s="115">
        <f t="shared" si="0"/>
        <v>4.46</v>
      </c>
      <c r="F10" s="202">
        <v>4.3</v>
      </c>
      <c r="G10" s="115"/>
      <c r="H10" s="115"/>
      <c r="I10" s="115">
        <v>0.16</v>
      </c>
      <c r="J10" s="115"/>
      <c r="K10" s="361" t="s">
        <v>522</v>
      </c>
      <c r="L10" s="362"/>
    </row>
    <row r="11" spans="1:217">
      <c r="F11" s="101">
        <f>SUM(F4:F10)</f>
        <v>23.750000000000004</v>
      </c>
      <c r="G11" s="101">
        <f>SUM(G4:G10)</f>
        <v>0.4</v>
      </c>
      <c r="H11" s="101">
        <f>SUM(H4:H10)</f>
        <v>0.55999999999999994</v>
      </c>
      <c r="I11" s="101">
        <f>SUM(I4:I10)</f>
        <v>0.61</v>
      </c>
      <c r="J11" s="101">
        <f>SUM(J4:J10)</f>
        <v>0.16</v>
      </c>
    </row>
    <row r="14" spans="1:217">
      <c r="E14" s="194">
        <f>E9+E8+E7</f>
        <v>4.1900000000000004</v>
      </c>
      <c r="H14" s="160" t="e">
        <f>#REF!+H8+#REF!+#REF!+#REF!+H9+#REF!+#REF!+#REF!</f>
        <v>#REF!</v>
      </c>
      <c r="I14" s="160" t="e">
        <f>#REF!+I8+#REF!+#REF!+#REF!+#REF!+#REF!+#REF!+I10</f>
        <v>#REF!</v>
      </c>
      <c r="J14" s="160" t="e">
        <f>#REF!+#REF!+J9+#REF!+#REF!</f>
        <v>#REF!</v>
      </c>
    </row>
    <row r="18" spans="1:217" s="161" customFormat="1">
      <c r="A18" s="110"/>
      <c r="B18" s="110"/>
      <c r="C18" s="158"/>
      <c r="D18" s="103"/>
      <c r="E18" s="194"/>
      <c r="F18" s="101"/>
      <c r="G18" s="160"/>
      <c r="H18" s="160"/>
      <c r="I18" s="160"/>
      <c r="J18" s="160"/>
      <c r="K18" s="160"/>
      <c r="L18" s="162"/>
      <c r="M18" s="102"/>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103"/>
      <c r="BF18" s="103"/>
      <c r="BG18" s="103"/>
      <c r="BH18" s="103"/>
      <c r="BI18" s="103"/>
      <c r="BJ18" s="103"/>
      <c r="BK18" s="103"/>
      <c r="BL18" s="103"/>
      <c r="BM18" s="103"/>
      <c r="BN18" s="103"/>
      <c r="BO18" s="103"/>
      <c r="BP18" s="103"/>
      <c r="BQ18" s="103"/>
      <c r="BR18" s="103"/>
      <c r="BS18" s="103"/>
      <c r="BT18" s="103"/>
      <c r="BU18" s="103"/>
      <c r="BV18" s="103"/>
      <c r="BW18" s="103"/>
      <c r="BX18" s="103"/>
      <c r="BY18" s="103"/>
      <c r="BZ18" s="103"/>
      <c r="CA18" s="103"/>
      <c r="CB18" s="103"/>
      <c r="CC18" s="103"/>
      <c r="CD18" s="103"/>
      <c r="CE18" s="103"/>
      <c r="CF18" s="103"/>
      <c r="CG18" s="103"/>
      <c r="CH18" s="103"/>
      <c r="CI18" s="103"/>
      <c r="CJ18" s="103"/>
      <c r="CK18" s="103"/>
      <c r="CL18" s="103"/>
      <c r="CM18" s="103"/>
      <c r="CN18" s="103"/>
      <c r="CO18" s="103"/>
      <c r="CP18" s="103"/>
      <c r="CQ18" s="103"/>
      <c r="CR18" s="103"/>
      <c r="CS18" s="103"/>
      <c r="CT18" s="103"/>
      <c r="CU18" s="103"/>
      <c r="CV18" s="103"/>
      <c r="CW18" s="103"/>
      <c r="CX18" s="103"/>
      <c r="CY18" s="103"/>
      <c r="CZ18" s="103"/>
      <c r="DA18" s="103"/>
      <c r="DB18" s="103"/>
      <c r="DC18" s="103"/>
      <c r="DD18" s="103"/>
      <c r="DE18" s="103"/>
      <c r="DF18" s="103"/>
      <c r="DG18" s="103"/>
      <c r="DH18" s="103"/>
      <c r="DI18" s="103"/>
      <c r="DJ18" s="103"/>
      <c r="DK18" s="103"/>
      <c r="DL18" s="103"/>
      <c r="DM18" s="103"/>
      <c r="DN18" s="103"/>
      <c r="DO18" s="103"/>
      <c r="DP18" s="103"/>
      <c r="DQ18" s="103"/>
      <c r="DR18" s="103"/>
      <c r="DS18" s="103"/>
      <c r="DT18" s="103"/>
      <c r="DU18" s="103"/>
      <c r="DV18" s="103"/>
      <c r="DW18" s="103"/>
      <c r="DX18" s="103"/>
      <c r="DY18" s="103"/>
      <c r="DZ18" s="103"/>
      <c r="EA18" s="103"/>
      <c r="EB18" s="103"/>
      <c r="EC18" s="103"/>
      <c r="ED18" s="103"/>
      <c r="EE18" s="103"/>
      <c r="EF18" s="103"/>
      <c r="EG18" s="103"/>
      <c r="EH18" s="103"/>
      <c r="EI18" s="103"/>
      <c r="EJ18" s="103"/>
      <c r="EK18" s="103"/>
      <c r="EL18" s="103"/>
      <c r="EM18" s="103"/>
      <c r="EN18" s="103"/>
      <c r="EO18" s="103"/>
      <c r="EP18" s="103"/>
      <c r="EQ18" s="103"/>
      <c r="ER18" s="103"/>
      <c r="ES18" s="103"/>
      <c r="ET18" s="103"/>
      <c r="EU18" s="103"/>
      <c r="EV18" s="103"/>
      <c r="EW18" s="103"/>
      <c r="EX18" s="103"/>
      <c r="EY18" s="103"/>
      <c r="EZ18" s="103"/>
      <c r="FA18" s="103"/>
      <c r="FB18" s="103"/>
      <c r="FC18" s="103"/>
      <c r="FD18" s="103"/>
      <c r="FE18" s="103"/>
      <c r="FF18" s="103"/>
      <c r="FG18" s="103"/>
      <c r="FH18" s="103"/>
      <c r="FI18" s="103"/>
      <c r="FJ18" s="103"/>
      <c r="FK18" s="103"/>
      <c r="FL18" s="103"/>
      <c r="FM18" s="103"/>
      <c r="FN18" s="103"/>
      <c r="FO18" s="103"/>
      <c r="FP18" s="103"/>
      <c r="FQ18" s="103"/>
      <c r="FR18" s="103"/>
      <c r="FS18" s="103"/>
      <c r="FT18" s="103"/>
      <c r="FU18" s="103"/>
      <c r="FV18" s="103"/>
      <c r="FW18" s="103"/>
      <c r="FX18" s="103"/>
      <c r="FY18" s="103"/>
      <c r="FZ18" s="103"/>
      <c r="GA18" s="103"/>
      <c r="GB18" s="103"/>
      <c r="GC18" s="103"/>
      <c r="GD18" s="103"/>
      <c r="GE18" s="103"/>
      <c r="GF18" s="103"/>
      <c r="GG18" s="103"/>
      <c r="GH18" s="103"/>
      <c r="GI18" s="103"/>
      <c r="GJ18" s="103"/>
      <c r="GK18" s="103"/>
      <c r="GL18" s="103"/>
      <c r="GM18" s="103"/>
      <c r="GN18" s="103"/>
      <c r="GO18" s="103"/>
      <c r="GP18" s="103"/>
      <c r="GQ18" s="103"/>
      <c r="GR18" s="103"/>
      <c r="GS18" s="103"/>
      <c r="GT18" s="103"/>
      <c r="GU18" s="103"/>
      <c r="GV18" s="103"/>
      <c r="GW18" s="103"/>
      <c r="GX18" s="103"/>
      <c r="GY18" s="103"/>
      <c r="GZ18" s="103"/>
      <c r="HA18" s="103"/>
      <c r="HB18" s="103"/>
      <c r="HC18" s="103"/>
      <c r="HD18" s="103"/>
      <c r="HE18" s="103"/>
      <c r="HF18" s="103"/>
      <c r="HG18" s="103"/>
      <c r="HH18" s="103"/>
      <c r="HI18" s="103"/>
    </row>
    <row r="30" spans="1:217">
      <c r="C30" s="158" t="s">
        <v>627</v>
      </c>
    </row>
  </sheetData>
  <mergeCells count="8">
    <mergeCell ref="K2:K3"/>
    <mergeCell ref="L2:L3"/>
    <mergeCell ref="A1:J1"/>
    <mergeCell ref="A2:A3"/>
    <mergeCell ref="C2:C3"/>
    <mergeCell ref="D2:D3"/>
    <mergeCell ref="E2:E3"/>
    <mergeCell ref="F2:J2"/>
  </mergeCells>
  <hyperlinks>
    <hyperlink ref="A2" location="Link!A1" display="TT"/>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
  <sheetViews>
    <sheetView workbookViewId="0">
      <selection activeCell="H19" sqref="H19"/>
    </sheetView>
  </sheetViews>
  <sheetFormatPr defaultRowHeight="15"/>
  <sheetData/>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H150"/>
  <sheetViews>
    <sheetView zoomScale="70" zoomScaleNormal="70" workbookViewId="0">
      <pane xSplit="3" ySplit="4" topLeftCell="D41" activePane="bottomRight" state="frozen"/>
      <selection pane="topRight" activeCell="G1" sqref="G1"/>
      <selection pane="bottomLeft" activeCell="A5" sqref="A5"/>
      <selection pane="bottomRight" activeCell="E44" sqref="E44"/>
    </sheetView>
  </sheetViews>
  <sheetFormatPr defaultColWidth="9.140625" defaultRowHeight="15.75"/>
  <cols>
    <col min="1" max="1" width="7.42578125" style="110" customWidth="1"/>
    <col min="2" max="2" width="44.5703125" style="875" customWidth="1"/>
    <col min="3" max="3" width="15.28515625" style="831" customWidth="1"/>
    <col min="4" max="4" width="12.140625" style="285" customWidth="1"/>
    <col min="5" max="5" width="9.85546875" style="101" customWidth="1"/>
    <col min="6" max="6" width="7.5703125" style="101" bestFit="1" customWidth="1"/>
    <col min="7" max="7" width="8.42578125" style="101" customWidth="1"/>
    <col min="8" max="8" width="9" style="160" customWidth="1"/>
    <col min="9" max="9" width="7.7109375" style="160" bestFit="1" customWidth="1"/>
    <col min="10" max="10" width="8.28515625" style="160" customWidth="1"/>
    <col min="11" max="11" width="7.7109375" style="160" bestFit="1" customWidth="1"/>
    <col min="12" max="12" width="7.7109375" style="160" customWidth="1"/>
    <col min="13" max="14" width="8" style="160" bestFit="1" customWidth="1"/>
    <col min="15" max="15" width="8.140625" style="160" bestFit="1" customWidth="1"/>
    <col min="16" max="17" width="8.140625" style="160" customWidth="1"/>
    <col min="18" max="18" width="8" style="160" bestFit="1" customWidth="1"/>
    <col min="19" max="19" width="7.5703125" style="160" bestFit="1" customWidth="1"/>
    <col min="20" max="20" width="7.5703125" style="160" customWidth="1"/>
    <col min="21" max="21" width="8" style="160" bestFit="1" customWidth="1"/>
    <col min="22" max="23" width="8" style="160" customWidth="1"/>
    <col min="24" max="24" width="7.7109375" style="160" bestFit="1" customWidth="1"/>
    <col min="25" max="25" width="25.28515625" style="832" customWidth="1"/>
    <col min="26" max="26" width="23" style="833" customWidth="1"/>
    <col min="27" max="27" width="19.140625" style="831" customWidth="1"/>
    <col min="28" max="16384" width="9.140625" style="103"/>
  </cols>
  <sheetData>
    <row r="1" spans="1:216" ht="27.75" customHeight="1">
      <c r="A1" s="1297" t="s">
        <v>650</v>
      </c>
      <c r="B1" s="1297"/>
      <c r="E1" s="836"/>
      <c r="F1" s="836"/>
      <c r="G1" s="836"/>
      <c r="H1" s="836"/>
      <c r="I1" s="836"/>
      <c r="J1" s="836"/>
      <c r="K1" s="836"/>
      <c r="L1" s="836"/>
      <c r="M1" s="837"/>
      <c r="N1" s="837"/>
      <c r="O1" s="837"/>
      <c r="P1" s="837"/>
      <c r="Q1" s="837"/>
      <c r="R1" s="836"/>
      <c r="S1" s="836"/>
      <c r="T1" s="836"/>
      <c r="U1" s="836"/>
      <c r="V1" s="836"/>
      <c r="W1" s="836"/>
      <c r="X1" s="836"/>
      <c r="Y1" s="838"/>
    </row>
    <row r="2" spans="1:216" ht="33" customHeight="1">
      <c r="A2" s="1298" t="s">
        <v>997</v>
      </c>
      <c r="B2" s="1298"/>
      <c r="C2" s="1298"/>
      <c r="D2" s="1298"/>
      <c r="E2" s="1298"/>
      <c r="F2" s="1298"/>
      <c r="G2" s="1298"/>
      <c r="H2" s="1298"/>
      <c r="I2" s="1298"/>
      <c r="J2" s="1298"/>
      <c r="K2" s="1298"/>
      <c r="L2" s="1298"/>
      <c r="M2" s="1298"/>
      <c r="N2" s="1298"/>
      <c r="O2" s="1298"/>
      <c r="P2" s="1298"/>
      <c r="Q2" s="1298"/>
      <c r="R2" s="1298"/>
      <c r="S2" s="1298"/>
      <c r="T2" s="1298"/>
      <c r="U2" s="1298"/>
      <c r="V2" s="1298"/>
      <c r="W2" s="1298"/>
      <c r="X2" s="1298"/>
      <c r="Y2" s="1298"/>
      <c r="Z2" s="1299"/>
    </row>
    <row r="3" spans="1:216" ht="34.5" customHeight="1">
      <c r="A3" s="1300" t="s">
        <v>145</v>
      </c>
      <c r="B3" s="1300" t="s">
        <v>221</v>
      </c>
      <c r="C3" s="1302" t="s">
        <v>222</v>
      </c>
      <c r="D3" s="1303" t="s">
        <v>223</v>
      </c>
      <c r="E3" s="1305" t="s">
        <v>224</v>
      </c>
      <c r="F3" s="1305"/>
      <c r="G3" s="1305"/>
      <c r="H3" s="1305"/>
      <c r="I3" s="1305"/>
      <c r="J3" s="1305"/>
      <c r="K3" s="1305"/>
      <c r="L3" s="1305"/>
      <c r="M3" s="1305"/>
      <c r="N3" s="1305"/>
      <c r="O3" s="1305"/>
      <c r="P3" s="1305"/>
      <c r="Q3" s="1305"/>
      <c r="R3" s="1305"/>
      <c r="S3" s="1305"/>
      <c r="T3" s="1305"/>
      <c r="U3" s="1305"/>
      <c r="V3" s="1305"/>
      <c r="W3" s="1305"/>
      <c r="X3" s="1306"/>
      <c r="Y3" s="1303" t="s">
        <v>225</v>
      </c>
      <c r="Z3" s="1307" t="s">
        <v>770</v>
      </c>
      <c r="AA3" s="1307"/>
    </row>
    <row r="4" spans="1:216" s="110" customFormat="1" ht="30" customHeight="1">
      <c r="A4" s="1301"/>
      <c r="B4" s="1301"/>
      <c r="C4" s="1302"/>
      <c r="D4" s="1304"/>
      <c r="E4" s="106" t="s">
        <v>122</v>
      </c>
      <c r="F4" s="107" t="s">
        <v>206</v>
      </c>
      <c r="G4" s="107" t="s">
        <v>119</v>
      </c>
      <c r="H4" s="107" t="s">
        <v>107</v>
      </c>
      <c r="I4" s="107" t="s">
        <v>116</v>
      </c>
      <c r="J4" s="107" t="s">
        <v>110</v>
      </c>
      <c r="K4" s="107" t="s">
        <v>29</v>
      </c>
      <c r="L4" s="107" t="s">
        <v>48</v>
      </c>
      <c r="M4" s="108" t="s">
        <v>45</v>
      </c>
      <c r="N4" s="108" t="s">
        <v>42</v>
      </c>
      <c r="O4" s="108" t="s">
        <v>89</v>
      </c>
      <c r="P4" s="108" t="s">
        <v>86</v>
      </c>
      <c r="Q4" s="108" t="s">
        <v>26</v>
      </c>
      <c r="R4" s="107" t="s">
        <v>78</v>
      </c>
      <c r="S4" s="107" t="s">
        <v>76</v>
      </c>
      <c r="T4" s="106" t="s">
        <v>74</v>
      </c>
      <c r="U4" s="106" t="s">
        <v>32</v>
      </c>
      <c r="V4" s="106" t="s">
        <v>11</v>
      </c>
      <c r="W4" s="106" t="s">
        <v>14</v>
      </c>
      <c r="X4" s="109" t="s">
        <v>6</v>
      </c>
      <c r="Y4" s="1304"/>
      <c r="Z4" s="1307"/>
      <c r="AA4" s="1307"/>
      <c r="AB4" s="103"/>
      <c r="AC4" s="103"/>
      <c r="AD4" s="103"/>
      <c r="AE4" s="103"/>
      <c r="AF4" s="103"/>
      <c r="AG4" s="103"/>
      <c r="AH4" s="103"/>
      <c r="AI4" s="103"/>
      <c r="AJ4" s="103"/>
      <c r="AK4" s="103"/>
      <c r="AL4" s="103"/>
      <c r="AM4" s="103"/>
      <c r="AN4" s="103"/>
      <c r="AO4" s="103"/>
      <c r="AP4" s="103"/>
      <c r="AQ4" s="103"/>
      <c r="AR4" s="103"/>
      <c r="AS4" s="103"/>
      <c r="AT4" s="103"/>
      <c r="AU4" s="103"/>
      <c r="AV4" s="103"/>
      <c r="AW4" s="103"/>
      <c r="AX4" s="103"/>
      <c r="AY4" s="103"/>
      <c r="AZ4" s="103"/>
      <c r="BA4" s="103"/>
      <c r="BB4" s="103"/>
      <c r="BC4" s="103"/>
      <c r="BD4" s="103"/>
      <c r="BE4" s="103"/>
      <c r="BF4" s="103"/>
      <c r="BG4" s="103"/>
      <c r="BH4" s="103"/>
      <c r="BI4" s="103"/>
      <c r="BJ4" s="103"/>
      <c r="BK4" s="103"/>
      <c r="BL4" s="103"/>
      <c r="BM4" s="103"/>
      <c r="BN4" s="103"/>
      <c r="BO4" s="103"/>
      <c r="BP4" s="103"/>
      <c r="BQ4" s="103"/>
      <c r="BR4" s="103"/>
      <c r="BS4" s="103"/>
      <c r="BT4" s="103"/>
      <c r="BU4" s="103"/>
      <c r="BV4" s="103"/>
      <c r="BW4" s="103"/>
      <c r="BX4" s="103"/>
      <c r="BY4" s="103"/>
      <c r="BZ4" s="103"/>
      <c r="CA4" s="103"/>
      <c r="CB4" s="103"/>
      <c r="CC4" s="103"/>
      <c r="CD4" s="103"/>
      <c r="CE4" s="103"/>
      <c r="CF4" s="103"/>
      <c r="CG4" s="103"/>
      <c r="CH4" s="103"/>
      <c r="CI4" s="103"/>
      <c r="CJ4" s="103"/>
      <c r="CK4" s="103"/>
      <c r="CL4" s="103"/>
      <c r="CM4" s="103"/>
      <c r="CN4" s="103"/>
      <c r="CO4" s="103"/>
      <c r="CP4" s="103"/>
      <c r="CQ4" s="103"/>
      <c r="CR4" s="103"/>
      <c r="CS4" s="103"/>
      <c r="CT4" s="103"/>
      <c r="CU4" s="103"/>
      <c r="CV4" s="103"/>
      <c r="CW4" s="103"/>
      <c r="CX4" s="103"/>
      <c r="CY4" s="103"/>
      <c r="CZ4" s="103"/>
      <c r="DA4" s="103"/>
      <c r="DB4" s="103"/>
      <c r="DC4" s="103"/>
      <c r="DD4" s="103"/>
      <c r="DE4" s="103"/>
      <c r="DF4" s="103"/>
      <c r="DG4" s="103"/>
      <c r="DH4" s="103"/>
      <c r="DI4" s="103"/>
      <c r="DJ4" s="103"/>
      <c r="DK4" s="103"/>
      <c r="DL4" s="103"/>
      <c r="DM4" s="103"/>
      <c r="DN4" s="103"/>
      <c r="DO4" s="103"/>
      <c r="DP4" s="103"/>
      <c r="DQ4" s="103"/>
      <c r="DR4" s="103"/>
      <c r="DS4" s="103"/>
      <c r="DT4" s="103"/>
      <c r="DU4" s="103"/>
      <c r="DV4" s="103"/>
      <c r="DW4" s="103"/>
      <c r="DX4" s="103"/>
      <c r="DY4" s="103"/>
      <c r="DZ4" s="103"/>
      <c r="EA4" s="103"/>
      <c r="EB4" s="103"/>
      <c r="EC4" s="103"/>
      <c r="ED4" s="103"/>
      <c r="EE4" s="103"/>
      <c r="EF4" s="103"/>
      <c r="EG4" s="103"/>
      <c r="EH4" s="103"/>
      <c r="EI4" s="103"/>
      <c r="EJ4" s="103"/>
      <c r="EK4" s="103"/>
      <c r="EL4" s="103"/>
      <c r="EM4" s="103"/>
      <c r="EN4" s="103"/>
      <c r="EO4" s="103"/>
      <c r="EP4" s="103"/>
      <c r="EQ4" s="103"/>
      <c r="ER4" s="103"/>
      <c r="ES4" s="103"/>
      <c r="ET4" s="103"/>
      <c r="EU4" s="103"/>
      <c r="EV4" s="103"/>
      <c r="EW4" s="103"/>
      <c r="EX4" s="103"/>
      <c r="EY4" s="103"/>
      <c r="EZ4" s="103"/>
      <c r="FA4" s="103"/>
      <c r="FB4" s="103"/>
      <c r="FC4" s="103"/>
      <c r="FD4" s="103"/>
      <c r="FE4" s="103"/>
      <c r="FF4" s="103"/>
      <c r="FG4" s="103"/>
      <c r="FH4" s="103"/>
      <c r="FI4" s="103"/>
      <c r="FJ4" s="103"/>
      <c r="FK4" s="103"/>
      <c r="FL4" s="103"/>
      <c r="FM4" s="103"/>
      <c r="FN4" s="103"/>
      <c r="FO4" s="103"/>
      <c r="FP4" s="103"/>
      <c r="FQ4" s="103"/>
      <c r="FR4" s="103"/>
      <c r="FS4" s="103"/>
      <c r="FT4" s="103"/>
      <c r="FU4" s="103"/>
      <c r="FV4" s="103"/>
      <c r="FW4" s="103"/>
      <c r="FX4" s="103"/>
      <c r="FY4" s="103"/>
      <c r="FZ4" s="103"/>
      <c r="GA4" s="103"/>
      <c r="GB4" s="103"/>
      <c r="GC4" s="103"/>
      <c r="GD4" s="103"/>
      <c r="GE4" s="103"/>
      <c r="GF4" s="103"/>
      <c r="GG4" s="103"/>
      <c r="GH4" s="103"/>
      <c r="GI4" s="103"/>
      <c r="GJ4" s="103"/>
      <c r="GK4" s="103"/>
      <c r="GL4" s="103"/>
      <c r="GM4" s="103"/>
      <c r="GN4" s="103"/>
      <c r="GO4" s="103"/>
      <c r="GP4" s="103"/>
      <c r="GQ4" s="103"/>
      <c r="GR4" s="103"/>
      <c r="GS4" s="103"/>
      <c r="GT4" s="103"/>
      <c r="GU4" s="103"/>
      <c r="GV4" s="103"/>
      <c r="GW4" s="103"/>
      <c r="GX4" s="103"/>
      <c r="GY4" s="103"/>
      <c r="GZ4" s="103"/>
      <c r="HA4" s="103"/>
      <c r="HB4" s="103"/>
      <c r="HC4" s="103"/>
      <c r="HD4" s="103"/>
      <c r="HE4" s="103"/>
      <c r="HF4" s="103"/>
      <c r="HG4" s="103"/>
      <c r="HH4" s="103"/>
    </row>
    <row r="5" spans="1:216" s="110" customFormat="1" ht="22.15" customHeight="1">
      <c r="A5" s="163" t="s">
        <v>327</v>
      </c>
      <c r="B5" s="839" t="s">
        <v>328</v>
      </c>
      <c r="C5" s="840"/>
      <c r="D5" s="820"/>
      <c r="E5" s="820"/>
      <c r="F5" s="820"/>
      <c r="G5" s="820"/>
      <c r="H5" s="820"/>
      <c r="I5" s="820"/>
      <c r="J5" s="820"/>
      <c r="K5" s="820"/>
      <c r="L5" s="820"/>
      <c r="M5" s="820"/>
      <c r="N5" s="820"/>
      <c r="O5" s="820"/>
      <c r="P5" s="820"/>
      <c r="Q5" s="820"/>
      <c r="R5" s="820"/>
      <c r="S5" s="820"/>
      <c r="T5" s="820"/>
      <c r="U5" s="820"/>
      <c r="V5" s="820"/>
      <c r="W5" s="820"/>
      <c r="X5" s="820"/>
      <c r="Y5" s="841"/>
      <c r="Z5" s="842"/>
      <c r="AA5" s="840"/>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8"/>
      <c r="BS5" s="168"/>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8"/>
      <c r="EJ5" s="168"/>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8"/>
      <c r="HA5" s="168"/>
      <c r="HB5" s="168"/>
      <c r="HC5" s="168"/>
      <c r="HD5" s="168"/>
      <c r="HE5" s="168"/>
      <c r="HF5" s="168"/>
      <c r="HG5" s="168"/>
      <c r="HH5" s="168"/>
    </row>
    <row r="6" spans="1:216" s="110" customFormat="1" ht="26.45" customHeight="1">
      <c r="A6" s="163">
        <v>1</v>
      </c>
      <c r="B6" s="839" t="s">
        <v>100</v>
      </c>
      <c r="C6" s="840"/>
      <c r="D6" s="820">
        <f>SUM(D7:D14)</f>
        <v>84.952400000000011</v>
      </c>
      <c r="E6" s="820"/>
      <c r="F6" s="820"/>
      <c r="G6" s="820"/>
      <c r="H6" s="820"/>
      <c r="I6" s="820"/>
      <c r="J6" s="820"/>
      <c r="K6" s="820"/>
      <c r="L6" s="820"/>
      <c r="M6" s="820"/>
      <c r="N6" s="820"/>
      <c r="O6" s="820"/>
      <c r="P6" s="820"/>
      <c r="Q6" s="820"/>
      <c r="R6" s="820"/>
      <c r="S6" s="820"/>
      <c r="T6" s="820"/>
      <c r="U6" s="820"/>
      <c r="V6" s="820"/>
      <c r="W6" s="820"/>
      <c r="X6" s="820"/>
      <c r="Y6" s="841"/>
      <c r="Z6" s="842"/>
      <c r="AA6" s="840"/>
      <c r="AB6" s="168"/>
      <c r="AC6" s="168"/>
      <c r="AD6" s="168"/>
      <c r="AE6" s="168"/>
      <c r="AF6" s="168"/>
      <c r="AG6" s="168"/>
      <c r="AH6" s="168"/>
      <c r="AI6" s="168"/>
      <c r="AJ6" s="168"/>
      <c r="AK6" s="168"/>
      <c r="AL6" s="168"/>
      <c r="AM6" s="168"/>
      <c r="AN6" s="168"/>
      <c r="AO6" s="168"/>
      <c r="AP6" s="168"/>
      <c r="AQ6" s="168"/>
      <c r="AR6" s="168"/>
      <c r="AS6" s="168"/>
      <c r="AT6" s="168"/>
      <c r="AU6" s="168"/>
      <c r="AV6" s="168"/>
      <c r="AW6" s="168"/>
      <c r="AX6" s="168"/>
      <c r="AY6" s="168"/>
      <c r="AZ6" s="168"/>
      <c r="BA6" s="168"/>
      <c r="BB6" s="168"/>
      <c r="BC6" s="168"/>
      <c r="BD6" s="168"/>
      <c r="BE6" s="168"/>
      <c r="BF6" s="168"/>
      <c r="BG6" s="168"/>
      <c r="BH6" s="168"/>
      <c r="BI6" s="168"/>
      <c r="BJ6" s="168"/>
      <c r="BK6" s="168"/>
      <c r="BL6" s="168"/>
      <c r="BM6" s="168"/>
      <c r="BN6" s="168"/>
      <c r="BO6" s="168"/>
      <c r="BP6" s="168"/>
      <c r="BQ6" s="168"/>
      <c r="BR6" s="168"/>
      <c r="BS6" s="168"/>
      <c r="BT6" s="168"/>
      <c r="BU6" s="168"/>
      <c r="BV6" s="168"/>
      <c r="BW6" s="168"/>
      <c r="BX6" s="168"/>
      <c r="BY6" s="168"/>
      <c r="BZ6" s="168"/>
      <c r="CA6" s="168"/>
      <c r="CB6" s="168"/>
      <c r="CC6" s="168"/>
      <c r="CD6" s="168"/>
      <c r="CE6" s="168"/>
      <c r="CF6" s="168"/>
      <c r="CG6" s="168"/>
      <c r="CH6" s="168"/>
      <c r="CI6" s="168"/>
      <c r="CJ6" s="168"/>
      <c r="CK6" s="168"/>
      <c r="CL6" s="168"/>
      <c r="CM6" s="168"/>
      <c r="CN6" s="168"/>
      <c r="CO6" s="168"/>
      <c r="CP6" s="168"/>
      <c r="CQ6" s="168"/>
      <c r="CR6" s="168"/>
      <c r="CS6" s="168"/>
      <c r="CT6" s="168"/>
      <c r="CU6" s="168"/>
      <c r="CV6" s="168"/>
      <c r="CW6" s="168"/>
      <c r="CX6" s="168"/>
      <c r="CY6" s="168"/>
      <c r="CZ6" s="168"/>
      <c r="DA6" s="168"/>
      <c r="DB6" s="168"/>
      <c r="DC6" s="168"/>
      <c r="DD6" s="168"/>
      <c r="DE6" s="168"/>
      <c r="DF6" s="168"/>
      <c r="DG6" s="168"/>
      <c r="DH6" s="168"/>
      <c r="DI6" s="168"/>
      <c r="DJ6" s="168"/>
      <c r="DK6" s="168"/>
      <c r="DL6" s="168"/>
      <c r="DM6" s="168"/>
      <c r="DN6" s="168"/>
      <c r="DO6" s="168"/>
      <c r="DP6" s="168"/>
      <c r="DQ6" s="168"/>
      <c r="DR6" s="168"/>
      <c r="DS6" s="168"/>
      <c r="DT6" s="168"/>
      <c r="DU6" s="168"/>
      <c r="DV6" s="168"/>
      <c r="DW6" s="168"/>
      <c r="DX6" s="168"/>
      <c r="DY6" s="168"/>
      <c r="DZ6" s="168"/>
      <c r="EA6" s="168"/>
      <c r="EB6" s="168"/>
      <c r="EC6" s="168"/>
      <c r="ED6" s="168"/>
      <c r="EE6" s="168"/>
      <c r="EF6" s="168"/>
      <c r="EG6" s="168"/>
      <c r="EH6" s="168"/>
      <c r="EI6" s="168"/>
      <c r="EJ6" s="168"/>
      <c r="EK6" s="168"/>
      <c r="EL6" s="168"/>
      <c r="EM6" s="168"/>
      <c r="EN6" s="168"/>
      <c r="EO6" s="168"/>
      <c r="EP6" s="168"/>
      <c r="EQ6" s="168"/>
      <c r="ER6" s="168"/>
      <c r="ES6" s="168"/>
      <c r="ET6" s="168"/>
      <c r="EU6" s="168"/>
      <c r="EV6" s="168"/>
      <c r="EW6" s="168"/>
      <c r="EX6" s="168"/>
      <c r="EY6" s="168"/>
      <c r="EZ6" s="168"/>
      <c r="FA6" s="168"/>
      <c r="FB6" s="168"/>
      <c r="FC6" s="168"/>
      <c r="FD6" s="168"/>
      <c r="FE6" s="168"/>
      <c r="FF6" s="168"/>
      <c r="FG6" s="168"/>
      <c r="FH6" s="168"/>
      <c r="FI6" s="168"/>
      <c r="FJ6" s="168"/>
      <c r="FK6" s="168"/>
      <c r="FL6" s="168"/>
      <c r="FM6" s="168"/>
      <c r="FN6" s="168"/>
      <c r="FO6" s="168"/>
      <c r="FP6" s="168"/>
      <c r="FQ6" s="168"/>
      <c r="FR6" s="168"/>
      <c r="FS6" s="168"/>
      <c r="FT6" s="168"/>
      <c r="FU6" s="168"/>
      <c r="FV6" s="168"/>
      <c r="FW6" s="168"/>
      <c r="FX6" s="168"/>
      <c r="FY6" s="168"/>
      <c r="FZ6" s="168"/>
      <c r="GA6" s="168"/>
      <c r="GB6" s="168"/>
      <c r="GC6" s="168"/>
      <c r="GD6" s="168"/>
      <c r="GE6" s="168"/>
      <c r="GF6" s="168"/>
      <c r="GG6" s="168"/>
      <c r="GH6" s="168"/>
      <c r="GI6" s="168"/>
      <c r="GJ6" s="168"/>
      <c r="GK6" s="168"/>
      <c r="GL6" s="168"/>
      <c r="GM6" s="168"/>
      <c r="GN6" s="168"/>
      <c r="GO6" s="168"/>
      <c r="GP6" s="168"/>
      <c r="GQ6" s="168"/>
      <c r="GR6" s="168"/>
      <c r="GS6" s="168"/>
      <c r="GT6" s="168"/>
      <c r="GU6" s="168"/>
      <c r="GV6" s="168"/>
      <c r="GW6" s="168"/>
      <c r="GX6" s="168"/>
      <c r="GY6" s="168"/>
      <c r="GZ6" s="168"/>
      <c r="HA6" s="168"/>
      <c r="HB6" s="168"/>
      <c r="HC6" s="168"/>
      <c r="HD6" s="168"/>
      <c r="HE6" s="168"/>
      <c r="HF6" s="168"/>
      <c r="HG6" s="168"/>
      <c r="HH6" s="168"/>
    </row>
    <row r="7" spans="1:216" s="110" customFormat="1" ht="55.9" customHeight="1">
      <c r="A7" s="163"/>
      <c r="B7" s="118" t="s">
        <v>1104</v>
      </c>
      <c r="C7" s="111" t="s">
        <v>140</v>
      </c>
      <c r="D7" s="170">
        <v>13</v>
      </c>
      <c r="E7" s="820"/>
      <c r="F7" s="820"/>
      <c r="G7" s="820"/>
      <c r="H7" s="820"/>
      <c r="I7" s="820"/>
      <c r="J7" s="170">
        <v>12.2</v>
      </c>
      <c r="K7" s="820"/>
      <c r="L7" s="820"/>
      <c r="M7" s="820"/>
      <c r="N7" s="820"/>
      <c r="O7" s="820"/>
      <c r="P7" s="820"/>
      <c r="Q7" s="820"/>
      <c r="R7" s="820"/>
      <c r="S7" s="820"/>
      <c r="T7" s="820"/>
      <c r="U7" s="820"/>
      <c r="V7" s="820"/>
      <c r="W7" s="820"/>
      <c r="X7" s="170">
        <v>1.8</v>
      </c>
      <c r="Y7" s="829" t="s">
        <v>1119</v>
      </c>
      <c r="Z7" s="842"/>
      <c r="AA7" s="840"/>
      <c r="AB7" s="168"/>
      <c r="AC7" s="168"/>
      <c r="AD7" s="168"/>
      <c r="AE7" s="168"/>
      <c r="AF7" s="168"/>
      <c r="AG7" s="168"/>
      <c r="AH7" s="168"/>
      <c r="AI7" s="168"/>
      <c r="AJ7" s="168"/>
      <c r="AK7" s="168"/>
      <c r="AL7" s="168"/>
      <c r="AM7" s="168"/>
      <c r="AN7" s="168"/>
      <c r="AO7" s="168"/>
      <c r="AP7" s="168"/>
      <c r="AQ7" s="168"/>
      <c r="AR7" s="168"/>
      <c r="AS7" s="168"/>
      <c r="AT7" s="168"/>
      <c r="AU7" s="168"/>
      <c r="AV7" s="168"/>
      <c r="AW7" s="168"/>
      <c r="AX7" s="168"/>
      <c r="AY7" s="168"/>
      <c r="AZ7" s="168"/>
      <c r="BA7" s="168"/>
      <c r="BB7" s="168"/>
      <c r="BC7" s="168"/>
      <c r="BD7" s="168"/>
      <c r="BE7" s="168"/>
      <c r="BF7" s="168"/>
      <c r="BG7" s="168"/>
      <c r="BH7" s="168"/>
      <c r="BI7" s="168"/>
      <c r="BJ7" s="168"/>
      <c r="BK7" s="168"/>
      <c r="BL7" s="168"/>
      <c r="BM7" s="168"/>
      <c r="BN7" s="168"/>
      <c r="BO7" s="168"/>
      <c r="BP7" s="168"/>
      <c r="BQ7" s="168"/>
      <c r="BR7" s="168"/>
      <c r="BS7" s="168"/>
      <c r="BT7" s="168"/>
      <c r="BU7" s="168"/>
      <c r="BV7" s="168"/>
      <c r="BW7" s="168"/>
      <c r="BX7" s="168"/>
      <c r="BY7" s="168"/>
      <c r="BZ7" s="168"/>
      <c r="CA7" s="168"/>
      <c r="CB7" s="168"/>
      <c r="CC7" s="168"/>
      <c r="CD7" s="168"/>
      <c r="CE7" s="168"/>
      <c r="CF7" s="168"/>
      <c r="CG7" s="168"/>
      <c r="CH7" s="168"/>
      <c r="CI7" s="168"/>
      <c r="CJ7" s="168"/>
      <c r="CK7" s="168"/>
      <c r="CL7" s="168"/>
      <c r="CM7" s="168"/>
      <c r="CN7" s="168"/>
      <c r="CO7" s="168"/>
      <c r="CP7" s="168"/>
      <c r="CQ7" s="168"/>
      <c r="CR7" s="168"/>
      <c r="CS7" s="168"/>
      <c r="CT7" s="168"/>
      <c r="CU7" s="168"/>
      <c r="CV7" s="168"/>
      <c r="CW7" s="168"/>
      <c r="CX7" s="168"/>
      <c r="CY7" s="168"/>
      <c r="CZ7" s="168"/>
      <c r="DA7" s="168"/>
      <c r="DB7" s="168"/>
      <c r="DC7" s="168"/>
      <c r="DD7" s="168"/>
      <c r="DE7" s="168"/>
      <c r="DF7" s="168"/>
      <c r="DG7" s="168"/>
      <c r="DH7" s="168"/>
      <c r="DI7" s="168"/>
      <c r="DJ7" s="168"/>
      <c r="DK7" s="168"/>
      <c r="DL7" s="168"/>
      <c r="DM7" s="168"/>
      <c r="DN7" s="168"/>
      <c r="DO7" s="168"/>
      <c r="DP7" s="168"/>
      <c r="DQ7" s="168"/>
      <c r="DR7" s="168"/>
      <c r="DS7" s="168"/>
      <c r="DT7" s="168"/>
      <c r="DU7" s="168"/>
      <c r="DV7" s="168"/>
      <c r="DW7" s="168"/>
      <c r="DX7" s="168"/>
      <c r="DY7" s="168"/>
      <c r="DZ7" s="168"/>
      <c r="EA7" s="168"/>
      <c r="EB7" s="168"/>
      <c r="EC7" s="168"/>
      <c r="ED7" s="168"/>
      <c r="EE7" s="168"/>
      <c r="EF7" s="168"/>
      <c r="EG7" s="168"/>
      <c r="EH7" s="168"/>
      <c r="EI7" s="168"/>
      <c r="EJ7" s="168"/>
      <c r="EK7" s="168"/>
      <c r="EL7" s="168"/>
      <c r="EM7" s="168"/>
      <c r="EN7" s="168"/>
      <c r="EO7" s="168"/>
      <c r="EP7" s="168"/>
      <c r="EQ7" s="168"/>
      <c r="ER7" s="168"/>
      <c r="ES7" s="168"/>
      <c r="ET7" s="168"/>
      <c r="EU7" s="168"/>
      <c r="EV7" s="168"/>
      <c r="EW7" s="168"/>
      <c r="EX7" s="168"/>
      <c r="EY7" s="168"/>
      <c r="EZ7" s="168"/>
      <c r="FA7" s="168"/>
      <c r="FB7" s="168"/>
      <c r="FC7" s="168"/>
      <c r="FD7" s="168"/>
      <c r="FE7" s="168"/>
      <c r="FF7" s="168"/>
      <c r="FG7" s="168"/>
      <c r="FH7" s="168"/>
      <c r="FI7" s="168"/>
      <c r="FJ7" s="168"/>
      <c r="FK7" s="168"/>
      <c r="FL7" s="168"/>
      <c r="FM7" s="168"/>
      <c r="FN7" s="168"/>
      <c r="FO7" s="168"/>
      <c r="FP7" s="168"/>
      <c r="FQ7" s="168"/>
      <c r="FR7" s="168"/>
      <c r="FS7" s="168"/>
      <c r="FT7" s="168"/>
      <c r="FU7" s="168"/>
      <c r="FV7" s="168"/>
      <c r="FW7" s="168"/>
      <c r="FX7" s="168"/>
      <c r="FY7" s="168"/>
      <c r="FZ7" s="168"/>
      <c r="GA7" s="168"/>
      <c r="GB7" s="168"/>
      <c r="GC7" s="168"/>
      <c r="GD7" s="168"/>
      <c r="GE7" s="168"/>
      <c r="GF7" s="168"/>
      <c r="GG7" s="168"/>
      <c r="GH7" s="168"/>
      <c r="GI7" s="168"/>
      <c r="GJ7" s="168"/>
      <c r="GK7" s="168"/>
      <c r="GL7" s="168"/>
      <c r="GM7" s="168"/>
      <c r="GN7" s="168"/>
      <c r="GO7" s="168"/>
      <c r="GP7" s="168"/>
      <c r="GQ7" s="168"/>
      <c r="GR7" s="168"/>
      <c r="GS7" s="168"/>
      <c r="GT7" s="168"/>
      <c r="GU7" s="168"/>
      <c r="GV7" s="168"/>
      <c r="GW7" s="168"/>
      <c r="GX7" s="168"/>
      <c r="GY7" s="168"/>
      <c r="GZ7" s="168"/>
      <c r="HA7" s="168"/>
      <c r="HB7" s="168"/>
      <c r="HC7" s="168"/>
      <c r="HD7" s="168"/>
      <c r="HE7" s="168"/>
      <c r="HF7" s="168"/>
      <c r="HG7" s="168"/>
      <c r="HH7" s="168"/>
    </row>
    <row r="8" spans="1:216" s="110" customFormat="1" ht="55.9" customHeight="1">
      <c r="A8" s="163"/>
      <c r="B8" s="118" t="s">
        <v>1105</v>
      </c>
      <c r="C8" s="183" t="s">
        <v>1111</v>
      </c>
      <c r="D8" s="170">
        <v>25.4</v>
      </c>
      <c r="E8" s="820"/>
      <c r="F8" s="820"/>
      <c r="G8" s="820"/>
      <c r="H8" s="820"/>
      <c r="I8" s="820"/>
      <c r="J8" s="170">
        <v>22.9</v>
      </c>
      <c r="K8" s="820"/>
      <c r="L8" s="820"/>
      <c r="M8" s="820"/>
      <c r="N8" s="820"/>
      <c r="O8" s="820"/>
      <c r="P8" s="820"/>
      <c r="Q8" s="820"/>
      <c r="R8" s="820"/>
      <c r="S8" s="820"/>
      <c r="T8" s="820"/>
      <c r="U8" s="820"/>
      <c r="V8" s="820"/>
      <c r="W8" s="820"/>
      <c r="X8" s="170">
        <v>2.5</v>
      </c>
      <c r="Y8" s="829" t="s">
        <v>1120</v>
      </c>
      <c r="Z8" s="842"/>
      <c r="AA8" s="840"/>
      <c r="AB8" s="168"/>
      <c r="AC8" s="168"/>
      <c r="AD8" s="168"/>
      <c r="AE8" s="168"/>
      <c r="AF8" s="168"/>
      <c r="AG8" s="168"/>
      <c r="AH8" s="168"/>
      <c r="AI8" s="168"/>
      <c r="AJ8" s="168"/>
      <c r="AK8" s="168"/>
      <c r="AL8" s="168"/>
      <c r="AM8" s="168"/>
      <c r="AN8" s="168"/>
      <c r="AO8" s="168"/>
      <c r="AP8" s="168"/>
      <c r="AQ8" s="168"/>
      <c r="AR8" s="168"/>
      <c r="AS8" s="168"/>
      <c r="AT8" s="168"/>
      <c r="AU8" s="168"/>
      <c r="AV8" s="168"/>
      <c r="AW8" s="168"/>
      <c r="AX8" s="168"/>
      <c r="AY8" s="168"/>
      <c r="AZ8" s="168"/>
      <c r="BA8" s="168"/>
      <c r="BB8" s="168"/>
      <c r="BC8" s="168"/>
      <c r="BD8" s="168"/>
      <c r="BE8" s="168"/>
      <c r="BF8" s="168"/>
      <c r="BG8" s="168"/>
      <c r="BH8" s="168"/>
      <c r="BI8" s="168"/>
      <c r="BJ8" s="168"/>
      <c r="BK8" s="168"/>
      <c r="BL8" s="168"/>
      <c r="BM8" s="168"/>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c r="DY8" s="168"/>
      <c r="DZ8" s="168"/>
      <c r="EA8" s="168"/>
      <c r="EB8" s="168"/>
      <c r="EC8" s="168"/>
      <c r="ED8" s="168"/>
      <c r="EE8" s="168"/>
      <c r="EF8" s="168"/>
      <c r="EG8" s="168"/>
      <c r="EH8" s="168"/>
      <c r="EI8" s="168"/>
      <c r="EJ8" s="168"/>
      <c r="EK8" s="168"/>
      <c r="EL8" s="168"/>
      <c r="EM8" s="168"/>
      <c r="EN8" s="168"/>
      <c r="EO8" s="168"/>
      <c r="EP8" s="168"/>
      <c r="EQ8" s="168"/>
      <c r="ER8" s="168"/>
      <c r="ES8" s="168"/>
      <c r="ET8" s="168"/>
      <c r="EU8" s="168"/>
      <c r="EV8" s="168"/>
      <c r="EW8" s="168"/>
      <c r="EX8" s="168"/>
      <c r="EY8" s="168"/>
      <c r="EZ8" s="168"/>
      <c r="FA8" s="168"/>
      <c r="FB8" s="168"/>
      <c r="FC8" s="168"/>
      <c r="FD8" s="168"/>
      <c r="FE8" s="168"/>
      <c r="FF8" s="168"/>
      <c r="FG8" s="168"/>
      <c r="FH8" s="168"/>
      <c r="FI8" s="168"/>
      <c r="FJ8" s="168"/>
      <c r="FK8" s="168"/>
      <c r="FL8" s="168"/>
      <c r="FM8" s="168"/>
      <c r="FN8" s="168"/>
      <c r="FO8" s="168"/>
      <c r="FP8" s="168"/>
      <c r="FQ8" s="168"/>
      <c r="FR8" s="168"/>
      <c r="FS8" s="168"/>
      <c r="FT8" s="168"/>
      <c r="FU8" s="168"/>
      <c r="FV8" s="168"/>
      <c r="FW8" s="168"/>
      <c r="FX8" s="168"/>
      <c r="FY8" s="168"/>
      <c r="FZ8" s="168"/>
      <c r="GA8" s="168"/>
      <c r="GB8" s="168"/>
      <c r="GC8" s="168"/>
      <c r="GD8" s="168"/>
      <c r="GE8" s="168"/>
      <c r="GF8" s="168"/>
      <c r="GG8" s="168"/>
      <c r="GH8" s="168"/>
      <c r="GI8" s="168"/>
      <c r="GJ8" s="168"/>
      <c r="GK8" s="168"/>
      <c r="GL8" s="168"/>
      <c r="GM8" s="168"/>
      <c r="GN8" s="168"/>
      <c r="GO8" s="168"/>
      <c r="GP8" s="168"/>
      <c r="GQ8" s="168"/>
      <c r="GR8" s="168"/>
      <c r="GS8" s="168"/>
      <c r="GT8" s="168"/>
      <c r="GU8" s="168"/>
      <c r="GV8" s="168"/>
      <c r="GW8" s="168"/>
      <c r="GX8" s="168"/>
      <c r="GY8" s="168"/>
      <c r="GZ8" s="168"/>
      <c r="HA8" s="168"/>
      <c r="HB8" s="168"/>
      <c r="HC8" s="168"/>
      <c r="HD8" s="168"/>
      <c r="HE8" s="168"/>
      <c r="HF8" s="168"/>
      <c r="HG8" s="168"/>
      <c r="HH8" s="168"/>
    </row>
    <row r="9" spans="1:216" s="110" customFormat="1" ht="55.9" customHeight="1">
      <c r="A9" s="163"/>
      <c r="B9" s="118" t="s">
        <v>1106</v>
      </c>
      <c r="C9" s="111" t="s">
        <v>140</v>
      </c>
      <c r="D9" s="170">
        <v>43.5</v>
      </c>
      <c r="E9" s="820"/>
      <c r="F9" s="820"/>
      <c r="G9" s="820"/>
      <c r="H9" s="820"/>
      <c r="I9" s="820"/>
      <c r="J9" s="170">
        <v>39.700000000000003</v>
      </c>
      <c r="K9" s="820"/>
      <c r="L9" s="820"/>
      <c r="M9" s="820"/>
      <c r="N9" s="820"/>
      <c r="O9" s="820"/>
      <c r="P9" s="820"/>
      <c r="Q9" s="820"/>
      <c r="R9" s="820"/>
      <c r="S9" s="820"/>
      <c r="T9" s="820"/>
      <c r="U9" s="820"/>
      <c r="V9" s="820"/>
      <c r="W9" s="820"/>
      <c r="X9" s="170">
        <v>3.8</v>
      </c>
      <c r="Y9" s="829" t="s">
        <v>281</v>
      </c>
      <c r="Z9" s="842"/>
      <c r="AA9" s="840"/>
      <c r="AB9" s="168"/>
      <c r="AC9" s="168"/>
      <c r="AD9" s="168"/>
      <c r="AE9" s="168"/>
      <c r="AF9" s="168"/>
      <c r="AG9" s="168"/>
      <c r="AH9" s="168"/>
      <c r="AI9" s="168"/>
      <c r="AJ9" s="168"/>
      <c r="AK9" s="168"/>
      <c r="AL9" s="168"/>
      <c r="AM9" s="168"/>
      <c r="AN9" s="168"/>
      <c r="AO9" s="168"/>
      <c r="AP9" s="168"/>
      <c r="AQ9" s="168"/>
      <c r="AR9" s="168"/>
      <c r="AS9" s="168"/>
      <c r="AT9" s="168"/>
      <c r="AU9" s="168"/>
      <c r="AV9" s="168"/>
      <c r="AW9" s="168"/>
      <c r="AX9" s="168"/>
      <c r="AY9" s="168"/>
      <c r="AZ9" s="168"/>
      <c r="BA9" s="168"/>
      <c r="BB9" s="168"/>
      <c r="BC9" s="168"/>
      <c r="BD9" s="168"/>
      <c r="BE9" s="168"/>
      <c r="BF9" s="168"/>
      <c r="BG9" s="168"/>
      <c r="BH9" s="168"/>
      <c r="BI9" s="168"/>
      <c r="BJ9" s="168"/>
      <c r="BK9" s="168"/>
      <c r="BL9" s="168"/>
      <c r="BM9" s="168"/>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c r="DY9" s="168"/>
      <c r="DZ9" s="168"/>
      <c r="EA9" s="168"/>
      <c r="EB9" s="168"/>
      <c r="EC9" s="168"/>
      <c r="ED9" s="168"/>
      <c r="EE9" s="168"/>
      <c r="EF9" s="168"/>
      <c r="EG9" s="168"/>
      <c r="EH9" s="168"/>
      <c r="EI9" s="168"/>
      <c r="EJ9" s="168"/>
      <c r="EK9" s="168"/>
      <c r="EL9" s="168"/>
      <c r="EM9" s="168"/>
      <c r="EN9" s="168"/>
      <c r="EO9" s="168"/>
      <c r="EP9" s="168"/>
      <c r="EQ9" s="168"/>
      <c r="ER9" s="168"/>
      <c r="ES9" s="168"/>
      <c r="ET9" s="168"/>
      <c r="EU9" s="168"/>
      <c r="EV9" s="168"/>
      <c r="EW9" s="168"/>
      <c r="EX9" s="168"/>
      <c r="EY9" s="168"/>
      <c r="EZ9" s="168"/>
      <c r="FA9" s="168"/>
      <c r="FB9" s="168"/>
      <c r="FC9" s="168"/>
      <c r="FD9" s="168"/>
      <c r="FE9" s="168"/>
      <c r="FF9" s="168"/>
      <c r="FG9" s="168"/>
      <c r="FH9" s="168"/>
      <c r="FI9" s="168"/>
      <c r="FJ9" s="168"/>
      <c r="FK9" s="168"/>
      <c r="FL9" s="168"/>
      <c r="FM9" s="168"/>
      <c r="FN9" s="168"/>
      <c r="FO9" s="168"/>
      <c r="FP9" s="168"/>
      <c r="FQ9" s="168"/>
      <c r="FR9" s="168"/>
      <c r="FS9" s="168"/>
      <c r="FT9" s="168"/>
      <c r="FU9" s="168"/>
      <c r="FV9" s="168"/>
      <c r="FW9" s="168"/>
      <c r="FX9" s="168"/>
      <c r="FY9" s="168"/>
      <c r="FZ9" s="168"/>
      <c r="GA9" s="168"/>
      <c r="GB9" s="168"/>
      <c r="GC9" s="168"/>
      <c r="GD9" s="168"/>
      <c r="GE9" s="168"/>
      <c r="GF9" s="168"/>
      <c r="GG9" s="168"/>
      <c r="GH9" s="168"/>
      <c r="GI9" s="168"/>
      <c r="GJ9" s="168"/>
      <c r="GK9" s="168"/>
      <c r="GL9" s="168"/>
      <c r="GM9" s="168"/>
      <c r="GN9" s="168"/>
      <c r="GO9" s="168"/>
      <c r="GP9" s="168"/>
      <c r="GQ9" s="168"/>
      <c r="GR9" s="168"/>
      <c r="GS9" s="168"/>
      <c r="GT9" s="168"/>
      <c r="GU9" s="168"/>
      <c r="GV9" s="168"/>
      <c r="GW9" s="168"/>
      <c r="GX9" s="168"/>
      <c r="GY9" s="168"/>
      <c r="GZ9" s="168"/>
      <c r="HA9" s="168"/>
      <c r="HB9" s="168"/>
      <c r="HC9" s="168"/>
      <c r="HD9" s="168"/>
      <c r="HE9" s="168"/>
      <c r="HF9" s="168"/>
      <c r="HG9" s="168"/>
      <c r="HH9" s="168"/>
    </row>
    <row r="10" spans="1:216" ht="57.75" customHeight="1">
      <c r="A10" s="111"/>
      <c r="B10" s="135" t="s">
        <v>329</v>
      </c>
      <c r="C10" s="111" t="s">
        <v>140</v>
      </c>
      <c r="D10" s="248">
        <v>0.4</v>
      </c>
      <c r="E10" s="170"/>
      <c r="F10" s="170"/>
      <c r="G10" s="170"/>
      <c r="H10" s="170"/>
      <c r="I10" s="170">
        <v>0.4</v>
      </c>
      <c r="J10" s="170"/>
      <c r="K10" s="170"/>
      <c r="L10" s="170"/>
      <c r="M10" s="170"/>
      <c r="N10" s="170"/>
      <c r="O10" s="170"/>
      <c r="P10" s="170"/>
      <c r="Q10" s="170"/>
      <c r="R10" s="170"/>
      <c r="S10" s="170"/>
      <c r="T10" s="170"/>
      <c r="U10" s="170"/>
      <c r="V10" s="170"/>
      <c r="W10" s="170"/>
      <c r="X10" s="170"/>
      <c r="Y10" s="183" t="s">
        <v>799</v>
      </c>
      <c r="Z10" s="843"/>
      <c r="AA10" s="183" t="s">
        <v>771</v>
      </c>
    </row>
    <row r="11" spans="1:216">
      <c r="A11" s="111"/>
      <c r="B11" s="118" t="s">
        <v>1107</v>
      </c>
      <c r="C11" s="111" t="s">
        <v>136</v>
      </c>
      <c r="D11" s="248">
        <v>1.0324</v>
      </c>
      <c r="E11" s="170"/>
      <c r="F11" s="170"/>
      <c r="G11" s="170"/>
      <c r="H11" s="170"/>
      <c r="I11" s="170"/>
      <c r="J11" s="170"/>
      <c r="K11" s="170"/>
      <c r="L11" s="170"/>
      <c r="M11" s="170"/>
      <c r="N11" s="170"/>
      <c r="O11" s="170"/>
      <c r="P11" s="170"/>
      <c r="Q11" s="170"/>
      <c r="R11" s="170"/>
      <c r="S11" s="170"/>
      <c r="T11" s="170"/>
      <c r="U11" s="170"/>
      <c r="V11" s="170"/>
      <c r="W11" s="170"/>
      <c r="X11" s="170">
        <v>1.03</v>
      </c>
      <c r="Y11" s="183" t="s">
        <v>1121</v>
      </c>
      <c r="Z11" s="843"/>
      <c r="AA11" s="183"/>
    </row>
    <row r="12" spans="1:216">
      <c r="A12" s="111"/>
      <c r="B12" s="118" t="s">
        <v>1108</v>
      </c>
      <c r="C12" s="111" t="s">
        <v>133</v>
      </c>
      <c r="D12" s="248">
        <v>0.95</v>
      </c>
      <c r="E12" s="248">
        <v>0.95</v>
      </c>
      <c r="F12" s="170"/>
      <c r="G12" s="170"/>
      <c r="H12" s="170"/>
      <c r="I12" s="170"/>
      <c r="J12" s="170"/>
      <c r="K12" s="170"/>
      <c r="L12" s="170"/>
      <c r="M12" s="170"/>
      <c r="N12" s="170"/>
      <c r="O12" s="170"/>
      <c r="P12" s="170"/>
      <c r="Q12" s="170"/>
      <c r="R12" s="170"/>
      <c r="S12" s="170"/>
      <c r="T12" s="170"/>
      <c r="U12" s="170"/>
      <c r="V12" s="170"/>
      <c r="W12" s="170"/>
      <c r="X12" s="170"/>
      <c r="Y12" s="183"/>
      <c r="Z12" s="843"/>
      <c r="AA12" s="183"/>
    </row>
    <row r="13" spans="1:216">
      <c r="A13" s="111"/>
      <c r="B13" s="118" t="s">
        <v>1109</v>
      </c>
      <c r="C13" s="111" t="s">
        <v>134</v>
      </c>
      <c r="D13" s="248">
        <v>0.3</v>
      </c>
      <c r="E13" s="170"/>
      <c r="F13" s="170"/>
      <c r="G13" s="170"/>
      <c r="H13" s="170"/>
      <c r="I13" s="170"/>
      <c r="J13" s="170"/>
      <c r="K13" s="170"/>
      <c r="L13" s="170"/>
      <c r="M13" s="170"/>
      <c r="N13" s="170"/>
      <c r="O13" s="170"/>
      <c r="P13" s="170"/>
      <c r="Q13" s="170"/>
      <c r="R13" s="170"/>
      <c r="S13" s="170"/>
      <c r="T13" s="170"/>
      <c r="U13" s="170">
        <v>0.3</v>
      </c>
      <c r="V13" s="170"/>
      <c r="W13" s="170"/>
      <c r="X13" s="170"/>
      <c r="Y13" s="183"/>
      <c r="Z13" s="843"/>
      <c r="AA13" s="183"/>
    </row>
    <row r="14" spans="1:216">
      <c r="A14" s="111"/>
      <c r="B14" s="118" t="s">
        <v>1110</v>
      </c>
      <c r="C14" s="111" t="s">
        <v>131</v>
      </c>
      <c r="D14" s="248">
        <v>0.37</v>
      </c>
      <c r="E14" s="170"/>
      <c r="F14" s="170"/>
      <c r="G14" s="170"/>
      <c r="H14" s="170"/>
      <c r="I14" s="170"/>
      <c r="J14" s="170"/>
      <c r="K14" s="170"/>
      <c r="L14" s="170"/>
      <c r="M14" s="170"/>
      <c r="N14" s="170"/>
      <c r="O14" s="170"/>
      <c r="P14" s="170"/>
      <c r="Q14" s="170"/>
      <c r="R14" s="170"/>
      <c r="S14" s="170"/>
      <c r="T14" s="170"/>
      <c r="U14" s="170"/>
      <c r="V14" s="170"/>
      <c r="W14" s="170"/>
      <c r="X14" s="170">
        <v>0.37</v>
      </c>
      <c r="Y14" s="183" t="s">
        <v>1122</v>
      </c>
      <c r="Z14" s="843"/>
      <c r="AA14" s="183"/>
    </row>
    <row r="15" spans="1:216" s="168" customFormat="1" ht="24" customHeight="1">
      <c r="A15" s="163">
        <v>2</v>
      </c>
      <c r="B15" s="844" t="s">
        <v>97</v>
      </c>
      <c r="C15" s="841"/>
      <c r="D15" s="184">
        <f>SUM(D16:D19)</f>
        <v>1</v>
      </c>
      <c r="E15" s="820"/>
      <c r="F15" s="820"/>
      <c r="G15" s="820"/>
      <c r="H15" s="820"/>
      <c r="I15" s="820"/>
      <c r="J15" s="820"/>
      <c r="K15" s="820"/>
      <c r="L15" s="820"/>
      <c r="M15" s="820"/>
      <c r="N15" s="820"/>
      <c r="O15" s="820"/>
      <c r="P15" s="820"/>
      <c r="Q15" s="820"/>
      <c r="R15" s="820"/>
      <c r="S15" s="820"/>
      <c r="T15" s="820"/>
      <c r="U15" s="820"/>
      <c r="V15" s="820"/>
      <c r="W15" s="820"/>
      <c r="X15" s="820"/>
      <c r="Y15" s="841"/>
      <c r="Z15" s="842"/>
      <c r="AA15" s="840"/>
    </row>
    <row r="16" spans="1:216" ht="73.900000000000006" customHeight="1">
      <c r="A16" s="111"/>
      <c r="B16" s="113" t="s">
        <v>331</v>
      </c>
      <c r="C16" s="183" t="s">
        <v>332</v>
      </c>
      <c r="D16" s="170">
        <v>0.25</v>
      </c>
      <c r="E16" s="170">
        <v>0.25</v>
      </c>
      <c r="F16" s="170"/>
      <c r="G16" s="170"/>
      <c r="H16" s="170"/>
      <c r="I16" s="170"/>
      <c r="J16" s="170"/>
      <c r="K16" s="170"/>
      <c r="L16" s="170"/>
      <c r="M16" s="170"/>
      <c r="N16" s="170"/>
      <c r="O16" s="170"/>
      <c r="P16" s="170"/>
      <c r="Q16" s="170"/>
      <c r="R16" s="170"/>
      <c r="S16" s="170"/>
      <c r="T16" s="170"/>
      <c r="U16" s="170"/>
      <c r="V16" s="170"/>
      <c r="W16" s="170"/>
      <c r="X16" s="170"/>
      <c r="Y16" s="183" t="s">
        <v>798</v>
      </c>
      <c r="Z16" s="843" t="s">
        <v>1090</v>
      </c>
      <c r="AA16" s="845" t="s">
        <v>767</v>
      </c>
    </row>
    <row r="17" spans="1:27" ht="36.75" customHeight="1">
      <c r="A17" s="111"/>
      <c r="B17" s="113" t="s">
        <v>1112</v>
      </c>
      <c r="C17" s="183" t="s">
        <v>134</v>
      </c>
      <c r="D17" s="248">
        <v>0.25</v>
      </c>
      <c r="E17" s="248">
        <v>0.25</v>
      </c>
      <c r="F17" s="170"/>
      <c r="G17" s="170"/>
      <c r="H17" s="170"/>
      <c r="I17" s="170"/>
      <c r="J17" s="170"/>
      <c r="K17" s="170"/>
      <c r="L17" s="170"/>
      <c r="M17" s="170"/>
      <c r="N17" s="170"/>
      <c r="O17" s="170"/>
      <c r="P17" s="170"/>
      <c r="Q17" s="170"/>
      <c r="R17" s="170"/>
      <c r="S17" s="170"/>
      <c r="T17" s="170"/>
      <c r="U17" s="170"/>
      <c r="V17" s="170"/>
      <c r="W17" s="170"/>
      <c r="X17" s="170"/>
      <c r="Y17" s="183" t="s">
        <v>1165</v>
      </c>
      <c r="Z17" s="843"/>
      <c r="AA17" s="846"/>
    </row>
    <row r="18" spans="1:27" ht="36.75" customHeight="1">
      <c r="A18" s="111"/>
      <c r="B18" s="113" t="s">
        <v>1112</v>
      </c>
      <c r="C18" s="183" t="s">
        <v>136</v>
      </c>
      <c r="D18" s="248">
        <v>0.25</v>
      </c>
      <c r="E18" s="248">
        <v>0.15</v>
      </c>
      <c r="F18" s="248"/>
      <c r="G18" s="248"/>
      <c r="H18" s="248">
        <v>0.1</v>
      </c>
      <c r="I18" s="170"/>
      <c r="J18" s="170"/>
      <c r="K18" s="170"/>
      <c r="L18" s="170"/>
      <c r="M18" s="170"/>
      <c r="N18" s="170"/>
      <c r="O18" s="170"/>
      <c r="P18" s="170"/>
      <c r="Q18" s="170"/>
      <c r="R18" s="170"/>
      <c r="S18" s="170"/>
      <c r="T18" s="170"/>
      <c r="U18" s="170"/>
      <c r="V18" s="170"/>
      <c r="W18" s="170"/>
      <c r="X18" s="170"/>
      <c r="Y18" s="183" t="s">
        <v>1123</v>
      </c>
      <c r="Z18" s="843"/>
      <c r="AA18" s="846"/>
    </row>
    <row r="19" spans="1:27" ht="36.75" customHeight="1">
      <c r="A19" s="111"/>
      <c r="B19" s="113" t="s">
        <v>1112</v>
      </c>
      <c r="C19" s="183" t="s">
        <v>1007</v>
      </c>
      <c r="D19" s="248">
        <v>0.25</v>
      </c>
      <c r="E19" s="170">
        <v>0.23</v>
      </c>
      <c r="F19" s="170"/>
      <c r="G19" s="170"/>
      <c r="H19" s="170"/>
      <c r="I19" s="170"/>
      <c r="J19" s="170"/>
      <c r="K19" s="170"/>
      <c r="L19" s="170"/>
      <c r="M19" s="170"/>
      <c r="N19" s="170"/>
      <c r="O19" s="170"/>
      <c r="P19" s="170"/>
      <c r="Q19" s="170"/>
      <c r="R19" s="170">
        <v>0.01</v>
      </c>
      <c r="S19" s="170">
        <v>0.01</v>
      </c>
      <c r="T19" s="170"/>
      <c r="U19" s="170"/>
      <c r="V19" s="170"/>
      <c r="W19" s="170"/>
      <c r="X19" s="170"/>
      <c r="Y19" s="183" t="s">
        <v>1124</v>
      </c>
      <c r="Z19" s="843"/>
      <c r="AA19" s="846"/>
    </row>
    <row r="20" spans="1:27" ht="30" customHeight="1">
      <c r="A20" s="111">
        <v>3</v>
      </c>
      <c r="B20" s="839" t="s">
        <v>93</v>
      </c>
      <c r="C20" s="183"/>
      <c r="D20" s="184">
        <f>D21</f>
        <v>5.3699999999999992</v>
      </c>
      <c r="E20" s="170"/>
      <c r="F20" s="170"/>
      <c r="G20" s="170"/>
      <c r="H20" s="170"/>
      <c r="I20" s="170"/>
      <c r="J20" s="170"/>
      <c r="K20" s="170"/>
      <c r="L20" s="170"/>
      <c r="M20" s="170"/>
      <c r="N20" s="170"/>
      <c r="O20" s="170"/>
      <c r="P20" s="170"/>
      <c r="Q20" s="170"/>
      <c r="R20" s="170"/>
      <c r="S20" s="170"/>
      <c r="T20" s="170"/>
      <c r="U20" s="170"/>
      <c r="V20" s="170"/>
      <c r="W20" s="170"/>
      <c r="X20" s="170"/>
      <c r="Y20" s="183"/>
      <c r="Z20" s="843"/>
      <c r="AA20" s="846"/>
    </row>
    <row r="21" spans="1:27" ht="102.75" customHeight="1">
      <c r="A21" s="111"/>
      <c r="B21" s="835" t="s">
        <v>629</v>
      </c>
      <c r="C21" s="183" t="s">
        <v>135</v>
      </c>
      <c r="D21" s="248">
        <v>5.3699999999999992</v>
      </c>
      <c r="E21" s="248">
        <v>5.07</v>
      </c>
      <c r="F21" s="248"/>
      <c r="G21" s="248">
        <v>0.01</v>
      </c>
      <c r="H21" s="248"/>
      <c r="I21" s="248"/>
      <c r="J21" s="248"/>
      <c r="K21" s="248"/>
      <c r="L21" s="248"/>
      <c r="M21" s="248"/>
      <c r="N21" s="248"/>
      <c r="O21" s="248"/>
      <c r="P21" s="248"/>
      <c r="Q21" s="248"/>
      <c r="R21" s="248">
        <v>0.22</v>
      </c>
      <c r="S21" s="248">
        <v>0.05</v>
      </c>
      <c r="T21" s="248"/>
      <c r="U21" s="248"/>
      <c r="V21" s="248"/>
      <c r="W21" s="248"/>
      <c r="X21" s="248">
        <v>0.02</v>
      </c>
      <c r="Y21" s="829" t="s">
        <v>828</v>
      </c>
      <c r="Z21" s="843" t="s">
        <v>1091</v>
      </c>
      <c r="AA21" s="183" t="s">
        <v>771</v>
      </c>
    </row>
    <row r="22" spans="1:27" s="168" customFormat="1" ht="24.6" customHeight="1">
      <c r="A22" s="163">
        <v>4</v>
      </c>
      <c r="B22" s="847" t="s">
        <v>334</v>
      </c>
      <c r="C22" s="841"/>
      <c r="D22" s="184">
        <f>SUM(D23:D25)</f>
        <v>12.129999999999999</v>
      </c>
      <c r="E22" s="184"/>
      <c r="F22" s="184"/>
      <c r="G22" s="184"/>
      <c r="H22" s="184"/>
      <c r="I22" s="184"/>
      <c r="J22" s="184"/>
      <c r="K22" s="184"/>
      <c r="L22" s="184"/>
      <c r="M22" s="184"/>
      <c r="N22" s="184"/>
      <c r="O22" s="184"/>
      <c r="P22" s="184"/>
      <c r="Q22" s="184"/>
      <c r="R22" s="184"/>
      <c r="S22" s="184"/>
      <c r="T22" s="184"/>
      <c r="U22" s="184"/>
      <c r="V22" s="184"/>
      <c r="W22" s="184"/>
      <c r="X22" s="184"/>
      <c r="Y22" s="841"/>
      <c r="Z22" s="842"/>
      <c r="AA22" s="840"/>
    </row>
    <row r="23" spans="1:27" ht="82.5" customHeight="1">
      <c r="A23" s="185"/>
      <c r="B23" s="195" t="s">
        <v>800</v>
      </c>
      <c r="C23" s="183" t="s">
        <v>140</v>
      </c>
      <c r="D23" s="248">
        <v>0.9</v>
      </c>
      <c r="E23" s="170"/>
      <c r="F23" s="170"/>
      <c r="G23" s="170">
        <v>0.1</v>
      </c>
      <c r="H23" s="170">
        <v>0.2</v>
      </c>
      <c r="I23" s="170">
        <v>0.2</v>
      </c>
      <c r="J23" s="170"/>
      <c r="K23" s="170"/>
      <c r="L23" s="170"/>
      <c r="M23" s="170">
        <v>0.4</v>
      </c>
      <c r="N23" s="170"/>
      <c r="O23" s="170"/>
      <c r="P23" s="170"/>
      <c r="Q23" s="170"/>
      <c r="R23" s="170"/>
      <c r="S23" s="170"/>
      <c r="T23" s="170"/>
      <c r="U23" s="170"/>
      <c r="V23" s="170"/>
      <c r="W23" s="170"/>
      <c r="X23" s="170"/>
      <c r="Y23" s="183" t="s">
        <v>832</v>
      </c>
      <c r="Z23" s="848" t="s">
        <v>1092</v>
      </c>
      <c r="AA23" s="183" t="s">
        <v>1125</v>
      </c>
    </row>
    <row r="24" spans="1:27" ht="82.15" customHeight="1">
      <c r="A24" s="185"/>
      <c r="B24" s="135" t="s">
        <v>234</v>
      </c>
      <c r="C24" s="183" t="s">
        <v>131</v>
      </c>
      <c r="D24" s="248">
        <v>0.06</v>
      </c>
      <c r="E24" s="170"/>
      <c r="F24" s="170"/>
      <c r="G24" s="170"/>
      <c r="H24" s="170"/>
      <c r="I24" s="170"/>
      <c r="J24" s="170"/>
      <c r="K24" s="170"/>
      <c r="L24" s="170"/>
      <c r="M24" s="170">
        <v>0.06</v>
      </c>
      <c r="N24" s="170"/>
      <c r="O24" s="170"/>
      <c r="P24" s="170"/>
      <c r="Q24" s="170"/>
      <c r="R24" s="170"/>
      <c r="S24" s="170"/>
      <c r="T24" s="170"/>
      <c r="U24" s="170"/>
      <c r="V24" s="170"/>
      <c r="W24" s="170"/>
      <c r="X24" s="170"/>
      <c r="Y24" s="183" t="s">
        <v>235</v>
      </c>
      <c r="Z24" s="848" t="s">
        <v>778</v>
      </c>
      <c r="AA24" s="183" t="s">
        <v>762</v>
      </c>
    </row>
    <row r="25" spans="1:27" ht="70.900000000000006" customHeight="1">
      <c r="A25" s="849"/>
      <c r="B25" s="253" t="s">
        <v>648</v>
      </c>
      <c r="C25" s="848" t="s">
        <v>135</v>
      </c>
      <c r="D25" s="248">
        <f>SUM(E25:X25)</f>
        <v>11.17</v>
      </c>
      <c r="E25" s="111">
        <v>4.5</v>
      </c>
      <c r="F25" s="111">
        <v>0.43</v>
      </c>
      <c r="G25" s="170"/>
      <c r="H25" s="170">
        <v>1.02</v>
      </c>
      <c r="I25" s="170">
        <v>0.88</v>
      </c>
      <c r="J25" s="170"/>
      <c r="K25" s="170">
        <v>0.01</v>
      </c>
      <c r="L25" s="170"/>
      <c r="M25" s="170">
        <v>0.95</v>
      </c>
      <c r="N25" s="170"/>
      <c r="O25" s="170"/>
      <c r="P25" s="170"/>
      <c r="Q25" s="170"/>
      <c r="R25" s="170">
        <v>0.9</v>
      </c>
      <c r="S25" s="170">
        <v>0.21</v>
      </c>
      <c r="T25" s="170">
        <v>0.01</v>
      </c>
      <c r="U25" s="170"/>
      <c r="V25" s="170"/>
      <c r="W25" s="170">
        <v>0.48</v>
      </c>
      <c r="X25" s="170">
        <v>1.78</v>
      </c>
      <c r="Y25" s="183" t="s">
        <v>636</v>
      </c>
      <c r="Z25" s="843"/>
      <c r="AA25" s="183" t="s">
        <v>739</v>
      </c>
    </row>
    <row r="26" spans="1:27" s="168" customFormat="1" ht="42" customHeight="1">
      <c r="A26" s="823">
        <v>5</v>
      </c>
      <c r="B26" s="850" t="s">
        <v>769</v>
      </c>
      <c r="C26" s="840"/>
      <c r="D26" s="820">
        <f>D27</f>
        <v>1.34</v>
      </c>
      <c r="E26" s="851"/>
      <c r="F26" s="820"/>
      <c r="G26" s="820"/>
      <c r="H26" s="820"/>
      <c r="I26" s="820"/>
      <c r="J26" s="820"/>
      <c r="K26" s="820"/>
      <c r="L26" s="820"/>
      <c r="M26" s="820"/>
      <c r="N26" s="820"/>
      <c r="O26" s="820"/>
      <c r="P26" s="820"/>
      <c r="Q26" s="820"/>
      <c r="R26" s="820"/>
      <c r="S26" s="820"/>
      <c r="T26" s="820"/>
      <c r="U26" s="820"/>
      <c r="V26" s="820"/>
      <c r="W26" s="820"/>
      <c r="X26" s="820"/>
      <c r="Y26" s="840"/>
      <c r="Z26" s="844"/>
      <c r="AA26" s="840"/>
    </row>
    <row r="27" spans="1:27" s="834" customFormat="1" ht="73.5" customHeight="1">
      <c r="A27" s="852"/>
      <c r="B27" s="118" t="s">
        <v>243</v>
      </c>
      <c r="C27" s="183" t="s">
        <v>133</v>
      </c>
      <c r="D27" s="248">
        <f>SUM(E27:X27)</f>
        <v>1.34</v>
      </c>
      <c r="E27" s="170">
        <v>1.28</v>
      </c>
      <c r="F27" s="170"/>
      <c r="G27" s="170"/>
      <c r="H27" s="170"/>
      <c r="I27" s="170"/>
      <c r="J27" s="170"/>
      <c r="K27" s="170"/>
      <c r="L27" s="170"/>
      <c r="M27" s="170"/>
      <c r="N27" s="170"/>
      <c r="O27" s="170"/>
      <c r="P27" s="170"/>
      <c r="Q27" s="170"/>
      <c r="R27" s="248">
        <v>0.04</v>
      </c>
      <c r="S27" s="248">
        <v>0.02</v>
      </c>
      <c r="T27" s="170"/>
      <c r="U27" s="170"/>
      <c r="V27" s="170"/>
      <c r="W27" s="170"/>
      <c r="X27" s="170"/>
      <c r="Y27" s="853" t="s">
        <v>831</v>
      </c>
      <c r="Z27" s="854" t="s">
        <v>1093</v>
      </c>
      <c r="AA27" s="853" t="s">
        <v>830</v>
      </c>
    </row>
    <row r="28" spans="1:27" s="168" customFormat="1" ht="40.5" customHeight="1">
      <c r="A28" s="163" t="s">
        <v>346</v>
      </c>
      <c r="B28" s="844" t="s">
        <v>347</v>
      </c>
      <c r="C28" s="840"/>
      <c r="D28" s="820"/>
      <c r="E28" s="820"/>
      <c r="F28" s="820"/>
      <c r="G28" s="820"/>
      <c r="H28" s="820"/>
      <c r="I28" s="820"/>
      <c r="J28" s="820"/>
      <c r="K28" s="820"/>
      <c r="L28" s="820"/>
      <c r="M28" s="820"/>
      <c r="N28" s="820"/>
      <c r="O28" s="820"/>
      <c r="P28" s="820"/>
      <c r="Q28" s="820"/>
      <c r="R28" s="820"/>
      <c r="S28" s="820"/>
      <c r="T28" s="820"/>
      <c r="U28" s="820"/>
      <c r="V28" s="820"/>
      <c r="W28" s="820"/>
      <c r="X28" s="820"/>
      <c r="Y28" s="841"/>
      <c r="Z28" s="163"/>
      <c r="AA28" s="840"/>
    </row>
    <row r="29" spans="1:27" s="168" customFormat="1" ht="24" customHeight="1">
      <c r="A29" s="163">
        <v>1</v>
      </c>
      <c r="B29" s="839" t="s">
        <v>348</v>
      </c>
      <c r="C29" s="840"/>
      <c r="D29" s="184">
        <f>SUM(D30:D50)</f>
        <v>35.634999999999998</v>
      </c>
      <c r="E29" s="184"/>
      <c r="F29" s="184"/>
      <c r="G29" s="184"/>
      <c r="H29" s="184"/>
      <c r="I29" s="184"/>
      <c r="J29" s="184"/>
      <c r="K29" s="184"/>
      <c r="L29" s="184"/>
      <c r="M29" s="184"/>
      <c r="N29" s="184"/>
      <c r="O29" s="184"/>
      <c r="P29" s="184"/>
      <c r="Q29" s="184"/>
      <c r="R29" s="184"/>
      <c r="S29" s="184"/>
      <c r="T29" s="184"/>
      <c r="U29" s="184"/>
      <c r="V29" s="184"/>
      <c r="W29" s="184"/>
      <c r="X29" s="184"/>
      <c r="Y29" s="841"/>
      <c r="Z29" s="163"/>
      <c r="AA29" s="840"/>
    </row>
    <row r="30" spans="1:27" ht="63" customHeight="1">
      <c r="A30" s="111"/>
      <c r="B30" s="135" t="s">
        <v>777</v>
      </c>
      <c r="C30" s="183" t="s">
        <v>130</v>
      </c>
      <c r="D30" s="248">
        <v>0.06</v>
      </c>
      <c r="E30" s="170"/>
      <c r="F30" s="170"/>
      <c r="G30" s="170"/>
      <c r="H30" s="170"/>
      <c r="I30" s="170"/>
      <c r="J30" s="170"/>
      <c r="K30" s="170"/>
      <c r="L30" s="170"/>
      <c r="M30" s="170"/>
      <c r="N30" s="170">
        <v>0.06</v>
      </c>
      <c r="O30" s="170"/>
      <c r="P30" s="170"/>
      <c r="Q30" s="170"/>
      <c r="R30" s="170"/>
      <c r="S30" s="170"/>
      <c r="T30" s="170"/>
      <c r="U30" s="170"/>
      <c r="V30" s="170"/>
      <c r="W30" s="170"/>
      <c r="X30" s="170"/>
      <c r="Y30" s="183" t="s">
        <v>290</v>
      </c>
      <c r="Z30" s="843" t="s">
        <v>1094</v>
      </c>
      <c r="AA30" s="183" t="s">
        <v>765</v>
      </c>
    </row>
    <row r="31" spans="1:27" ht="75" customHeight="1">
      <c r="A31" s="111"/>
      <c r="B31" s="135" t="s">
        <v>652</v>
      </c>
      <c r="C31" s="183" t="s">
        <v>276</v>
      </c>
      <c r="D31" s="248">
        <v>0.13</v>
      </c>
      <c r="E31" s="170"/>
      <c r="F31" s="170"/>
      <c r="G31" s="170"/>
      <c r="H31" s="855">
        <v>0.03</v>
      </c>
      <c r="I31" s="170"/>
      <c r="J31" s="170"/>
      <c r="K31" s="170"/>
      <c r="L31" s="170"/>
      <c r="M31" s="111">
        <v>0.03</v>
      </c>
      <c r="N31" s="170"/>
      <c r="O31" s="111">
        <v>7.0000000000000007E-2</v>
      </c>
      <c r="P31" s="111"/>
      <c r="Q31" s="111"/>
      <c r="R31" s="170"/>
      <c r="S31" s="170"/>
      <c r="T31" s="170"/>
      <c r="U31" s="170"/>
      <c r="V31" s="170"/>
      <c r="W31" s="170"/>
      <c r="X31" s="170"/>
      <c r="Y31" s="183" t="s">
        <v>827</v>
      </c>
      <c r="Z31" s="183" t="s">
        <v>779</v>
      </c>
      <c r="AA31" s="183" t="s">
        <v>760</v>
      </c>
    </row>
    <row r="32" spans="1:27" ht="102.75" customHeight="1">
      <c r="A32" s="111"/>
      <c r="B32" s="113" t="s">
        <v>653</v>
      </c>
      <c r="C32" s="183" t="s">
        <v>132</v>
      </c>
      <c r="D32" s="248">
        <v>0.09</v>
      </c>
      <c r="E32" s="170"/>
      <c r="F32" s="170"/>
      <c r="G32" s="170"/>
      <c r="H32" s="855">
        <v>0.01</v>
      </c>
      <c r="I32" s="855">
        <v>0.03</v>
      </c>
      <c r="J32" s="855"/>
      <c r="K32" s="170"/>
      <c r="L32" s="170"/>
      <c r="M32" s="111">
        <v>0.04</v>
      </c>
      <c r="N32" s="170"/>
      <c r="O32" s="170"/>
      <c r="P32" s="170"/>
      <c r="Q32" s="170"/>
      <c r="R32" s="170"/>
      <c r="S32" s="170"/>
      <c r="T32" s="170"/>
      <c r="U32" s="170"/>
      <c r="V32" s="170"/>
      <c r="W32" s="170"/>
      <c r="X32" s="111">
        <v>0.01</v>
      </c>
      <c r="Y32" s="183" t="s">
        <v>826</v>
      </c>
      <c r="Z32" s="183" t="s">
        <v>780</v>
      </c>
      <c r="AA32" s="183" t="s">
        <v>755</v>
      </c>
    </row>
    <row r="33" spans="1:27" ht="157.5" customHeight="1">
      <c r="A33" s="111"/>
      <c r="B33" s="135" t="s">
        <v>654</v>
      </c>
      <c r="C33" s="183" t="s">
        <v>350</v>
      </c>
      <c r="D33" s="248">
        <v>0.1</v>
      </c>
      <c r="E33" s="855">
        <v>0.1</v>
      </c>
      <c r="F33" s="170"/>
      <c r="G33" s="170"/>
      <c r="H33" s="170"/>
      <c r="I33" s="170"/>
      <c r="J33" s="170"/>
      <c r="K33" s="170"/>
      <c r="L33" s="170"/>
      <c r="M33" s="170"/>
      <c r="N33" s="170"/>
      <c r="O33" s="170"/>
      <c r="P33" s="170"/>
      <c r="Q33" s="170"/>
      <c r="R33" s="170"/>
      <c r="S33" s="170"/>
      <c r="T33" s="170"/>
      <c r="U33" s="170"/>
      <c r="V33" s="170"/>
      <c r="W33" s="170"/>
      <c r="X33" s="170"/>
      <c r="Y33" s="183" t="s">
        <v>655</v>
      </c>
      <c r="Z33" s="183" t="s">
        <v>781</v>
      </c>
      <c r="AA33" s="183" t="s">
        <v>749</v>
      </c>
    </row>
    <row r="34" spans="1:27" ht="141" customHeight="1">
      <c r="A34" s="111"/>
      <c r="B34" s="135" t="s">
        <v>581</v>
      </c>
      <c r="C34" s="183" t="s">
        <v>136</v>
      </c>
      <c r="D34" s="248">
        <v>1.3</v>
      </c>
      <c r="E34" s="170">
        <v>1</v>
      </c>
      <c r="F34" s="170"/>
      <c r="G34" s="170">
        <v>0.3</v>
      </c>
      <c r="H34" s="170"/>
      <c r="I34" s="170"/>
      <c r="J34" s="170"/>
      <c r="K34" s="170"/>
      <c r="L34" s="170"/>
      <c r="M34" s="170"/>
      <c r="N34" s="170"/>
      <c r="O34" s="170"/>
      <c r="P34" s="170"/>
      <c r="Q34" s="170"/>
      <c r="R34" s="170"/>
      <c r="S34" s="170"/>
      <c r="T34" s="170"/>
      <c r="U34" s="170"/>
      <c r="V34" s="170"/>
      <c r="W34" s="170"/>
      <c r="X34" s="170"/>
      <c r="Y34" s="829" t="s">
        <v>582</v>
      </c>
      <c r="Z34" s="843" t="s">
        <v>783</v>
      </c>
      <c r="AA34" s="183" t="s">
        <v>742</v>
      </c>
    </row>
    <row r="35" spans="1:27" ht="140.25" customHeight="1">
      <c r="A35" s="111"/>
      <c r="B35" s="135" t="s">
        <v>865</v>
      </c>
      <c r="C35" s="183" t="s">
        <v>342</v>
      </c>
      <c r="D35" s="248">
        <f>SUM(E35:X35)</f>
        <v>0.39</v>
      </c>
      <c r="E35" s="856">
        <v>0.39</v>
      </c>
      <c r="F35" s="248"/>
      <c r="G35" s="248"/>
      <c r="H35" s="248"/>
      <c r="I35" s="248"/>
      <c r="J35" s="248"/>
      <c r="K35" s="248"/>
      <c r="L35" s="248"/>
      <c r="M35" s="248"/>
      <c r="N35" s="248"/>
      <c r="O35" s="248"/>
      <c r="P35" s="248"/>
      <c r="Q35" s="248"/>
      <c r="R35" s="248"/>
      <c r="S35" s="248"/>
      <c r="T35" s="248"/>
      <c r="U35" s="248"/>
      <c r="V35" s="248"/>
      <c r="W35" s="248"/>
      <c r="X35" s="248"/>
      <c r="Y35" s="183" t="s">
        <v>307</v>
      </c>
      <c r="Z35" s="848"/>
      <c r="AA35" s="183" t="s">
        <v>867</v>
      </c>
    </row>
    <row r="36" spans="1:27" ht="121.5" customHeight="1">
      <c r="A36" s="111"/>
      <c r="B36" s="135" t="s">
        <v>868</v>
      </c>
      <c r="C36" s="183" t="s">
        <v>342</v>
      </c>
      <c r="D36" s="248">
        <f>SUM(E36:X36)</f>
        <v>0.45</v>
      </c>
      <c r="E36" s="857">
        <v>0.45</v>
      </c>
      <c r="F36" s="248"/>
      <c r="G36" s="248"/>
      <c r="H36" s="248"/>
      <c r="I36" s="248"/>
      <c r="J36" s="248"/>
      <c r="K36" s="248"/>
      <c r="L36" s="248"/>
      <c r="M36" s="248"/>
      <c r="N36" s="248"/>
      <c r="O36" s="248"/>
      <c r="P36" s="248"/>
      <c r="Q36" s="248"/>
      <c r="R36" s="248"/>
      <c r="S36" s="248"/>
      <c r="T36" s="248"/>
      <c r="U36" s="248"/>
      <c r="V36" s="248"/>
      <c r="W36" s="248"/>
      <c r="X36" s="248"/>
      <c r="Y36" s="183" t="s">
        <v>1079</v>
      </c>
      <c r="Z36" s="848"/>
      <c r="AA36" s="183" t="s">
        <v>869</v>
      </c>
    </row>
    <row r="37" spans="1:27" ht="121.5" customHeight="1">
      <c r="A37" s="111"/>
      <c r="B37" s="135" t="s">
        <v>870</v>
      </c>
      <c r="C37" s="183" t="s">
        <v>135</v>
      </c>
      <c r="D37" s="248">
        <v>3.32</v>
      </c>
      <c r="E37" s="857">
        <v>1.5</v>
      </c>
      <c r="F37" s="248"/>
      <c r="G37" s="248">
        <v>0.2</v>
      </c>
      <c r="H37" s="248">
        <v>0.1</v>
      </c>
      <c r="I37" s="248">
        <v>0.2</v>
      </c>
      <c r="J37" s="248"/>
      <c r="K37" s="248"/>
      <c r="L37" s="248"/>
      <c r="M37" s="248">
        <v>0.1</v>
      </c>
      <c r="N37" s="248"/>
      <c r="O37" s="248"/>
      <c r="P37" s="248"/>
      <c r="Q37" s="248"/>
      <c r="R37" s="248">
        <v>0.31</v>
      </c>
      <c r="S37" s="248">
        <v>0.62</v>
      </c>
      <c r="T37" s="248"/>
      <c r="U37" s="248"/>
      <c r="V37" s="248"/>
      <c r="W37" s="248">
        <v>0.09</v>
      </c>
      <c r="X37" s="248">
        <v>0.2</v>
      </c>
      <c r="Y37" s="183" t="s">
        <v>1080</v>
      </c>
      <c r="Z37" s="848"/>
      <c r="AA37" s="183" t="s">
        <v>871</v>
      </c>
    </row>
    <row r="38" spans="1:27" ht="117" customHeight="1">
      <c r="A38" s="111"/>
      <c r="B38" s="835" t="s">
        <v>872</v>
      </c>
      <c r="C38" s="183" t="s">
        <v>135</v>
      </c>
      <c r="D38" s="248">
        <f>SUM(E38:X38)</f>
        <v>3.8</v>
      </c>
      <c r="E38" s="857">
        <v>0.8</v>
      </c>
      <c r="F38" s="248"/>
      <c r="G38" s="248"/>
      <c r="H38" s="248">
        <v>1</v>
      </c>
      <c r="I38" s="248">
        <v>1.2</v>
      </c>
      <c r="J38" s="248"/>
      <c r="K38" s="248"/>
      <c r="L38" s="248"/>
      <c r="M38" s="248">
        <v>0.8</v>
      </c>
      <c r="N38" s="248"/>
      <c r="O38" s="248"/>
      <c r="P38" s="248"/>
      <c r="Q38" s="248"/>
      <c r="R38" s="248"/>
      <c r="S38" s="248"/>
      <c r="T38" s="248"/>
      <c r="U38" s="248"/>
      <c r="V38" s="248"/>
      <c r="W38" s="248"/>
      <c r="X38" s="248"/>
      <c r="Y38" s="183" t="s">
        <v>1035</v>
      </c>
      <c r="Z38" s="848"/>
      <c r="AA38" s="135" t="s">
        <v>873</v>
      </c>
    </row>
    <row r="39" spans="1:27" ht="126" customHeight="1">
      <c r="A39" s="111"/>
      <c r="B39" s="135" t="s">
        <v>874</v>
      </c>
      <c r="C39" s="183" t="s">
        <v>139</v>
      </c>
      <c r="D39" s="248">
        <v>0.45</v>
      </c>
      <c r="E39" s="857">
        <v>0.15</v>
      </c>
      <c r="F39" s="248"/>
      <c r="G39" s="248"/>
      <c r="H39" s="248"/>
      <c r="I39" s="248"/>
      <c r="J39" s="248"/>
      <c r="K39" s="248"/>
      <c r="L39" s="248"/>
      <c r="M39" s="248"/>
      <c r="N39" s="248"/>
      <c r="O39" s="248"/>
      <c r="P39" s="248"/>
      <c r="Q39" s="248"/>
      <c r="R39" s="248">
        <v>0.15</v>
      </c>
      <c r="S39" s="248">
        <v>0.15</v>
      </c>
      <c r="T39" s="248"/>
      <c r="U39" s="248"/>
      <c r="V39" s="248"/>
      <c r="W39" s="248"/>
      <c r="X39" s="248"/>
      <c r="Y39" s="183" t="s">
        <v>1081</v>
      </c>
      <c r="Z39" s="848"/>
      <c r="AA39" s="183" t="s">
        <v>875</v>
      </c>
    </row>
    <row r="40" spans="1:27" s="189" customFormat="1" ht="198.75" customHeight="1">
      <c r="A40" s="185"/>
      <c r="B40" s="135" t="s">
        <v>372</v>
      </c>
      <c r="C40" s="183" t="s">
        <v>342</v>
      </c>
      <c r="D40" s="248">
        <v>1.2</v>
      </c>
      <c r="E40" s="248">
        <v>1.2</v>
      </c>
      <c r="F40" s="248"/>
      <c r="G40" s="248"/>
      <c r="H40" s="248"/>
      <c r="I40" s="248"/>
      <c r="J40" s="248"/>
      <c r="K40" s="248"/>
      <c r="L40" s="248"/>
      <c r="M40" s="248"/>
      <c r="N40" s="248"/>
      <c r="O40" s="248"/>
      <c r="P40" s="248"/>
      <c r="Q40" s="248"/>
      <c r="R40" s="248"/>
      <c r="S40" s="248"/>
      <c r="T40" s="248"/>
      <c r="U40" s="248"/>
      <c r="V40" s="248"/>
      <c r="W40" s="248"/>
      <c r="X40" s="248"/>
      <c r="Y40" s="183" t="s">
        <v>250</v>
      </c>
      <c r="Z40" s="843" t="s">
        <v>1095</v>
      </c>
      <c r="AA40" s="183" t="s">
        <v>766</v>
      </c>
    </row>
    <row r="41" spans="1:27" ht="79.5" customHeight="1">
      <c r="A41" s="1294"/>
      <c r="B41" s="1284" t="s">
        <v>876</v>
      </c>
      <c r="C41" s="183" t="s">
        <v>137</v>
      </c>
      <c r="D41" s="248">
        <f>SUM(E41:X41)</f>
        <v>1.0900000000000001</v>
      </c>
      <c r="E41" s="857">
        <v>0.83</v>
      </c>
      <c r="F41" s="248"/>
      <c r="G41" s="248"/>
      <c r="H41" s="248"/>
      <c r="I41" s="248">
        <v>0.14000000000000001</v>
      </c>
      <c r="J41" s="248"/>
      <c r="K41" s="248"/>
      <c r="L41" s="248"/>
      <c r="M41" s="248">
        <v>0.06</v>
      </c>
      <c r="N41" s="248"/>
      <c r="O41" s="248"/>
      <c r="P41" s="248"/>
      <c r="Q41" s="248"/>
      <c r="R41" s="248">
        <v>0.03</v>
      </c>
      <c r="S41" s="248"/>
      <c r="T41" s="248"/>
      <c r="U41" s="248"/>
      <c r="V41" s="248"/>
      <c r="W41" s="248">
        <v>0.03</v>
      </c>
      <c r="X41" s="248"/>
      <c r="Y41" s="183" t="s">
        <v>1126</v>
      </c>
      <c r="Z41" s="848"/>
      <c r="AA41" s="1287" t="s">
        <v>878</v>
      </c>
    </row>
    <row r="42" spans="1:27" ht="79.5" customHeight="1">
      <c r="A42" s="1293"/>
      <c r="B42" s="1286"/>
      <c r="C42" s="183" t="s">
        <v>135</v>
      </c>
      <c r="D42" s="248">
        <f>SUM(E42:X42)</f>
        <v>0.85500000000000009</v>
      </c>
      <c r="E42" s="857">
        <v>0.66</v>
      </c>
      <c r="F42" s="248"/>
      <c r="G42" s="248"/>
      <c r="H42" s="248"/>
      <c r="I42" s="248"/>
      <c r="J42" s="248"/>
      <c r="K42" s="248"/>
      <c r="L42" s="248"/>
      <c r="M42" s="248"/>
      <c r="N42" s="248"/>
      <c r="O42" s="248"/>
      <c r="P42" s="248"/>
      <c r="Q42" s="248"/>
      <c r="R42" s="248">
        <v>0.16</v>
      </c>
      <c r="S42" s="248"/>
      <c r="T42" s="248"/>
      <c r="U42" s="248"/>
      <c r="V42" s="248"/>
      <c r="W42" s="248">
        <v>3.5000000000000003E-2</v>
      </c>
      <c r="X42" s="248"/>
      <c r="Y42" s="183" t="s">
        <v>1127</v>
      </c>
      <c r="Z42" s="848"/>
      <c r="AA42" s="1289"/>
    </row>
    <row r="43" spans="1:27" ht="249.75" customHeight="1">
      <c r="A43" s="111"/>
      <c r="B43" s="135" t="s">
        <v>879</v>
      </c>
      <c r="C43" s="183" t="s">
        <v>140</v>
      </c>
      <c r="D43" s="248">
        <f>SUM(E43:X43)</f>
        <v>0.3</v>
      </c>
      <c r="E43" s="857">
        <v>0.3</v>
      </c>
      <c r="F43" s="248"/>
      <c r="G43" s="248"/>
      <c r="H43" s="248"/>
      <c r="I43" s="248"/>
      <c r="J43" s="248"/>
      <c r="K43" s="248"/>
      <c r="L43" s="248"/>
      <c r="M43" s="248"/>
      <c r="N43" s="248"/>
      <c r="O43" s="248"/>
      <c r="P43" s="248"/>
      <c r="Q43" s="248"/>
      <c r="R43" s="248"/>
      <c r="S43" s="248"/>
      <c r="T43" s="248"/>
      <c r="U43" s="248"/>
      <c r="V43" s="248"/>
      <c r="W43" s="248"/>
      <c r="X43" s="248"/>
      <c r="Y43" s="183" t="s">
        <v>1083</v>
      </c>
      <c r="Z43" s="848"/>
      <c r="AA43" s="183" t="s">
        <v>881</v>
      </c>
    </row>
    <row r="44" spans="1:27" ht="229.5" customHeight="1">
      <c r="A44" s="1294"/>
      <c r="B44" s="1290" t="s">
        <v>369</v>
      </c>
      <c r="C44" s="183" t="s">
        <v>136</v>
      </c>
      <c r="D44" s="248">
        <f>SUM(E44:X44)</f>
        <v>5.6400000000000006</v>
      </c>
      <c r="E44" s="857">
        <v>3.86</v>
      </c>
      <c r="F44" s="248"/>
      <c r="G44" s="248"/>
      <c r="H44" s="248">
        <v>0.04</v>
      </c>
      <c r="I44" s="248">
        <v>0.01</v>
      </c>
      <c r="J44" s="248"/>
      <c r="K44" s="248"/>
      <c r="L44" s="248"/>
      <c r="M44" s="248"/>
      <c r="N44" s="248"/>
      <c r="O44" s="248"/>
      <c r="P44" s="248"/>
      <c r="Q44" s="248"/>
      <c r="R44" s="248">
        <v>0.3</v>
      </c>
      <c r="S44" s="248">
        <v>0.66</v>
      </c>
      <c r="T44" s="248"/>
      <c r="U44" s="248"/>
      <c r="V44" s="248"/>
      <c r="W44" s="248">
        <v>0.37</v>
      </c>
      <c r="X44" s="248">
        <v>0.4</v>
      </c>
      <c r="Y44" s="183" t="s">
        <v>1128</v>
      </c>
      <c r="Z44" s="1287"/>
      <c r="AA44" s="1287"/>
    </row>
    <row r="45" spans="1:27" ht="75" customHeight="1">
      <c r="A45" s="1293"/>
      <c r="B45" s="1291"/>
      <c r="C45" s="183" t="s">
        <v>957</v>
      </c>
      <c r="D45" s="248">
        <f>SUM(E45:X45)</f>
        <v>0.98999999999999988</v>
      </c>
      <c r="E45" s="857">
        <v>0.7</v>
      </c>
      <c r="F45" s="248"/>
      <c r="G45" s="248"/>
      <c r="H45" s="248">
        <v>0.01</v>
      </c>
      <c r="I45" s="248"/>
      <c r="J45" s="248"/>
      <c r="K45" s="248"/>
      <c r="L45" s="248"/>
      <c r="M45" s="248"/>
      <c r="N45" s="248"/>
      <c r="O45" s="248"/>
      <c r="P45" s="248"/>
      <c r="Q45" s="248"/>
      <c r="R45" s="248">
        <v>0.1</v>
      </c>
      <c r="S45" s="248">
        <v>0.08</v>
      </c>
      <c r="T45" s="248"/>
      <c r="U45" s="248"/>
      <c r="V45" s="248"/>
      <c r="W45" s="248"/>
      <c r="X45" s="248">
        <v>0.1</v>
      </c>
      <c r="Y45" s="135" t="s">
        <v>1129</v>
      </c>
      <c r="Z45" s="1289"/>
      <c r="AA45" s="1289"/>
    </row>
    <row r="46" spans="1:27" ht="124.5" customHeight="1">
      <c r="A46" s="822"/>
      <c r="B46" s="873" t="s">
        <v>956</v>
      </c>
      <c r="C46" s="183" t="s">
        <v>957</v>
      </c>
      <c r="D46" s="248">
        <v>0.01</v>
      </c>
      <c r="E46" s="857"/>
      <c r="F46" s="248"/>
      <c r="G46" s="248"/>
      <c r="H46" s="248"/>
      <c r="I46" s="248"/>
      <c r="J46" s="248"/>
      <c r="K46" s="248"/>
      <c r="L46" s="248"/>
      <c r="M46" s="248"/>
      <c r="N46" s="248">
        <v>0.01</v>
      </c>
      <c r="O46" s="248"/>
      <c r="P46" s="248"/>
      <c r="Q46" s="248"/>
      <c r="R46" s="248"/>
      <c r="S46" s="248"/>
      <c r="T46" s="248"/>
      <c r="U46" s="248"/>
      <c r="V46" s="248"/>
      <c r="W46" s="248"/>
      <c r="X46" s="248"/>
      <c r="Y46" s="825" t="s">
        <v>1130</v>
      </c>
      <c r="Z46" s="848"/>
      <c r="AA46" s="183"/>
    </row>
    <row r="47" spans="1:27" ht="106.5" customHeight="1">
      <c r="A47" s="111"/>
      <c r="B47" s="1290" t="s">
        <v>646</v>
      </c>
      <c r="C47" s="183" t="s">
        <v>134</v>
      </c>
      <c r="D47" s="248">
        <f>SUM(E47:X47)</f>
        <v>3.4499999999999997</v>
      </c>
      <c r="E47" s="858">
        <v>2.85</v>
      </c>
      <c r="F47" s="248"/>
      <c r="G47" s="248"/>
      <c r="H47" s="248"/>
      <c r="I47" s="248"/>
      <c r="J47" s="248"/>
      <c r="K47" s="248"/>
      <c r="L47" s="248"/>
      <c r="M47" s="248"/>
      <c r="N47" s="248"/>
      <c r="O47" s="248"/>
      <c r="P47" s="248"/>
      <c r="Q47" s="248"/>
      <c r="R47" s="248">
        <v>0.3</v>
      </c>
      <c r="S47" s="248">
        <v>0.3</v>
      </c>
      <c r="T47" s="248"/>
      <c r="U47" s="248"/>
      <c r="V47" s="248"/>
      <c r="W47" s="248"/>
      <c r="X47" s="248"/>
      <c r="Y47" s="183" t="s">
        <v>357</v>
      </c>
      <c r="Z47" s="848"/>
      <c r="AA47" s="1287" t="s">
        <v>885</v>
      </c>
    </row>
    <row r="48" spans="1:27" ht="123" customHeight="1">
      <c r="A48" s="111"/>
      <c r="B48" s="1291"/>
      <c r="C48" s="183" t="s">
        <v>136</v>
      </c>
      <c r="D48" s="248">
        <f>SUM(E48:X48)</f>
        <v>7.72</v>
      </c>
      <c r="E48" s="858">
        <v>4.25</v>
      </c>
      <c r="F48" s="248"/>
      <c r="G48" s="248"/>
      <c r="H48" s="248">
        <v>0.92</v>
      </c>
      <c r="I48" s="248">
        <v>0.74</v>
      </c>
      <c r="J48" s="248"/>
      <c r="K48" s="248"/>
      <c r="L48" s="248"/>
      <c r="M48" s="248">
        <v>1.75</v>
      </c>
      <c r="N48" s="248"/>
      <c r="O48" s="248"/>
      <c r="P48" s="248"/>
      <c r="Q48" s="248"/>
      <c r="R48" s="248"/>
      <c r="S48" s="248"/>
      <c r="T48" s="248"/>
      <c r="U48" s="248"/>
      <c r="V48" s="248"/>
      <c r="W48" s="248"/>
      <c r="X48" s="248">
        <v>0.06</v>
      </c>
      <c r="Y48" s="183" t="s">
        <v>1118</v>
      </c>
      <c r="Z48" s="848"/>
      <c r="AA48" s="1289"/>
    </row>
    <row r="49" spans="1:27" ht="240" customHeight="1">
      <c r="A49" s="111"/>
      <c r="B49" s="135" t="s">
        <v>373</v>
      </c>
      <c r="C49" s="183" t="s">
        <v>1006</v>
      </c>
      <c r="D49" s="248">
        <f>SUM(E49:X49)</f>
        <v>4.26</v>
      </c>
      <c r="E49" s="103"/>
      <c r="F49" s="857">
        <v>2.5299999999999998</v>
      </c>
      <c r="G49" s="248"/>
      <c r="H49" s="248"/>
      <c r="I49" s="248"/>
      <c r="J49" s="248"/>
      <c r="K49" s="248">
        <v>0.03</v>
      </c>
      <c r="L49" s="248"/>
      <c r="M49" s="248"/>
      <c r="N49" s="248"/>
      <c r="O49" s="248"/>
      <c r="P49" s="248">
        <v>0.02</v>
      </c>
      <c r="Q49" s="248"/>
      <c r="R49" s="248">
        <v>0.03</v>
      </c>
      <c r="S49" s="248">
        <v>0.03</v>
      </c>
      <c r="T49" s="248"/>
      <c r="U49" s="248"/>
      <c r="V49" s="248"/>
      <c r="W49" s="248"/>
      <c r="X49" s="248">
        <v>1.62</v>
      </c>
      <c r="Y49" s="183" t="s">
        <v>1074</v>
      </c>
      <c r="Z49" s="848"/>
      <c r="AA49" s="183" t="s">
        <v>886</v>
      </c>
    </row>
    <row r="50" spans="1:27" ht="246.75" customHeight="1">
      <c r="A50" s="111"/>
      <c r="B50" s="135" t="s">
        <v>1011</v>
      </c>
      <c r="C50" s="183" t="s">
        <v>133</v>
      </c>
      <c r="D50" s="248">
        <v>0.03</v>
      </c>
      <c r="E50" s="857"/>
      <c r="F50" s="248"/>
      <c r="G50" s="248"/>
      <c r="H50" s="248"/>
      <c r="I50" s="248"/>
      <c r="J50" s="248"/>
      <c r="K50" s="248"/>
      <c r="L50" s="248"/>
      <c r="M50" s="248">
        <v>0.03</v>
      </c>
      <c r="N50" s="248"/>
      <c r="O50" s="248"/>
      <c r="P50" s="248"/>
      <c r="Q50" s="248"/>
      <c r="R50" s="248"/>
      <c r="S50" s="248"/>
      <c r="T50" s="248"/>
      <c r="U50" s="248"/>
      <c r="V50" s="248"/>
      <c r="W50" s="248"/>
      <c r="X50" s="248"/>
      <c r="Y50" s="183" t="s">
        <v>1062</v>
      </c>
      <c r="Z50" s="848"/>
      <c r="AA50" s="135" t="s">
        <v>966</v>
      </c>
    </row>
    <row r="51" spans="1:27" s="179" customFormat="1" ht="23.45" customHeight="1">
      <c r="A51" s="163">
        <v>2</v>
      </c>
      <c r="B51" s="839" t="s">
        <v>375</v>
      </c>
      <c r="C51" s="840"/>
      <c r="D51" s="184">
        <f>SUM(D52:D66)</f>
        <v>21.580000000000002</v>
      </c>
      <c r="E51" s="857"/>
      <c r="F51" s="184"/>
      <c r="G51" s="184"/>
      <c r="H51" s="184"/>
      <c r="I51" s="184"/>
      <c r="J51" s="184"/>
      <c r="K51" s="184"/>
      <c r="L51" s="184"/>
      <c r="M51" s="184"/>
      <c r="N51" s="184"/>
      <c r="O51" s="184"/>
      <c r="P51" s="184"/>
      <c r="Q51" s="184"/>
      <c r="R51" s="184"/>
      <c r="S51" s="184"/>
      <c r="T51" s="184"/>
      <c r="U51" s="184"/>
      <c r="V51" s="184"/>
      <c r="W51" s="184"/>
      <c r="X51" s="184"/>
      <c r="Y51" s="859"/>
      <c r="Z51" s="163"/>
      <c r="AA51" s="860"/>
    </row>
    <row r="52" spans="1:27" s="179" customFormat="1" ht="106.5" customHeight="1">
      <c r="A52" s="111"/>
      <c r="B52" s="135" t="s">
        <v>656</v>
      </c>
      <c r="C52" s="183" t="s">
        <v>138</v>
      </c>
      <c r="D52" s="248">
        <v>0.2</v>
      </c>
      <c r="E52" s="855"/>
      <c r="F52" s="184"/>
      <c r="G52" s="184"/>
      <c r="H52" s="855">
        <v>0.2</v>
      </c>
      <c r="I52" s="184"/>
      <c r="J52" s="184"/>
      <c r="K52" s="184"/>
      <c r="L52" s="184"/>
      <c r="M52" s="184"/>
      <c r="N52" s="184"/>
      <c r="O52" s="184"/>
      <c r="P52" s="184"/>
      <c r="Q52" s="184"/>
      <c r="R52" s="184"/>
      <c r="S52" s="184"/>
      <c r="T52" s="184"/>
      <c r="U52" s="184"/>
      <c r="V52" s="184"/>
      <c r="W52" s="184"/>
      <c r="X52" s="184"/>
      <c r="Y52" s="183" t="s">
        <v>825</v>
      </c>
      <c r="Z52" s="183" t="s">
        <v>780</v>
      </c>
      <c r="AA52" s="183" t="s">
        <v>756</v>
      </c>
    </row>
    <row r="53" spans="1:27" s="179" customFormat="1" ht="127.5" customHeight="1">
      <c r="A53" s="111"/>
      <c r="B53" s="135" t="s">
        <v>657</v>
      </c>
      <c r="C53" s="183" t="s">
        <v>350</v>
      </c>
      <c r="D53" s="248">
        <v>0.65000000000000013</v>
      </c>
      <c r="E53" s="183">
        <v>0.39</v>
      </c>
      <c r="F53" s="184"/>
      <c r="G53" s="184"/>
      <c r="H53" s="183"/>
      <c r="I53" s="184"/>
      <c r="J53" s="184"/>
      <c r="K53" s="184"/>
      <c r="L53" s="184"/>
      <c r="M53" s="184"/>
      <c r="N53" s="184"/>
      <c r="O53" s="184"/>
      <c r="P53" s="184"/>
      <c r="Q53" s="184"/>
      <c r="R53" s="183">
        <v>0.03</v>
      </c>
      <c r="S53" s="183">
        <v>0.03</v>
      </c>
      <c r="T53" s="183"/>
      <c r="U53" s="183"/>
      <c r="V53" s="183"/>
      <c r="W53" s="183"/>
      <c r="X53" s="183">
        <v>0.2</v>
      </c>
      <c r="Y53" s="183" t="s">
        <v>824</v>
      </c>
      <c r="Z53" s="183" t="s">
        <v>1096</v>
      </c>
      <c r="AA53" s="183" t="s">
        <v>757</v>
      </c>
    </row>
    <row r="54" spans="1:27" s="179" customFormat="1" ht="147" customHeight="1">
      <c r="A54" s="111"/>
      <c r="B54" s="135" t="s">
        <v>511</v>
      </c>
      <c r="C54" s="183" t="s">
        <v>135</v>
      </c>
      <c r="D54" s="248">
        <v>0.11</v>
      </c>
      <c r="E54" s="170">
        <v>0.11</v>
      </c>
      <c r="F54" s="170"/>
      <c r="G54" s="170"/>
      <c r="H54" s="170"/>
      <c r="I54" s="170"/>
      <c r="J54" s="170"/>
      <c r="K54" s="170"/>
      <c r="L54" s="170"/>
      <c r="M54" s="170"/>
      <c r="N54" s="170"/>
      <c r="O54" s="170"/>
      <c r="P54" s="170"/>
      <c r="Q54" s="170"/>
      <c r="R54" s="170"/>
      <c r="S54" s="170"/>
      <c r="T54" s="170"/>
      <c r="U54" s="170"/>
      <c r="V54" s="170"/>
      <c r="W54" s="170"/>
      <c r="X54" s="170"/>
      <c r="Y54" s="183" t="s">
        <v>250</v>
      </c>
      <c r="Z54" s="843" t="s">
        <v>834</v>
      </c>
      <c r="AA54" s="183" t="s">
        <v>754</v>
      </c>
    </row>
    <row r="55" spans="1:27" s="179" customFormat="1" ht="162.75" customHeight="1">
      <c r="A55" s="111"/>
      <c r="B55" s="135" t="s">
        <v>251</v>
      </c>
      <c r="C55" s="183" t="s">
        <v>138</v>
      </c>
      <c r="D55" s="248">
        <f>SUM(E55:X55)</f>
        <v>0.8600000000000001</v>
      </c>
      <c r="E55" s="170">
        <v>0.35</v>
      </c>
      <c r="F55" s="170"/>
      <c r="G55" s="170">
        <v>0.2</v>
      </c>
      <c r="H55" s="170">
        <v>0.11</v>
      </c>
      <c r="I55" s="170">
        <v>0.1</v>
      </c>
      <c r="J55" s="170"/>
      <c r="K55" s="170"/>
      <c r="L55" s="170"/>
      <c r="M55" s="170"/>
      <c r="N55" s="170"/>
      <c r="O55" s="170"/>
      <c r="P55" s="170"/>
      <c r="Q55" s="170"/>
      <c r="R55" s="170">
        <v>0.05</v>
      </c>
      <c r="S55" s="170">
        <v>0.05</v>
      </c>
      <c r="T55" s="170"/>
      <c r="U55" s="170"/>
      <c r="V55" s="170"/>
      <c r="W55" s="170"/>
      <c r="X55" s="170"/>
      <c r="Y55" s="183" t="s">
        <v>252</v>
      </c>
      <c r="Z55" s="843" t="s">
        <v>1097</v>
      </c>
      <c r="AA55" s="183" t="s">
        <v>782</v>
      </c>
    </row>
    <row r="56" spans="1:27" s="189" customFormat="1" ht="136.5" customHeight="1">
      <c r="A56" s="185"/>
      <c r="B56" s="195" t="s">
        <v>506</v>
      </c>
      <c r="C56" s="187" t="s">
        <v>432</v>
      </c>
      <c r="D56" s="248">
        <v>0.16</v>
      </c>
      <c r="E56" s="248">
        <v>0.16</v>
      </c>
      <c r="F56" s="248"/>
      <c r="G56" s="248"/>
      <c r="H56" s="187"/>
      <c r="I56" s="248"/>
      <c r="J56" s="248"/>
      <c r="K56" s="248"/>
      <c r="L56" s="248"/>
      <c r="M56" s="248"/>
      <c r="N56" s="248"/>
      <c r="O56" s="248"/>
      <c r="P56" s="248"/>
      <c r="Q56" s="248"/>
      <c r="R56" s="248"/>
      <c r="S56" s="248"/>
      <c r="T56" s="248"/>
      <c r="U56" s="248"/>
      <c r="V56" s="248"/>
      <c r="W56" s="248"/>
      <c r="X56" s="248"/>
      <c r="Y56" s="183" t="s">
        <v>823</v>
      </c>
      <c r="Z56" s="843" t="s">
        <v>783</v>
      </c>
      <c r="AA56" s="183" t="s">
        <v>744</v>
      </c>
    </row>
    <row r="57" spans="1:27" s="189" customFormat="1" ht="151.5" customHeight="1">
      <c r="A57" s="185"/>
      <c r="B57" s="135" t="s">
        <v>888</v>
      </c>
      <c r="C57" s="183" t="s">
        <v>135</v>
      </c>
      <c r="D57" s="248">
        <v>3.6</v>
      </c>
      <c r="E57" s="857">
        <v>2.6</v>
      </c>
      <c r="F57" s="248"/>
      <c r="G57" s="248">
        <v>0.5</v>
      </c>
      <c r="H57" s="187"/>
      <c r="I57" s="248"/>
      <c r="J57" s="248"/>
      <c r="K57" s="248"/>
      <c r="L57" s="248"/>
      <c r="M57" s="248"/>
      <c r="N57" s="248"/>
      <c r="O57" s="248"/>
      <c r="P57" s="248"/>
      <c r="Q57" s="248"/>
      <c r="R57" s="248"/>
      <c r="S57" s="248"/>
      <c r="T57" s="248"/>
      <c r="U57" s="248"/>
      <c r="V57" s="248"/>
      <c r="W57" s="248"/>
      <c r="X57" s="248">
        <v>0.5</v>
      </c>
      <c r="Y57" s="183" t="s">
        <v>1084</v>
      </c>
      <c r="Z57" s="843"/>
      <c r="AA57" s="183" t="s">
        <v>889</v>
      </c>
    </row>
    <row r="58" spans="1:27" s="189" customFormat="1" ht="119.25" customHeight="1">
      <c r="A58" s="185"/>
      <c r="B58" s="135" t="s">
        <v>890</v>
      </c>
      <c r="C58" s="183" t="s">
        <v>135</v>
      </c>
      <c r="D58" s="248">
        <v>1.58</v>
      </c>
      <c r="E58" s="857">
        <v>1.45</v>
      </c>
      <c r="F58" s="248"/>
      <c r="G58" s="248"/>
      <c r="H58" s="187"/>
      <c r="I58" s="248"/>
      <c r="J58" s="248"/>
      <c r="K58" s="248"/>
      <c r="L58" s="248"/>
      <c r="M58" s="248"/>
      <c r="N58" s="248"/>
      <c r="O58" s="248"/>
      <c r="P58" s="248"/>
      <c r="Q58" s="248"/>
      <c r="R58" s="248">
        <v>7.0000000000000007E-2</v>
      </c>
      <c r="S58" s="248">
        <v>0.06</v>
      </c>
      <c r="T58" s="248"/>
      <c r="U58" s="248"/>
      <c r="V58" s="248"/>
      <c r="W58" s="248"/>
      <c r="X58" s="248"/>
      <c r="Y58" s="183" t="s">
        <v>1085</v>
      </c>
      <c r="Z58" s="843"/>
      <c r="AA58" s="183" t="s">
        <v>891</v>
      </c>
    </row>
    <row r="59" spans="1:27" s="189" customFormat="1" ht="145.5" customHeight="1">
      <c r="A59" s="185"/>
      <c r="B59" s="135" t="s">
        <v>892</v>
      </c>
      <c r="C59" s="183" t="s">
        <v>137</v>
      </c>
      <c r="D59" s="248">
        <v>6.6</v>
      </c>
      <c r="E59" s="248">
        <v>2.5</v>
      </c>
      <c r="F59" s="248">
        <v>2.2000000000000002</v>
      </c>
      <c r="G59" s="248"/>
      <c r="H59" s="187"/>
      <c r="I59" s="248"/>
      <c r="J59" s="248"/>
      <c r="K59" s="248"/>
      <c r="L59" s="248"/>
      <c r="M59" s="248"/>
      <c r="N59" s="248"/>
      <c r="O59" s="248"/>
      <c r="P59" s="248"/>
      <c r="Q59" s="248"/>
      <c r="R59" s="248"/>
      <c r="S59" s="248"/>
      <c r="T59" s="248"/>
      <c r="U59" s="248"/>
      <c r="V59" s="248"/>
      <c r="W59" s="248"/>
      <c r="X59" s="248">
        <v>1.9</v>
      </c>
      <c r="Y59" s="183" t="s">
        <v>1086</v>
      </c>
      <c r="Z59" s="843"/>
      <c r="AA59" s="183" t="s">
        <v>893</v>
      </c>
    </row>
    <row r="60" spans="1:27" s="189" customFormat="1" ht="147" customHeight="1">
      <c r="A60" s="185"/>
      <c r="B60" s="835" t="s">
        <v>971</v>
      </c>
      <c r="C60" s="183" t="s">
        <v>1007</v>
      </c>
      <c r="D60" s="248">
        <v>0.3</v>
      </c>
      <c r="E60" s="248"/>
      <c r="F60" s="248"/>
      <c r="G60" s="248"/>
      <c r="H60" s="187"/>
      <c r="I60" s="248"/>
      <c r="J60" s="248"/>
      <c r="K60" s="248"/>
      <c r="L60" s="248"/>
      <c r="M60" s="248"/>
      <c r="N60" s="248"/>
      <c r="O60" s="248"/>
      <c r="P60" s="248"/>
      <c r="Q60" s="248"/>
      <c r="R60" s="248"/>
      <c r="S60" s="248">
        <v>0.25</v>
      </c>
      <c r="T60" s="248"/>
      <c r="U60" s="248"/>
      <c r="V60" s="248"/>
      <c r="W60" s="248"/>
      <c r="X60" s="248">
        <v>0.05</v>
      </c>
      <c r="Y60" s="183"/>
      <c r="Z60" s="843"/>
      <c r="AA60" s="135" t="s">
        <v>972</v>
      </c>
    </row>
    <row r="61" spans="1:27" s="189" customFormat="1" ht="116.25" customHeight="1">
      <c r="A61" s="185"/>
      <c r="B61" s="1287" t="s">
        <v>894</v>
      </c>
      <c r="C61" s="183" t="s">
        <v>1007</v>
      </c>
      <c r="D61" s="248">
        <f>SUM(E61:X61)</f>
        <v>0.05</v>
      </c>
      <c r="E61" s="857">
        <v>0.05</v>
      </c>
      <c r="F61" s="248"/>
      <c r="G61" s="248"/>
      <c r="H61" s="187"/>
      <c r="I61" s="248"/>
      <c r="J61" s="248"/>
      <c r="K61" s="248"/>
      <c r="L61" s="248"/>
      <c r="M61" s="248"/>
      <c r="N61" s="248"/>
      <c r="O61" s="248"/>
      <c r="P61" s="248"/>
      <c r="Q61" s="248"/>
      <c r="R61" s="248"/>
      <c r="S61" s="248"/>
      <c r="T61" s="248"/>
      <c r="U61" s="248"/>
      <c r="V61" s="248"/>
      <c r="W61" s="248"/>
      <c r="X61" s="248"/>
      <c r="Y61" s="183" t="s">
        <v>1150</v>
      </c>
      <c r="Z61" s="843"/>
      <c r="AA61" s="1287" t="s">
        <v>896</v>
      </c>
    </row>
    <row r="62" spans="1:27" s="189" customFormat="1" ht="129.75" customHeight="1">
      <c r="A62" s="185"/>
      <c r="B62" s="1289"/>
      <c r="C62" s="183" t="s">
        <v>140</v>
      </c>
      <c r="D62" s="248">
        <f>SUM(E62:X62)</f>
        <v>0.04</v>
      </c>
      <c r="E62" s="857">
        <v>0.04</v>
      </c>
      <c r="F62" s="248"/>
      <c r="G62" s="248"/>
      <c r="H62" s="187"/>
      <c r="I62" s="248"/>
      <c r="J62" s="248"/>
      <c r="K62" s="248"/>
      <c r="L62" s="248"/>
      <c r="M62" s="248"/>
      <c r="N62" s="248"/>
      <c r="O62" s="248"/>
      <c r="P62" s="248"/>
      <c r="Q62" s="248"/>
      <c r="R62" s="248"/>
      <c r="S62" s="248"/>
      <c r="T62" s="248"/>
      <c r="U62" s="248"/>
      <c r="V62" s="248"/>
      <c r="W62" s="248"/>
      <c r="X62" s="248"/>
      <c r="Y62" s="183" t="s">
        <v>1149</v>
      </c>
      <c r="Z62" s="843"/>
      <c r="AA62" s="1289"/>
    </row>
    <row r="63" spans="1:27" s="189" customFormat="1" ht="137.25" customHeight="1">
      <c r="A63" s="185"/>
      <c r="B63" s="135" t="s">
        <v>897</v>
      </c>
      <c r="C63" s="183" t="s">
        <v>138</v>
      </c>
      <c r="D63" s="248">
        <f>SUM(E63:X63)</f>
        <v>0.04</v>
      </c>
      <c r="E63" s="857">
        <v>0.04</v>
      </c>
      <c r="F63" s="248"/>
      <c r="G63" s="248"/>
      <c r="H63" s="187"/>
      <c r="I63" s="248"/>
      <c r="J63" s="248"/>
      <c r="K63" s="248"/>
      <c r="L63" s="248"/>
      <c r="M63" s="248"/>
      <c r="N63" s="248"/>
      <c r="O63" s="248"/>
      <c r="P63" s="248"/>
      <c r="Q63" s="248"/>
      <c r="R63" s="248"/>
      <c r="S63" s="248"/>
      <c r="T63" s="248"/>
      <c r="U63" s="248"/>
      <c r="V63" s="248"/>
      <c r="W63" s="248"/>
      <c r="X63" s="248"/>
      <c r="Y63" s="183" t="s">
        <v>1088</v>
      </c>
      <c r="Z63" s="843"/>
      <c r="AA63" s="183" t="s">
        <v>898</v>
      </c>
    </row>
    <row r="64" spans="1:27" s="189" customFormat="1" ht="130.5" customHeight="1">
      <c r="A64" s="185" t="s">
        <v>73</v>
      </c>
      <c r="B64" s="835" t="s">
        <v>899</v>
      </c>
      <c r="C64" s="183" t="s">
        <v>140</v>
      </c>
      <c r="D64" s="248">
        <f>SUM(E64:X64)</f>
        <v>2.1</v>
      </c>
      <c r="E64" s="857"/>
      <c r="F64" s="248">
        <v>0.17</v>
      </c>
      <c r="G64" s="248">
        <v>0.1</v>
      </c>
      <c r="H64" s="187">
        <v>0.15</v>
      </c>
      <c r="I64" s="248">
        <v>0.3</v>
      </c>
      <c r="J64" s="248"/>
      <c r="K64" s="248">
        <v>0.3</v>
      </c>
      <c r="L64" s="248"/>
      <c r="M64" s="248">
        <v>0.19</v>
      </c>
      <c r="N64" s="248"/>
      <c r="O64" s="248"/>
      <c r="P64" s="248"/>
      <c r="Q64" s="248"/>
      <c r="R64" s="248">
        <v>0.3</v>
      </c>
      <c r="S64" s="248">
        <v>0.1</v>
      </c>
      <c r="T64" s="248"/>
      <c r="U64" s="248"/>
      <c r="V64" s="248">
        <v>0.13</v>
      </c>
      <c r="W64" s="248"/>
      <c r="X64" s="248">
        <v>0.36</v>
      </c>
      <c r="Y64" s="861" t="s">
        <v>1131</v>
      </c>
      <c r="Z64" s="843"/>
      <c r="AA64" s="868" t="s">
        <v>901</v>
      </c>
    </row>
    <row r="65" spans="1:27" s="189" customFormat="1" ht="82.5" customHeight="1">
      <c r="A65" s="1308"/>
      <c r="B65" s="1295" t="s">
        <v>1057</v>
      </c>
      <c r="C65" s="183" t="s">
        <v>140</v>
      </c>
      <c r="D65" s="170">
        <v>1.94</v>
      </c>
      <c r="E65" s="248"/>
      <c r="F65" s="248"/>
      <c r="G65" s="248"/>
      <c r="H65" s="187"/>
      <c r="I65" s="248"/>
      <c r="J65" s="248"/>
      <c r="K65" s="248"/>
      <c r="L65" s="248"/>
      <c r="M65" s="248"/>
      <c r="N65" s="248"/>
      <c r="O65" s="248"/>
      <c r="P65" s="134">
        <v>1.1399999999999999</v>
      </c>
      <c r="Q65" s="248"/>
      <c r="R65" s="134">
        <v>0.15</v>
      </c>
      <c r="S65" s="134">
        <v>0.05</v>
      </c>
      <c r="T65" s="248"/>
      <c r="U65" s="248"/>
      <c r="V65" s="248"/>
      <c r="W65" s="248"/>
      <c r="X65" s="829">
        <v>0.6</v>
      </c>
      <c r="Y65" s="183" t="s">
        <v>1059</v>
      </c>
      <c r="Z65" s="843"/>
      <c r="AA65" s="876"/>
    </row>
    <row r="66" spans="1:27" s="189" customFormat="1" ht="82.5" customHeight="1">
      <c r="A66" s="1309"/>
      <c r="B66" s="1296"/>
      <c r="C66" s="183" t="s">
        <v>134</v>
      </c>
      <c r="D66" s="170">
        <v>3.35</v>
      </c>
      <c r="E66" s="248"/>
      <c r="F66" s="248"/>
      <c r="G66" s="248"/>
      <c r="H66" s="187"/>
      <c r="I66" s="248"/>
      <c r="J66" s="248"/>
      <c r="K66" s="248"/>
      <c r="L66" s="248"/>
      <c r="M66" s="248"/>
      <c r="N66" s="248"/>
      <c r="O66" s="248"/>
      <c r="P66" s="248"/>
      <c r="Q66" s="248">
        <v>3.35</v>
      </c>
      <c r="R66" s="248"/>
      <c r="S66" s="248"/>
      <c r="T66" s="248"/>
      <c r="U66" s="248"/>
      <c r="V66" s="248"/>
      <c r="W66" s="248"/>
      <c r="X66" s="248"/>
      <c r="Y66" s="183" t="s">
        <v>1060</v>
      </c>
      <c r="Z66" s="843"/>
      <c r="AA66" s="877"/>
    </row>
    <row r="67" spans="1:27" s="189" customFormat="1" ht="18" customHeight="1">
      <c r="A67" s="862">
        <v>3</v>
      </c>
      <c r="B67" s="863" t="s">
        <v>939</v>
      </c>
      <c r="C67" s="187"/>
      <c r="D67" s="248"/>
      <c r="E67" s="248"/>
      <c r="F67" s="248"/>
      <c r="G67" s="248"/>
      <c r="H67" s="187"/>
      <c r="I67" s="248"/>
      <c r="J67" s="248"/>
      <c r="K67" s="248"/>
      <c r="L67" s="248"/>
      <c r="M67" s="248"/>
      <c r="N67" s="248"/>
      <c r="O67" s="248"/>
      <c r="P67" s="248"/>
      <c r="Q67" s="248"/>
      <c r="R67" s="248"/>
      <c r="S67" s="248"/>
      <c r="T67" s="248"/>
      <c r="U67" s="248"/>
      <c r="V67" s="248"/>
      <c r="W67" s="248"/>
      <c r="X67" s="248"/>
      <c r="Y67" s="183"/>
      <c r="Z67" s="843"/>
      <c r="AA67" s="183"/>
    </row>
    <row r="68" spans="1:27" s="189" customFormat="1" ht="170.25" customHeight="1">
      <c r="A68" s="862"/>
      <c r="B68" s="135" t="s">
        <v>919</v>
      </c>
      <c r="C68" s="183" t="s">
        <v>138</v>
      </c>
      <c r="D68" s="248">
        <f>SUM(E68:X68)</f>
        <v>0.04</v>
      </c>
      <c r="E68" s="857">
        <v>0.04</v>
      </c>
      <c r="F68" s="248"/>
      <c r="G68" s="248"/>
      <c r="H68" s="187"/>
      <c r="I68" s="248"/>
      <c r="J68" s="248"/>
      <c r="K68" s="248"/>
      <c r="L68" s="248"/>
      <c r="M68" s="248"/>
      <c r="N68" s="248"/>
      <c r="O68" s="248"/>
      <c r="P68" s="248"/>
      <c r="Q68" s="248"/>
      <c r="R68" s="248"/>
      <c r="S68" s="248"/>
      <c r="T68" s="248"/>
      <c r="U68" s="248"/>
      <c r="V68" s="248"/>
      <c r="W68" s="248"/>
      <c r="X68" s="248"/>
      <c r="Y68" s="183" t="s">
        <v>1132</v>
      </c>
      <c r="Z68" s="843"/>
      <c r="AA68" s="183" t="s">
        <v>920</v>
      </c>
    </row>
    <row r="69" spans="1:27" s="189" customFormat="1" ht="65.25" customHeight="1">
      <c r="A69" s="1308"/>
      <c r="B69" s="1284" t="s">
        <v>916</v>
      </c>
      <c r="C69" s="183" t="s">
        <v>135</v>
      </c>
      <c r="D69" s="248">
        <f>SUM(E69:X69)</f>
        <v>0.04</v>
      </c>
      <c r="E69" s="857">
        <v>0.03</v>
      </c>
      <c r="F69" s="248"/>
      <c r="G69" s="248"/>
      <c r="H69" s="187"/>
      <c r="I69" s="248"/>
      <c r="J69" s="248"/>
      <c r="K69" s="248"/>
      <c r="L69" s="248"/>
      <c r="M69" s="248"/>
      <c r="N69" s="248"/>
      <c r="O69" s="248"/>
      <c r="P69" s="248"/>
      <c r="Q69" s="248"/>
      <c r="R69" s="248">
        <v>0.01</v>
      </c>
      <c r="S69" s="248"/>
      <c r="T69" s="248"/>
      <c r="U69" s="248"/>
      <c r="V69" s="248"/>
      <c r="W69" s="248"/>
      <c r="X69" s="248"/>
      <c r="Y69" s="183" t="s">
        <v>1133</v>
      </c>
      <c r="Z69" s="843"/>
      <c r="AA69" s="183"/>
    </row>
    <row r="70" spans="1:27" s="189" customFormat="1" ht="105.75" customHeight="1">
      <c r="A70" s="1309"/>
      <c r="B70" s="1286"/>
      <c r="C70" s="183" t="s">
        <v>139</v>
      </c>
      <c r="D70" s="248">
        <f>SUM(E70:X70)</f>
        <v>0.14000000000000001</v>
      </c>
      <c r="E70" s="857">
        <v>0.11</v>
      </c>
      <c r="F70" s="248"/>
      <c r="G70" s="248"/>
      <c r="H70" s="187">
        <v>0.01</v>
      </c>
      <c r="I70" s="248">
        <v>0.01</v>
      </c>
      <c r="J70" s="248"/>
      <c r="K70" s="248"/>
      <c r="L70" s="248"/>
      <c r="M70" s="248"/>
      <c r="N70" s="248"/>
      <c r="O70" s="248"/>
      <c r="P70" s="248"/>
      <c r="Q70" s="248"/>
      <c r="R70" s="248">
        <v>0.01</v>
      </c>
      <c r="S70" s="248"/>
      <c r="T70" s="248"/>
      <c r="U70" s="248"/>
      <c r="V70" s="248"/>
      <c r="W70" s="248"/>
      <c r="X70" s="248"/>
      <c r="Y70" s="183" t="s">
        <v>1134</v>
      </c>
      <c r="Z70" s="843"/>
      <c r="AA70" s="183"/>
    </row>
    <row r="71" spans="1:27" s="189" customFormat="1" ht="408.75" customHeight="1">
      <c r="A71" s="862"/>
      <c r="B71" s="819" t="s">
        <v>924</v>
      </c>
      <c r="C71" s="183" t="s">
        <v>342</v>
      </c>
      <c r="D71" s="248">
        <f>SUM(E71:X71)</f>
        <v>0.51</v>
      </c>
      <c r="E71" s="829">
        <v>0.49</v>
      </c>
      <c r="F71" s="248"/>
      <c r="G71" s="248"/>
      <c r="H71" s="187"/>
      <c r="I71" s="248"/>
      <c r="J71" s="248"/>
      <c r="K71" s="248"/>
      <c r="L71" s="248"/>
      <c r="M71" s="248"/>
      <c r="N71" s="248"/>
      <c r="O71" s="248"/>
      <c r="P71" s="248"/>
      <c r="Q71" s="248" t="s">
        <v>73</v>
      </c>
      <c r="R71" s="248">
        <v>0.01</v>
      </c>
      <c r="S71" s="248"/>
      <c r="T71" s="248"/>
      <c r="U71" s="248"/>
      <c r="V71" s="248"/>
      <c r="W71" s="248"/>
      <c r="X71" s="248">
        <v>0.01</v>
      </c>
      <c r="Y71" s="183" t="s">
        <v>1038</v>
      </c>
      <c r="Z71" s="843"/>
      <c r="AA71" s="135" t="s">
        <v>1135</v>
      </c>
    </row>
    <row r="72" spans="1:27" s="168" customFormat="1" ht="22.15" customHeight="1">
      <c r="A72" s="163">
        <v>3</v>
      </c>
      <c r="B72" s="844" t="s">
        <v>587</v>
      </c>
      <c r="C72" s="840"/>
      <c r="D72" s="184">
        <v>0.2</v>
      </c>
      <c r="E72" s="820"/>
      <c r="F72" s="820"/>
      <c r="G72" s="820"/>
      <c r="H72" s="820"/>
      <c r="I72" s="820"/>
      <c r="J72" s="820"/>
      <c r="K72" s="820"/>
      <c r="L72" s="820"/>
      <c r="M72" s="820"/>
      <c r="N72" s="820"/>
      <c r="O72" s="820"/>
      <c r="P72" s="820"/>
      <c r="Q72" s="820"/>
      <c r="R72" s="820"/>
      <c r="S72" s="820"/>
      <c r="T72" s="820"/>
      <c r="U72" s="820"/>
      <c r="V72" s="820"/>
      <c r="W72" s="820"/>
      <c r="X72" s="820"/>
      <c r="Y72" s="840"/>
      <c r="Z72" s="842"/>
      <c r="AA72" s="840"/>
    </row>
    <row r="73" spans="1:27" ht="163.5" customHeight="1">
      <c r="A73" s="111"/>
      <c r="B73" s="135" t="s">
        <v>588</v>
      </c>
      <c r="C73" s="183" t="s">
        <v>134</v>
      </c>
      <c r="D73" s="248">
        <v>0.2</v>
      </c>
      <c r="E73" s="170">
        <v>0.2</v>
      </c>
      <c r="F73" s="170"/>
      <c r="G73" s="170"/>
      <c r="H73" s="170"/>
      <c r="I73" s="170"/>
      <c r="J73" s="170"/>
      <c r="K73" s="170"/>
      <c r="L73" s="170"/>
      <c r="M73" s="170"/>
      <c r="N73" s="170"/>
      <c r="O73" s="170"/>
      <c r="P73" s="170"/>
      <c r="Q73" s="170"/>
      <c r="R73" s="170"/>
      <c r="S73" s="170"/>
      <c r="T73" s="170"/>
      <c r="U73" s="170"/>
      <c r="V73" s="170"/>
      <c r="W73" s="170"/>
      <c r="X73" s="170"/>
      <c r="Y73" s="183" t="s">
        <v>801</v>
      </c>
      <c r="Z73" s="843" t="s">
        <v>1098</v>
      </c>
      <c r="AA73" s="183" t="s">
        <v>1160</v>
      </c>
    </row>
    <row r="74" spans="1:27" s="179" customFormat="1" ht="26.25" customHeight="1">
      <c r="A74" s="163">
        <v>6</v>
      </c>
      <c r="B74" s="839" t="s">
        <v>402</v>
      </c>
      <c r="C74" s="840"/>
      <c r="D74" s="184">
        <f>SUM(D75:D112)</f>
        <v>179.48</v>
      </c>
      <c r="E74" s="820"/>
      <c r="F74" s="820"/>
      <c r="G74" s="820"/>
      <c r="H74" s="820"/>
      <c r="I74" s="820"/>
      <c r="J74" s="820"/>
      <c r="K74" s="820"/>
      <c r="L74" s="820"/>
      <c r="M74" s="820"/>
      <c r="N74" s="820"/>
      <c r="O74" s="820"/>
      <c r="P74" s="820"/>
      <c r="Q74" s="820"/>
      <c r="R74" s="820"/>
      <c r="S74" s="820"/>
      <c r="T74" s="820"/>
      <c r="U74" s="820"/>
      <c r="V74" s="820"/>
      <c r="W74" s="820"/>
      <c r="X74" s="820"/>
      <c r="Y74" s="841"/>
      <c r="Z74" s="184"/>
      <c r="AA74" s="860"/>
    </row>
    <row r="75" spans="1:27" s="179" customFormat="1" ht="168.75" customHeight="1">
      <c r="A75" s="163"/>
      <c r="B75" s="113" t="s">
        <v>658</v>
      </c>
      <c r="C75" s="183" t="s">
        <v>276</v>
      </c>
      <c r="D75" s="248">
        <v>6</v>
      </c>
      <c r="E75" s="855">
        <v>5.37</v>
      </c>
      <c r="F75" s="820"/>
      <c r="G75" s="855"/>
      <c r="H75" s="855">
        <v>0.13</v>
      </c>
      <c r="I75" s="820"/>
      <c r="J75" s="820"/>
      <c r="K75" s="820"/>
      <c r="L75" s="820"/>
      <c r="M75" s="820"/>
      <c r="N75" s="820"/>
      <c r="O75" s="111"/>
      <c r="P75" s="111"/>
      <c r="Q75" s="111"/>
      <c r="R75" s="111">
        <v>0.35</v>
      </c>
      <c r="S75" s="111">
        <v>0.15</v>
      </c>
      <c r="T75" s="111"/>
      <c r="U75" s="111"/>
      <c r="V75" s="111"/>
      <c r="W75" s="111"/>
      <c r="X75" s="111"/>
      <c r="Y75" s="183" t="s">
        <v>803</v>
      </c>
      <c r="Z75" s="183" t="s">
        <v>784</v>
      </c>
      <c r="AA75" s="183" t="s">
        <v>751</v>
      </c>
    </row>
    <row r="76" spans="1:27" s="179" customFormat="1" ht="111" customHeight="1">
      <c r="A76" s="163"/>
      <c r="B76" s="135" t="s">
        <v>659</v>
      </c>
      <c r="C76" s="183" t="s">
        <v>276</v>
      </c>
      <c r="D76" s="248">
        <v>0.05</v>
      </c>
      <c r="E76" s="855"/>
      <c r="F76" s="820"/>
      <c r="G76" s="855"/>
      <c r="H76" s="855"/>
      <c r="I76" s="820"/>
      <c r="J76" s="820"/>
      <c r="K76" s="820"/>
      <c r="L76" s="820"/>
      <c r="M76" s="820"/>
      <c r="N76" s="820"/>
      <c r="O76" s="111">
        <v>0.05</v>
      </c>
      <c r="P76" s="111"/>
      <c r="Q76" s="111"/>
      <c r="R76" s="111"/>
      <c r="S76" s="111"/>
      <c r="T76" s="111"/>
      <c r="U76" s="111"/>
      <c r="V76" s="111"/>
      <c r="W76" s="111"/>
      <c r="X76" s="111"/>
      <c r="Y76" s="183" t="s">
        <v>802</v>
      </c>
      <c r="Z76" s="183" t="s">
        <v>785</v>
      </c>
      <c r="AA76" s="183" t="s">
        <v>759</v>
      </c>
    </row>
    <row r="77" spans="1:27" s="179" customFormat="1" ht="125.25" customHeight="1">
      <c r="A77" s="163"/>
      <c r="B77" s="118" t="s">
        <v>660</v>
      </c>
      <c r="C77" s="183" t="s">
        <v>136</v>
      </c>
      <c r="D77" s="248">
        <f>SUM(E77:X77)</f>
        <v>3.51</v>
      </c>
      <c r="E77" s="864">
        <v>2.9</v>
      </c>
      <c r="F77" s="820"/>
      <c r="G77" s="865">
        <v>0.14000000000000001</v>
      </c>
      <c r="H77" s="865">
        <v>0.42</v>
      </c>
      <c r="I77" s="820"/>
      <c r="J77" s="820"/>
      <c r="K77" s="820"/>
      <c r="L77" s="820"/>
      <c r="M77" s="820"/>
      <c r="N77" s="820"/>
      <c r="O77" s="183"/>
      <c r="P77" s="183"/>
      <c r="Q77" s="183"/>
      <c r="R77" s="183"/>
      <c r="S77" s="183"/>
      <c r="T77" s="183"/>
      <c r="U77" s="183"/>
      <c r="V77" s="183"/>
      <c r="W77" s="183"/>
      <c r="X77" s="183">
        <v>0.05</v>
      </c>
      <c r="Y77" s="183" t="s">
        <v>804</v>
      </c>
      <c r="Z77" s="183" t="s">
        <v>1096</v>
      </c>
      <c r="AA77" s="183" t="s">
        <v>758</v>
      </c>
    </row>
    <row r="78" spans="1:27" s="179" customFormat="1" ht="132" customHeight="1">
      <c r="A78" s="839"/>
      <c r="B78" s="195" t="s">
        <v>661</v>
      </c>
      <c r="C78" s="183" t="s">
        <v>276</v>
      </c>
      <c r="D78" s="170">
        <f>SUM(E78:X78)</f>
        <v>1.55</v>
      </c>
      <c r="E78" s="170">
        <v>1.45</v>
      </c>
      <c r="F78" s="820"/>
      <c r="G78" s="865"/>
      <c r="H78" s="865"/>
      <c r="I78" s="820"/>
      <c r="J78" s="820"/>
      <c r="K78" s="820"/>
      <c r="L78" s="820"/>
      <c r="M78" s="820"/>
      <c r="N78" s="820"/>
      <c r="O78" s="183"/>
      <c r="P78" s="183"/>
      <c r="Q78" s="183"/>
      <c r="R78" s="183">
        <v>0.03</v>
      </c>
      <c r="S78" s="183">
        <v>0.03</v>
      </c>
      <c r="T78" s="183"/>
      <c r="U78" s="183"/>
      <c r="V78" s="183"/>
      <c r="W78" s="183"/>
      <c r="X78" s="183">
        <v>0.04</v>
      </c>
      <c r="Y78" s="866" t="s">
        <v>806</v>
      </c>
      <c r="Z78" s="843" t="s">
        <v>1099</v>
      </c>
      <c r="AA78" s="183" t="s">
        <v>773</v>
      </c>
    </row>
    <row r="79" spans="1:27" s="179" customFormat="1" ht="105.75" customHeight="1">
      <c r="A79" s="839"/>
      <c r="B79" s="195" t="s">
        <v>661</v>
      </c>
      <c r="C79" s="183" t="s">
        <v>276</v>
      </c>
      <c r="D79" s="248">
        <f>SUM(R79:X79)</f>
        <v>0.35</v>
      </c>
      <c r="E79" s="855"/>
      <c r="F79" s="820"/>
      <c r="G79" s="820"/>
      <c r="H79" s="820"/>
      <c r="I79" s="820"/>
      <c r="J79" s="820"/>
      <c r="K79" s="820"/>
      <c r="L79" s="820"/>
      <c r="M79" s="820"/>
      <c r="N79" s="820"/>
      <c r="O79" s="820"/>
      <c r="P79" s="820"/>
      <c r="Q79" s="820"/>
      <c r="R79" s="111">
        <f>0.1</f>
        <v>0.1</v>
      </c>
      <c r="S79" s="111">
        <f>0.1</f>
        <v>0.1</v>
      </c>
      <c r="T79" s="111"/>
      <c r="U79" s="111"/>
      <c r="V79" s="111"/>
      <c r="W79" s="111"/>
      <c r="X79" s="111">
        <f>0.15</f>
        <v>0.15</v>
      </c>
      <c r="Y79" s="866" t="s">
        <v>806</v>
      </c>
      <c r="Z79" s="183" t="s">
        <v>786</v>
      </c>
      <c r="AA79" s="183" t="s">
        <v>740</v>
      </c>
    </row>
    <row r="80" spans="1:27" ht="105" customHeight="1">
      <c r="A80" s="111"/>
      <c r="B80" s="135" t="s">
        <v>619</v>
      </c>
      <c r="C80" s="183" t="s">
        <v>140</v>
      </c>
      <c r="D80" s="248">
        <v>1</v>
      </c>
      <c r="E80" s="170"/>
      <c r="F80" s="170"/>
      <c r="G80" s="170"/>
      <c r="H80" s="170">
        <v>0.2</v>
      </c>
      <c r="I80" s="170">
        <v>0.8</v>
      </c>
      <c r="J80" s="170"/>
      <c r="K80" s="170"/>
      <c r="L80" s="170"/>
      <c r="M80" s="170"/>
      <c r="N80" s="170"/>
      <c r="O80" s="170"/>
      <c r="P80" s="170"/>
      <c r="Q80" s="170"/>
      <c r="R80" s="170"/>
      <c r="S80" s="170"/>
      <c r="T80" s="170"/>
      <c r="U80" s="170"/>
      <c r="V80" s="170"/>
      <c r="W80" s="170"/>
      <c r="X80" s="170"/>
      <c r="Y80" s="183" t="s">
        <v>805</v>
      </c>
      <c r="Z80" s="848" t="s">
        <v>787</v>
      </c>
      <c r="AA80" s="183" t="s">
        <v>741</v>
      </c>
    </row>
    <row r="81" spans="1:29" ht="175.5" customHeight="1">
      <c r="A81" s="111"/>
      <c r="B81" s="113" t="s">
        <v>427</v>
      </c>
      <c r="C81" s="183" t="s">
        <v>342</v>
      </c>
      <c r="D81" s="248">
        <v>4.1999999999999993</v>
      </c>
      <c r="E81" s="170">
        <v>3.64</v>
      </c>
      <c r="F81" s="170"/>
      <c r="G81" s="170">
        <v>0.37</v>
      </c>
      <c r="H81" s="170"/>
      <c r="I81" s="170"/>
      <c r="J81" s="170"/>
      <c r="K81" s="170"/>
      <c r="L81" s="170"/>
      <c r="M81" s="170"/>
      <c r="N81" s="170"/>
      <c r="O81" s="170"/>
      <c r="P81" s="170"/>
      <c r="Q81" s="170"/>
      <c r="R81" s="170">
        <v>0.06</v>
      </c>
      <c r="S81" s="170">
        <v>0.12</v>
      </c>
      <c r="T81" s="170"/>
      <c r="U81" s="170"/>
      <c r="V81" s="170"/>
      <c r="W81" s="170"/>
      <c r="X81" s="170">
        <v>0.01</v>
      </c>
      <c r="Y81" s="183" t="s">
        <v>1161</v>
      </c>
      <c r="Z81" s="843" t="s">
        <v>791</v>
      </c>
      <c r="AA81" s="183" t="s">
        <v>743</v>
      </c>
    </row>
    <row r="82" spans="1:29" ht="116.45" customHeight="1">
      <c r="A82" s="111"/>
      <c r="B82" s="867" t="s">
        <v>280</v>
      </c>
      <c r="C82" s="187" t="s">
        <v>276</v>
      </c>
      <c r="D82" s="170">
        <f>SUM(E82:X82)</f>
        <v>4.3100000000000005</v>
      </c>
      <c r="E82" s="170">
        <v>4.16</v>
      </c>
      <c r="F82" s="170"/>
      <c r="G82" s="170"/>
      <c r="H82" s="170"/>
      <c r="I82" s="170"/>
      <c r="J82" s="170"/>
      <c r="K82" s="170"/>
      <c r="L82" s="170"/>
      <c r="M82" s="170"/>
      <c r="N82" s="170"/>
      <c r="O82" s="170"/>
      <c r="P82" s="170"/>
      <c r="Q82" s="170"/>
      <c r="R82" s="170">
        <v>7.0000000000000007E-2</v>
      </c>
      <c r="S82" s="170">
        <v>0.08</v>
      </c>
      <c r="T82" s="170"/>
      <c r="U82" s="170"/>
      <c r="V82" s="170"/>
      <c r="W82" s="170"/>
      <c r="X82" s="170"/>
      <c r="Y82" s="866" t="s">
        <v>993</v>
      </c>
      <c r="Z82" s="183" t="s">
        <v>792</v>
      </c>
      <c r="AA82" s="183" t="s">
        <v>736</v>
      </c>
    </row>
    <row r="83" spans="1:29" s="189" customFormat="1" ht="149.25" customHeight="1">
      <c r="A83" s="111"/>
      <c r="B83" s="113" t="s">
        <v>445</v>
      </c>
      <c r="C83" s="183" t="s">
        <v>130</v>
      </c>
      <c r="D83" s="170">
        <v>3.8</v>
      </c>
      <c r="E83" s="111">
        <v>3</v>
      </c>
      <c r="F83" s="111"/>
      <c r="G83" s="111"/>
      <c r="H83" s="111">
        <v>0.3</v>
      </c>
      <c r="I83" s="111"/>
      <c r="J83" s="111"/>
      <c r="K83" s="111">
        <v>0.24</v>
      </c>
      <c r="L83" s="111"/>
      <c r="M83" s="111"/>
      <c r="N83" s="111"/>
      <c r="O83" s="111"/>
      <c r="P83" s="111"/>
      <c r="Q83" s="111"/>
      <c r="R83" s="111">
        <v>0.15</v>
      </c>
      <c r="S83" s="111">
        <v>0.11</v>
      </c>
      <c r="T83" s="111"/>
      <c r="U83" s="111"/>
      <c r="V83" s="111"/>
      <c r="W83" s="111"/>
      <c r="X83" s="111"/>
      <c r="Y83" s="183" t="s">
        <v>807</v>
      </c>
      <c r="Z83" s="183" t="s">
        <v>792</v>
      </c>
      <c r="AA83" s="183" t="s">
        <v>735</v>
      </c>
      <c r="AC83" s="274"/>
    </row>
    <row r="84" spans="1:29" ht="134.25" customHeight="1">
      <c r="A84" s="821"/>
      <c r="B84" s="195" t="s">
        <v>616</v>
      </c>
      <c r="C84" s="868" t="s">
        <v>134</v>
      </c>
      <c r="D84" s="826">
        <f>SUM(E84:X84)</f>
        <v>15.969999999999999</v>
      </c>
      <c r="E84" s="826">
        <v>15.06</v>
      </c>
      <c r="F84" s="170"/>
      <c r="G84" s="170"/>
      <c r="H84" s="170"/>
      <c r="I84" s="170"/>
      <c r="J84" s="170"/>
      <c r="K84" s="170"/>
      <c r="L84" s="170"/>
      <c r="M84" s="170"/>
      <c r="N84" s="170"/>
      <c r="O84" s="170"/>
      <c r="P84" s="170"/>
      <c r="Q84" s="170"/>
      <c r="R84" s="134">
        <v>0.35</v>
      </c>
      <c r="S84" s="134">
        <v>0.27</v>
      </c>
      <c r="T84" s="170"/>
      <c r="U84" s="170"/>
      <c r="V84" s="170"/>
      <c r="W84" s="170"/>
      <c r="X84" s="170">
        <v>0.28999999999999998</v>
      </c>
      <c r="Y84" s="868" t="s">
        <v>809</v>
      </c>
      <c r="Z84" s="843" t="s">
        <v>1136</v>
      </c>
      <c r="AA84" s="868" t="s">
        <v>771</v>
      </c>
    </row>
    <row r="85" spans="1:29" ht="105" customHeight="1">
      <c r="A85" s="111"/>
      <c r="B85" s="135" t="s">
        <v>620</v>
      </c>
      <c r="C85" s="183" t="s">
        <v>132</v>
      </c>
      <c r="D85" s="248">
        <f>SUM(E85:X85)</f>
        <v>3.31</v>
      </c>
      <c r="E85" s="824">
        <v>0.1</v>
      </c>
      <c r="F85" s="170"/>
      <c r="G85" s="170"/>
      <c r="H85" s="170">
        <v>0.21</v>
      </c>
      <c r="I85" s="170"/>
      <c r="J85" s="170"/>
      <c r="K85" s="170"/>
      <c r="L85" s="170"/>
      <c r="M85" s="170"/>
      <c r="N85" s="170"/>
      <c r="O85" s="170"/>
      <c r="P85" s="170"/>
      <c r="Q85" s="170"/>
      <c r="R85" s="170"/>
      <c r="S85" s="170"/>
      <c r="T85" s="170"/>
      <c r="U85" s="170"/>
      <c r="V85" s="170"/>
      <c r="W85" s="170"/>
      <c r="X85" s="824">
        <v>3</v>
      </c>
      <c r="Y85" s="829" t="s">
        <v>808</v>
      </c>
      <c r="Z85" s="843" t="s">
        <v>1101</v>
      </c>
      <c r="AA85" s="183" t="s">
        <v>771</v>
      </c>
    </row>
    <row r="86" spans="1:29" s="189" customFormat="1" ht="99" customHeight="1">
      <c r="A86" s="111"/>
      <c r="B86" s="135" t="s">
        <v>645</v>
      </c>
      <c r="C86" s="183" t="s">
        <v>130</v>
      </c>
      <c r="D86" s="170">
        <v>0.32</v>
      </c>
      <c r="E86" s="170">
        <v>0.28000000000000003</v>
      </c>
      <c r="F86" s="170"/>
      <c r="G86" s="170"/>
      <c r="H86" s="170"/>
      <c r="I86" s="170"/>
      <c r="J86" s="170"/>
      <c r="K86" s="170"/>
      <c r="L86" s="170"/>
      <c r="M86" s="170"/>
      <c r="N86" s="170"/>
      <c r="O86" s="170"/>
      <c r="P86" s="170"/>
      <c r="Q86" s="170"/>
      <c r="R86" s="170">
        <v>0.02</v>
      </c>
      <c r="S86" s="170">
        <v>0.02</v>
      </c>
      <c r="T86" s="170"/>
      <c r="U86" s="170"/>
      <c r="V86" s="170"/>
      <c r="W86" s="170"/>
      <c r="X86" s="170"/>
      <c r="Y86" s="829" t="s">
        <v>810</v>
      </c>
      <c r="Z86" s="848" t="s">
        <v>1102</v>
      </c>
      <c r="AA86" s="183" t="s">
        <v>771</v>
      </c>
    </row>
    <row r="87" spans="1:29" s="189" customFormat="1" ht="99" customHeight="1">
      <c r="A87" s="111"/>
      <c r="B87" s="135" t="s">
        <v>1001</v>
      </c>
      <c r="C87" s="183" t="s">
        <v>133</v>
      </c>
      <c r="D87" s="170">
        <f>SUM(E87:X87)</f>
        <v>7.1999999999999993</v>
      </c>
      <c r="E87" s="170">
        <v>6.45</v>
      </c>
      <c r="F87" s="170"/>
      <c r="G87" s="170"/>
      <c r="H87" s="170"/>
      <c r="I87" s="170"/>
      <c r="J87" s="170"/>
      <c r="K87" s="170"/>
      <c r="L87" s="170"/>
      <c r="M87" s="170"/>
      <c r="N87" s="170"/>
      <c r="O87" s="170"/>
      <c r="P87" s="170"/>
      <c r="Q87" s="170"/>
      <c r="R87" s="170">
        <v>0.3</v>
      </c>
      <c r="S87" s="170">
        <v>0.35</v>
      </c>
      <c r="T87" s="170"/>
      <c r="U87" s="170"/>
      <c r="V87" s="170"/>
      <c r="W87" s="170"/>
      <c r="X87" s="170">
        <v>0.1</v>
      </c>
      <c r="Y87" s="829" t="s">
        <v>1005</v>
      </c>
      <c r="Z87" s="848"/>
      <c r="AA87" s="183" t="s">
        <v>902</v>
      </c>
    </row>
    <row r="88" spans="1:29" s="189" customFormat="1" ht="87" customHeight="1">
      <c r="A88" s="1294"/>
      <c r="B88" s="1287" t="s">
        <v>903</v>
      </c>
      <c r="C88" s="183" t="s">
        <v>133</v>
      </c>
      <c r="D88" s="170">
        <f>SUM(E88:X88)</f>
        <v>2.5499999999999998</v>
      </c>
      <c r="E88" s="857">
        <v>2.2200000000000002</v>
      </c>
      <c r="F88" s="170"/>
      <c r="G88" s="170"/>
      <c r="H88" s="170"/>
      <c r="I88" s="170"/>
      <c r="J88" s="170"/>
      <c r="K88" s="170"/>
      <c r="L88" s="170"/>
      <c r="M88" s="170"/>
      <c r="N88" s="170"/>
      <c r="O88" s="170"/>
      <c r="P88" s="170"/>
      <c r="Q88" s="170"/>
      <c r="R88" s="170">
        <v>0.28000000000000003</v>
      </c>
      <c r="S88" s="170">
        <v>0.04</v>
      </c>
      <c r="T88" s="170"/>
      <c r="U88" s="170"/>
      <c r="V88" s="170"/>
      <c r="W88" s="170"/>
      <c r="X88" s="170">
        <v>0.01</v>
      </c>
      <c r="Y88" s="829" t="s">
        <v>1137</v>
      </c>
      <c r="Z88" s="848"/>
      <c r="AA88" s="1287" t="s">
        <v>905</v>
      </c>
    </row>
    <row r="89" spans="1:29" s="189" customFormat="1" ht="110.45" customHeight="1">
      <c r="A89" s="1293"/>
      <c r="B89" s="1289"/>
      <c r="C89" s="183" t="s">
        <v>1007</v>
      </c>
      <c r="D89" s="170">
        <f>SUM(E89:X89)</f>
        <v>6.6999999999999993</v>
      </c>
      <c r="E89" s="857">
        <v>5.88</v>
      </c>
      <c r="F89" s="170"/>
      <c r="G89" s="170"/>
      <c r="H89" s="170">
        <v>0.1</v>
      </c>
      <c r="I89" s="170"/>
      <c r="J89" s="170"/>
      <c r="K89" s="170"/>
      <c r="L89" s="170"/>
      <c r="M89" s="170">
        <v>0.08</v>
      </c>
      <c r="N89" s="170"/>
      <c r="O89" s="170"/>
      <c r="P89" s="170"/>
      <c r="Q89" s="170"/>
      <c r="R89" s="170">
        <v>0.44</v>
      </c>
      <c r="S89" s="170">
        <v>0.1</v>
      </c>
      <c r="T89" s="170"/>
      <c r="U89" s="170"/>
      <c r="V89" s="170">
        <v>0.01</v>
      </c>
      <c r="W89" s="170"/>
      <c r="X89" s="170">
        <v>0.09</v>
      </c>
      <c r="Y89" s="829" t="s">
        <v>1162</v>
      </c>
      <c r="Z89" s="848"/>
      <c r="AA89" s="1289"/>
    </row>
    <row r="90" spans="1:29" s="189" customFormat="1" ht="253.5" customHeight="1">
      <c r="A90" s="111"/>
      <c r="B90" s="135" t="s">
        <v>906</v>
      </c>
      <c r="C90" s="183" t="s">
        <v>139</v>
      </c>
      <c r="D90" s="170">
        <f>SUM(E90:X90)</f>
        <v>11.249999999999998</v>
      </c>
      <c r="E90" s="857">
        <v>9.6</v>
      </c>
      <c r="F90" s="170">
        <v>0.08</v>
      </c>
      <c r="G90" s="170"/>
      <c r="H90" s="170"/>
      <c r="I90" s="170"/>
      <c r="J90" s="170"/>
      <c r="K90" s="170">
        <v>0.04</v>
      </c>
      <c r="L90" s="170"/>
      <c r="M90" s="170"/>
      <c r="N90" s="170"/>
      <c r="O90" s="170"/>
      <c r="P90" s="170"/>
      <c r="Q90" s="170"/>
      <c r="R90" s="170">
        <v>1.2</v>
      </c>
      <c r="S90" s="170">
        <v>0.3</v>
      </c>
      <c r="T90" s="170"/>
      <c r="U90" s="170"/>
      <c r="V90" s="170"/>
      <c r="W90" s="170"/>
      <c r="X90" s="170">
        <v>0.03</v>
      </c>
      <c r="Y90" s="829" t="s">
        <v>1013</v>
      </c>
      <c r="Z90" s="848"/>
      <c r="AA90" s="183" t="s">
        <v>907</v>
      </c>
    </row>
    <row r="91" spans="1:29" s="189" customFormat="1" ht="343.5" customHeight="1">
      <c r="A91" s="111"/>
      <c r="B91" s="135" t="s">
        <v>908</v>
      </c>
      <c r="C91" s="183" t="s">
        <v>134</v>
      </c>
      <c r="D91" s="170">
        <v>8.94</v>
      </c>
      <c r="E91" s="857">
        <v>6.76</v>
      </c>
      <c r="F91" s="170">
        <v>0.1</v>
      </c>
      <c r="G91" s="170"/>
      <c r="H91" s="170"/>
      <c r="I91" s="170">
        <v>0.8</v>
      </c>
      <c r="J91" s="170"/>
      <c r="K91" s="170"/>
      <c r="L91" s="170"/>
      <c r="M91" s="170">
        <v>0.16</v>
      </c>
      <c r="N91" s="170"/>
      <c r="O91" s="170"/>
      <c r="P91" s="170"/>
      <c r="Q91" s="170"/>
      <c r="R91" s="170">
        <v>0.62</v>
      </c>
      <c r="S91" s="170">
        <v>0.4</v>
      </c>
      <c r="T91" s="170"/>
      <c r="U91" s="170"/>
      <c r="V91" s="170"/>
      <c r="W91" s="170"/>
      <c r="X91" s="170">
        <v>0.1</v>
      </c>
      <c r="Y91" s="829" t="s">
        <v>1163</v>
      </c>
      <c r="Z91" s="848"/>
      <c r="AA91" s="183" t="s">
        <v>910</v>
      </c>
    </row>
    <row r="92" spans="1:29" s="189" customFormat="1" ht="78.75" customHeight="1">
      <c r="A92" s="1292"/>
      <c r="B92" s="1284" t="s">
        <v>988</v>
      </c>
      <c r="C92" s="183" t="s">
        <v>136</v>
      </c>
      <c r="D92" s="170">
        <f t="shared" ref="D92:D98" si="0">SUM(E92:X92)</f>
        <v>2.44</v>
      </c>
      <c r="E92" s="857">
        <v>1.89</v>
      </c>
      <c r="F92" s="170"/>
      <c r="G92" s="170"/>
      <c r="H92" s="170"/>
      <c r="I92" s="170"/>
      <c r="J92" s="170"/>
      <c r="K92" s="170"/>
      <c r="L92" s="170"/>
      <c r="M92" s="170"/>
      <c r="N92" s="170"/>
      <c r="O92" s="170"/>
      <c r="P92" s="170"/>
      <c r="Q92" s="170"/>
      <c r="R92" s="170">
        <v>0.33</v>
      </c>
      <c r="S92" s="170">
        <v>0.22</v>
      </c>
      <c r="T92" s="170"/>
      <c r="U92" s="170"/>
      <c r="V92" s="170"/>
      <c r="W92" s="170"/>
      <c r="X92" s="170"/>
      <c r="Y92" s="829" t="s">
        <v>1138</v>
      </c>
      <c r="Z92" s="848"/>
      <c r="AA92" s="1287" t="s">
        <v>1159</v>
      </c>
    </row>
    <row r="93" spans="1:29" s="189" customFormat="1" ht="134.25" customHeight="1">
      <c r="A93" s="1294"/>
      <c r="B93" s="1285"/>
      <c r="C93" s="183" t="s">
        <v>134</v>
      </c>
      <c r="D93" s="170">
        <f t="shared" si="0"/>
        <v>21.560000000000002</v>
      </c>
      <c r="E93" s="857">
        <v>17.899999999999999</v>
      </c>
      <c r="F93" s="170"/>
      <c r="G93" s="170">
        <v>0.05</v>
      </c>
      <c r="H93" s="170">
        <v>0.95</v>
      </c>
      <c r="I93" s="170">
        <v>0.1</v>
      </c>
      <c r="J93" s="170"/>
      <c r="K93" s="170"/>
      <c r="L93" s="170"/>
      <c r="M93" s="170">
        <v>0.2</v>
      </c>
      <c r="N93" s="170"/>
      <c r="O93" s="170"/>
      <c r="P93" s="170"/>
      <c r="Q93" s="170"/>
      <c r="R93" s="170">
        <v>0.8</v>
      </c>
      <c r="S93" s="170">
        <v>1.46</v>
      </c>
      <c r="T93" s="170"/>
      <c r="U93" s="170"/>
      <c r="V93" s="170"/>
      <c r="W93" s="170"/>
      <c r="X93" s="170">
        <v>0.1</v>
      </c>
      <c r="Y93" s="829" t="s">
        <v>1139</v>
      </c>
      <c r="Z93" s="848"/>
      <c r="AA93" s="1288"/>
    </row>
    <row r="94" spans="1:29" s="189" customFormat="1" ht="163.5" customHeight="1">
      <c r="A94" s="1293"/>
      <c r="B94" s="1286"/>
      <c r="C94" s="183" t="s">
        <v>666</v>
      </c>
      <c r="D94" s="170">
        <f t="shared" si="0"/>
        <v>19.04</v>
      </c>
      <c r="E94" s="857">
        <v>9.8000000000000007</v>
      </c>
      <c r="F94" s="170"/>
      <c r="G94" s="170"/>
      <c r="H94" s="170">
        <v>0.5</v>
      </c>
      <c r="I94" s="170"/>
      <c r="J94" s="170"/>
      <c r="K94" s="170"/>
      <c r="L94" s="170"/>
      <c r="M94" s="170"/>
      <c r="N94" s="170">
        <v>0.02</v>
      </c>
      <c r="O94" s="170"/>
      <c r="P94" s="170">
        <v>4.2699999999999996</v>
      </c>
      <c r="Q94" s="170"/>
      <c r="R94" s="170">
        <v>2.86</v>
      </c>
      <c r="S94" s="170">
        <v>0.99</v>
      </c>
      <c r="T94" s="170"/>
      <c r="U94" s="170"/>
      <c r="V94" s="170"/>
      <c r="W94" s="170"/>
      <c r="X94" s="170">
        <v>0.6</v>
      </c>
      <c r="Y94" s="829" t="s">
        <v>1140</v>
      </c>
      <c r="Z94" s="848"/>
      <c r="AA94" s="1289"/>
    </row>
    <row r="95" spans="1:29" s="189" customFormat="1" ht="81.75" customHeight="1">
      <c r="A95" s="1292"/>
      <c r="B95" s="1290" t="s">
        <v>911</v>
      </c>
      <c r="C95" s="183" t="s">
        <v>1008</v>
      </c>
      <c r="D95" s="827">
        <f t="shared" si="0"/>
        <v>5.4899999999999993</v>
      </c>
      <c r="E95" s="170">
        <v>4.88</v>
      </c>
      <c r="F95" s="170"/>
      <c r="G95" s="170"/>
      <c r="H95" s="170"/>
      <c r="I95" s="170"/>
      <c r="J95" s="170"/>
      <c r="K95" s="170"/>
      <c r="L95" s="170"/>
      <c r="M95" s="170"/>
      <c r="N95" s="170"/>
      <c r="O95" s="170"/>
      <c r="P95" s="170"/>
      <c r="Q95" s="170"/>
      <c r="R95" s="170">
        <v>0.3</v>
      </c>
      <c r="S95" s="170">
        <v>0.31</v>
      </c>
      <c r="T95" s="170"/>
      <c r="U95" s="170"/>
      <c r="V95" s="170"/>
      <c r="W95" s="170"/>
      <c r="X95" s="170"/>
      <c r="Y95" s="829" t="s">
        <v>1075</v>
      </c>
      <c r="Z95" s="848"/>
      <c r="AA95" s="1287" t="s">
        <v>913</v>
      </c>
    </row>
    <row r="96" spans="1:29" s="189" customFormat="1" ht="40.15" customHeight="1">
      <c r="A96" s="1293"/>
      <c r="B96" s="1291"/>
      <c r="C96" s="183" t="s">
        <v>1007</v>
      </c>
      <c r="D96" s="170">
        <f t="shared" si="0"/>
        <v>2.8900000000000006</v>
      </c>
      <c r="E96" s="857">
        <f>0.37+0.87+1.25</f>
        <v>2.4900000000000002</v>
      </c>
      <c r="F96" s="170"/>
      <c r="G96" s="170"/>
      <c r="H96" s="170"/>
      <c r="I96" s="170"/>
      <c r="J96" s="170"/>
      <c r="K96" s="170"/>
      <c r="L96" s="170"/>
      <c r="M96" s="170"/>
      <c r="N96" s="170"/>
      <c r="O96" s="170"/>
      <c r="P96" s="170"/>
      <c r="Q96" s="170"/>
      <c r="R96" s="170">
        <v>0.2</v>
      </c>
      <c r="S96" s="170">
        <v>0.2</v>
      </c>
      <c r="T96" s="170"/>
      <c r="U96" s="170"/>
      <c r="V96" s="170"/>
      <c r="W96" s="170"/>
      <c r="X96" s="170"/>
      <c r="Y96" s="829" t="s">
        <v>1141</v>
      </c>
      <c r="Z96" s="848"/>
      <c r="AA96" s="1289"/>
    </row>
    <row r="97" spans="1:36" s="110" customFormat="1" ht="261.75" customHeight="1">
      <c r="A97" s="821"/>
      <c r="B97" s="1295" t="s">
        <v>1113</v>
      </c>
      <c r="C97" s="183" t="s">
        <v>666</v>
      </c>
      <c r="D97" s="829">
        <f t="shared" si="0"/>
        <v>20.81</v>
      </c>
      <c r="E97" s="111">
        <v>13.3</v>
      </c>
      <c r="F97" s="170">
        <v>0.2</v>
      </c>
      <c r="G97" s="170"/>
      <c r="H97" s="170">
        <v>4</v>
      </c>
      <c r="I97" s="170"/>
      <c r="J97" s="170"/>
      <c r="K97" s="170">
        <v>0.3</v>
      </c>
      <c r="L97" s="170">
        <v>0.2</v>
      </c>
      <c r="N97" s="170">
        <v>0.06</v>
      </c>
      <c r="O97" s="170"/>
      <c r="P97" s="170"/>
      <c r="Q97" s="170"/>
      <c r="R97" s="170">
        <v>1.5</v>
      </c>
      <c r="S97" s="170">
        <v>1.2</v>
      </c>
      <c r="T97" s="170"/>
      <c r="U97" s="170"/>
      <c r="V97" s="170"/>
      <c r="W97" s="170"/>
      <c r="X97" s="170">
        <v>0.05</v>
      </c>
      <c r="Y97" s="829" t="s">
        <v>1142</v>
      </c>
      <c r="Z97" s="1287"/>
      <c r="AA97" s="1287" t="s">
        <v>1077</v>
      </c>
    </row>
    <row r="98" spans="1:36" s="110" customFormat="1" ht="94.5" customHeight="1">
      <c r="A98" s="821"/>
      <c r="B98" s="1296"/>
      <c r="C98" s="183" t="s">
        <v>134</v>
      </c>
      <c r="D98" s="829">
        <f t="shared" si="0"/>
        <v>17.59</v>
      </c>
      <c r="E98" s="111">
        <v>15.12</v>
      </c>
      <c r="F98" s="170"/>
      <c r="G98" s="170"/>
      <c r="H98" s="170">
        <v>0.1</v>
      </c>
      <c r="I98" s="170"/>
      <c r="J98" s="170"/>
      <c r="K98" s="170"/>
      <c r="L98" s="170"/>
      <c r="M98" s="170"/>
      <c r="N98" s="170"/>
      <c r="O98" s="170"/>
      <c r="P98" s="170"/>
      <c r="Q98" s="170"/>
      <c r="R98" s="170">
        <v>1.07</v>
      </c>
      <c r="S98" s="170">
        <v>1.3</v>
      </c>
      <c r="T98" s="170"/>
      <c r="U98" s="170"/>
      <c r="V98" s="170"/>
      <c r="W98" s="170"/>
      <c r="X98" s="170"/>
      <c r="Y98" s="829" t="s">
        <v>1143</v>
      </c>
      <c r="Z98" s="1289"/>
      <c r="AA98" s="1289"/>
    </row>
    <row r="99" spans="1:36" ht="120.75" customHeight="1">
      <c r="A99" s="111"/>
      <c r="B99" s="828" t="s">
        <v>1041</v>
      </c>
      <c r="C99" s="183" t="s">
        <v>136</v>
      </c>
      <c r="D99" s="248">
        <v>0.15</v>
      </c>
      <c r="E99" s="203"/>
      <c r="F99" s="203"/>
      <c r="G99" s="203"/>
      <c r="H99" s="134"/>
      <c r="I99" s="134"/>
      <c r="J99" s="134"/>
      <c r="K99" s="134"/>
      <c r="L99" s="134"/>
      <c r="M99" s="134">
        <v>0.15</v>
      </c>
      <c r="N99" s="134"/>
      <c r="O99" s="134"/>
      <c r="P99" s="134"/>
      <c r="Q99" s="134"/>
      <c r="R99" s="134"/>
      <c r="S99" s="134"/>
      <c r="T99" s="134"/>
      <c r="U99" s="134"/>
      <c r="V99" s="134"/>
      <c r="W99" s="134"/>
      <c r="X99" s="134"/>
      <c r="Y99" s="829" t="s">
        <v>1054</v>
      </c>
      <c r="Z99" s="843" t="s">
        <v>1055</v>
      </c>
      <c r="AA99" s="183" t="s">
        <v>1050</v>
      </c>
    </row>
    <row r="100" spans="1:36" s="189" customFormat="1" ht="157.5" customHeight="1">
      <c r="A100" s="1292"/>
      <c r="B100" s="195" t="s">
        <v>622</v>
      </c>
      <c r="C100" s="183" t="s">
        <v>136</v>
      </c>
      <c r="D100" s="170">
        <v>0.5</v>
      </c>
      <c r="E100" s="857"/>
      <c r="F100" s="170"/>
      <c r="G100" s="170"/>
      <c r="H100" s="170">
        <v>0.25</v>
      </c>
      <c r="I100" s="170">
        <v>0.25</v>
      </c>
      <c r="J100" s="170"/>
      <c r="K100" s="170"/>
      <c r="L100" s="170"/>
      <c r="M100" s="170"/>
      <c r="N100" s="170"/>
      <c r="O100" s="170"/>
      <c r="P100" s="170"/>
      <c r="Q100" s="170"/>
      <c r="R100" s="170"/>
      <c r="S100" s="170"/>
      <c r="T100" s="170"/>
      <c r="U100" s="170"/>
      <c r="V100" s="170"/>
      <c r="W100" s="170"/>
      <c r="X100" s="170"/>
      <c r="Y100" s="829" t="s">
        <v>1152</v>
      </c>
      <c r="Z100" s="848"/>
      <c r="AA100" s="1287" t="s">
        <v>915</v>
      </c>
    </row>
    <row r="101" spans="1:36" s="189" customFormat="1" ht="168" customHeight="1">
      <c r="A101" s="1294"/>
      <c r="B101" s="195" t="s">
        <v>622</v>
      </c>
      <c r="C101" s="183" t="s">
        <v>276</v>
      </c>
      <c r="D101" s="170">
        <f>H101+I101</f>
        <v>0.9</v>
      </c>
      <c r="E101" s="857"/>
      <c r="F101" s="170"/>
      <c r="G101" s="170"/>
      <c r="H101" s="170">
        <v>0.8</v>
      </c>
      <c r="I101" s="170">
        <v>0.1</v>
      </c>
      <c r="J101" s="170"/>
      <c r="K101" s="170"/>
      <c r="L101" s="170"/>
      <c r="M101" s="170"/>
      <c r="N101" s="170"/>
      <c r="O101" s="170"/>
      <c r="P101" s="170"/>
      <c r="Q101" s="170"/>
      <c r="R101" s="170"/>
      <c r="S101" s="170"/>
      <c r="T101" s="170"/>
      <c r="U101" s="170"/>
      <c r="V101" s="170"/>
      <c r="W101" s="170"/>
      <c r="X101" s="170"/>
      <c r="Y101" s="829" t="s">
        <v>1153</v>
      </c>
      <c r="Z101" s="848"/>
      <c r="AA101" s="1288"/>
    </row>
    <row r="102" spans="1:36" s="189" customFormat="1" ht="281.25" customHeight="1">
      <c r="A102" s="1294"/>
      <c r="B102" s="195" t="s">
        <v>622</v>
      </c>
      <c r="C102" s="183" t="s">
        <v>1007</v>
      </c>
      <c r="D102" s="170">
        <f t="shared" ref="D102:D110" si="1">SUM(E102:X102)</f>
        <v>1</v>
      </c>
      <c r="E102" s="858">
        <v>0.2</v>
      </c>
      <c r="F102" s="170"/>
      <c r="G102" s="170"/>
      <c r="H102" s="170">
        <v>0.5</v>
      </c>
      <c r="I102" s="170">
        <v>0.3</v>
      </c>
      <c r="J102" s="170"/>
      <c r="K102" s="170"/>
      <c r="L102" s="170"/>
      <c r="M102" s="170"/>
      <c r="N102" s="170"/>
      <c r="O102" s="170"/>
      <c r="P102" s="170"/>
      <c r="Q102" s="170"/>
      <c r="R102" s="170"/>
      <c r="S102" s="170"/>
      <c r="T102" s="170"/>
      <c r="U102" s="170"/>
      <c r="V102" s="170"/>
      <c r="W102" s="170"/>
      <c r="X102" s="170"/>
      <c r="Y102" s="829" t="s">
        <v>1154</v>
      </c>
      <c r="Z102" s="848"/>
      <c r="AA102" s="1288"/>
    </row>
    <row r="103" spans="1:36" s="189" customFormat="1" ht="189" customHeight="1">
      <c r="A103" s="1294"/>
      <c r="B103" s="195" t="s">
        <v>622</v>
      </c>
      <c r="C103" s="183" t="s">
        <v>139</v>
      </c>
      <c r="D103" s="170">
        <f t="shared" si="1"/>
        <v>1</v>
      </c>
      <c r="E103" s="857">
        <f>0.2</f>
        <v>0.2</v>
      </c>
      <c r="F103" s="170"/>
      <c r="G103" s="170"/>
      <c r="H103" s="170">
        <v>0.4</v>
      </c>
      <c r="I103" s="170">
        <v>0.4</v>
      </c>
      <c r="J103" s="170"/>
      <c r="K103" s="170"/>
      <c r="L103" s="170"/>
      <c r="M103" s="170"/>
      <c r="N103" s="170"/>
      <c r="O103" s="170"/>
      <c r="P103" s="170"/>
      <c r="Q103" s="170"/>
      <c r="R103" s="170"/>
      <c r="S103" s="170"/>
      <c r="T103" s="170"/>
      <c r="U103" s="170"/>
      <c r="V103" s="170"/>
      <c r="W103" s="170"/>
      <c r="X103" s="170"/>
      <c r="Y103" s="829" t="s">
        <v>1020</v>
      </c>
      <c r="Z103" s="848"/>
      <c r="AA103" s="1288"/>
    </row>
    <row r="104" spans="1:36" s="189" customFormat="1" ht="197.25" customHeight="1">
      <c r="A104" s="1294"/>
      <c r="B104" s="195" t="s">
        <v>622</v>
      </c>
      <c r="C104" s="183" t="s">
        <v>137</v>
      </c>
      <c r="D104" s="170">
        <f t="shared" si="1"/>
        <v>1.1000000000000001</v>
      </c>
      <c r="E104" s="858">
        <v>0.2</v>
      </c>
      <c r="F104" s="170"/>
      <c r="G104" s="170"/>
      <c r="H104" s="170">
        <v>0.5</v>
      </c>
      <c r="I104" s="170">
        <v>0.4</v>
      </c>
      <c r="J104" s="170"/>
      <c r="K104" s="170"/>
      <c r="L104" s="170"/>
      <c r="M104" s="170"/>
      <c r="N104" s="170"/>
      <c r="O104" s="170"/>
      <c r="P104" s="170"/>
      <c r="Q104" s="170"/>
      <c r="R104" s="170"/>
      <c r="S104" s="170"/>
      <c r="T104" s="170"/>
      <c r="U104" s="170"/>
      <c r="V104" s="170"/>
      <c r="W104" s="170"/>
      <c r="X104" s="170"/>
      <c r="Y104" s="829" t="s">
        <v>1156</v>
      </c>
      <c r="Z104" s="848"/>
      <c r="AA104" s="1288"/>
    </row>
    <row r="105" spans="1:36" s="189" customFormat="1" ht="81.75" customHeight="1">
      <c r="A105" s="1294"/>
      <c r="B105" s="195" t="s">
        <v>622</v>
      </c>
      <c r="C105" s="183" t="s">
        <v>130</v>
      </c>
      <c r="D105" s="170">
        <f t="shared" si="1"/>
        <v>0.5</v>
      </c>
      <c r="E105" s="858"/>
      <c r="F105" s="170"/>
      <c r="G105" s="170"/>
      <c r="H105" s="170">
        <v>0.1</v>
      </c>
      <c r="I105" s="170">
        <v>0.4</v>
      </c>
      <c r="J105" s="170"/>
      <c r="K105" s="170"/>
      <c r="L105" s="170"/>
      <c r="M105" s="170"/>
      <c r="N105" s="170"/>
      <c r="O105" s="170"/>
      <c r="P105" s="170"/>
      <c r="Q105" s="170"/>
      <c r="R105" s="170"/>
      <c r="S105" s="170"/>
      <c r="T105" s="170"/>
      <c r="U105" s="170"/>
      <c r="V105" s="170"/>
      <c r="W105" s="170"/>
      <c r="X105" s="170"/>
      <c r="Y105" s="829" t="s">
        <v>1021</v>
      </c>
      <c r="Z105" s="848"/>
      <c r="AA105" s="1288"/>
    </row>
    <row r="106" spans="1:36" s="189" customFormat="1" ht="126.75" customHeight="1">
      <c r="A106" s="1294"/>
      <c r="B106" s="195" t="s">
        <v>622</v>
      </c>
      <c r="C106" s="183" t="s">
        <v>138</v>
      </c>
      <c r="D106" s="170">
        <f t="shared" si="1"/>
        <v>0.7</v>
      </c>
      <c r="E106" s="858"/>
      <c r="F106" s="170"/>
      <c r="G106" s="170"/>
      <c r="H106" s="170">
        <v>0.4</v>
      </c>
      <c r="I106" s="170">
        <v>0.3</v>
      </c>
      <c r="J106" s="170"/>
      <c r="K106" s="170"/>
      <c r="L106" s="170"/>
      <c r="M106" s="170"/>
      <c r="N106" s="170"/>
      <c r="O106" s="170"/>
      <c r="P106" s="170"/>
      <c r="Q106" s="170"/>
      <c r="R106" s="170"/>
      <c r="S106" s="170"/>
      <c r="T106" s="170"/>
      <c r="U106" s="170"/>
      <c r="V106" s="170"/>
      <c r="W106" s="170"/>
      <c r="X106" s="170"/>
      <c r="Y106" s="829" t="s">
        <v>1022</v>
      </c>
      <c r="Z106" s="848"/>
      <c r="AA106" s="1288"/>
    </row>
    <row r="107" spans="1:36" s="189" customFormat="1" ht="58.5" customHeight="1">
      <c r="A107" s="1294"/>
      <c r="B107" s="195" t="s">
        <v>622</v>
      </c>
      <c r="C107" s="183" t="s">
        <v>132</v>
      </c>
      <c r="D107" s="170">
        <f t="shared" si="1"/>
        <v>0.2</v>
      </c>
      <c r="E107" s="858"/>
      <c r="F107" s="170"/>
      <c r="G107" s="170"/>
      <c r="H107" s="170">
        <v>0.1</v>
      </c>
      <c r="I107" s="170">
        <v>0.1</v>
      </c>
      <c r="J107" s="170"/>
      <c r="K107" s="170"/>
      <c r="L107" s="170"/>
      <c r="M107" s="170"/>
      <c r="N107" s="170"/>
      <c r="O107" s="170"/>
      <c r="P107" s="170"/>
      <c r="Q107" s="170"/>
      <c r="R107" s="170"/>
      <c r="S107" s="170"/>
      <c r="T107" s="170"/>
      <c r="U107" s="170"/>
      <c r="V107" s="170"/>
      <c r="W107" s="170"/>
      <c r="X107" s="170"/>
      <c r="Y107" s="829" t="s">
        <v>1023</v>
      </c>
      <c r="Z107" s="848"/>
      <c r="AA107" s="1288"/>
    </row>
    <row r="108" spans="1:36" s="189" customFormat="1" ht="162.75" customHeight="1">
      <c r="A108" s="1294"/>
      <c r="B108" s="195" t="s">
        <v>622</v>
      </c>
      <c r="C108" s="183" t="s">
        <v>134</v>
      </c>
      <c r="D108" s="170">
        <f t="shared" si="1"/>
        <v>0.7</v>
      </c>
      <c r="E108" s="858"/>
      <c r="F108" s="170"/>
      <c r="G108" s="170">
        <v>0.38</v>
      </c>
      <c r="H108" s="170">
        <v>0.24</v>
      </c>
      <c r="I108" s="170">
        <v>0.08</v>
      </c>
      <c r="J108" s="170"/>
      <c r="K108" s="170"/>
      <c r="L108" s="170"/>
      <c r="M108" s="170"/>
      <c r="N108" s="170"/>
      <c r="O108" s="170"/>
      <c r="P108" s="170"/>
      <c r="Q108" s="170"/>
      <c r="R108" s="170"/>
      <c r="S108" s="170"/>
      <c r="T108" s="170"/>
      <c r="U108" s="170"/>
      <c r="V108" s="170"/>
      <c r="W108" s="170"/>
      <c r="X108" s="170"/>
      <c r="Y108" s="829" t="s">
        <v>1025</v>
      </c>
      <c r="Z108" s="848"/>
      <c r="AA108" s="1288"/>
    </row>
    <row r="109" spans="1:36" s="189" customFormat="1" ht="409.5" customHeight="1">
      <c r="A109" s="1294"/>
      <c r="B109" s="195" t="s">
        <v>622</v>
      </c>
      <c r="C109" s="183" t="s">
        <v>135</v>
      </c>
      <c r="D109" s="170">
        <f t="shared" si="1"/>
        <v>0.7</v>
      </c>
      <c r="E109" s="858"/>
      <c r="F109" s="170"/>
      <c r="G109" s="170"/>
      <c r="H109" s="170">
        <v>0.4</v>
      </c>
      <c r="I109" s="170">
        <v>0.3</v>
      </c>
      <c r="J109" s="170"/>
      <c r="K109" s="170"/>
      <c r="L109" s="170"/>
      <c r="M109" s="170"/>
      <c r="N109" s="170"/>
      <c r="O109" s="170"/>
      <c r="P109" s="170"/>
      <c r="Q109" s="170"/>
      <c r="R109" s="170"/>
      <c r="S109" s="170"/>
      <c r="T109" s="170"/>
      <c r="U109" s="170"/>
      <c r="V109" s="170"/>
      <c r="W109" s="170"/>
      <c r="X109" s="170"/>
      <c r="Y109" s="829" t="s">
        <v>1157</v>
      </c>
      <c r="Z109" s="848"/>
      <c r="AA109" s="1288"/>
    </row>
    <row r="110" spans="1:36" s="189" customFormat="1" ht="187.5" customHeight="1">
      <c r="A110" s="1293"/>
      <c r="B110" s="195" t="s">
        <v>622</v>
      </c>
      <c r="C110" s="183" t="s">
        <v>140</v>
      </c>
      <c r="D110" s="170">
        <f t="shared" si="1"/>
        <v>1.1499999999999999</v>
      </c>
      <c r="E110" s="858">
        <v>0.15</v>
      </c>
      <c r="F110" s="170"/>
      <c r="G110" s="170"/>
      <c r="H110" s="170">
        <v>0.6</v>
      </c>
      <c r="I110" s="170">
        <v>0.4</v>
      </c>
      <c r="J110" s="170"/>
      <c r="K110" s="170"/>
      <c r="L110" s="170"/>
      <c r="M110" s="170"/>
      <c r="N110" s="170"/>
      <c r="O110" s="170"/>
      <c r="P110" s="170"/>
      <c r="Q110" s="170"/>
      <c r="R110" s="170"/>
      <c r="S110" s="170"/>
      <c r="T110" s="170"/>
      <c r="U110" s="170"/>
      <c r="V110" s="170"/>
      <c r="W110" s="170"/>
      <c r="X110" s="170"/>
      <c r="Y110" s="829" t="s">
        <v>1155</v>
      </c>
      <c r="Z110" s="848"/>
      <c r="AA110" s="1289"/>
    </row>
    <row r="111" spans="1:36" ht="37.5" customHeight="1">
      <c r="A111" s="111"/>
      <c r="B111" s="828" t="s">
        <v>1056</v>
      </c>
      <c r="C111" s="819" t="s">
        <v>666</v>
      </c>
      <c r="D111" s="248">
        <v>0.03</v>
      </c>
      <c r="E111" s="203"/>
      <c r="F111" s="203"/>
      <c r="G111" s="203"/>
      <c r="H111" s="134"/>
      <c r="I111" s="134"/>
      <c r="J111" s="134"/>
      <c r="K111" s="134"/>
      <c r="L111" s="134"/>
      <c r="M111" s="134"/>
      <c r="N111" s="134"/>
      <c r="O111" s="134"/>
      <c r="P111" s="134"/>
      <c r="Q111" s="134"/>
      <c r="R111" s="134">
        <v>0.02</v>
      </c>
      <c r="S111" s="134"/>
      <c r="T111" s="134"/>
      <c r="U111" s="134"/>
      <c r="V111" s="134"/>
      <c r="W111" s="134"/>
      <c r="X111" s="134">
        <v>0.01</v>
      </c>
      <c r="Y111" s="829" t="s">
        <v>1147</v>
      </c>
      <c r="Z111" s="830"/>
      <c r="AA111" s="183"/>
      <c r="AJ111" s="103" t="s">
        <v>73</v>
      </c>
    </row>
    <row r="112" spans="1:36" ht="36" customHeight="1">
      <c r="A112" s="111"/>
      <c r="B112" s="828" t="s">
        <v>1056</v>
      </c>
      <c r="C112" s="819" t="s">
        <v>134</v>
      </c>
      <c r="D112" s="248">
        <v>0.02</v>
      </c>
      <c r="E112" s="203"/>
      <c r="F112" s="203"/>
      <c r="G112" s="203">
        <v>0.02</v>
      </c>
      <c r="H112" s="134"/>
      <c r="I112" s="134"/>
      <c r="J112" s="134"/>
      <c r="K112" s="134"/>
      <c r="L112" s="134"/>
      <c r="M112" s="134"/>
      <c r="N112" s="134"/>
      <c r="O112" s="134"/>
      <c r="P112" s="134"/>
      <c r="Q112" s="134"/>
      <c r="R112" s="134"/>
      <c r="S112" s="134"/>
      <c r="T112" s="134"/>
      <c r="U112" s="134"/>
      <c r="V112" s="134"/>
      <c r="W112" s="134"/>
      <c r="X112" s="134"/>
      <c r="Y112" s="829" t="s">
        <v>1148</v>
      </c>
      <c r="Z112" s="830"/>
      <c r="AA112" s="183"/>
    </row>
    <row r="113" spans="1:27" ht="33.6" customHeight="1">
      <c r="A113" s="163">
        <v>8</v>
      </c>
      <c r="B113" s="839" t="s">
        <v>391</v>
      </c>
      <c r="C113" s="183"/>
      <c r="D113" s="820">
        <f>D114+D115+D116</f>
        <v>0.57000000000000006</v>
      </c>
      <c r="E113" s="170"/>
      <c r="F113" s="170"/>
      <c r="G113" s="170"/>
      <c r="H113" s="170"/>
      <c r="I113" s="170"/>
      <c r="J113" s="170"/>
      <c r="K113" s="170"/>
      <c r="L113" s="170"/>
      <c r="M113" s="170"/>
      <c r="N113" s="170"/>
      <c r="O113" s="170"/>
      <c r="P113" s="170"/>
      <c r="Q113" s="170"/>
      <c r="R113" s="170"/>
      <c r="S113" s="170"/>
      <c r="T113" s="170"/>
      <c r="U113" s="170"/>
      <c r="V113" s="170"/>
      <c r="W113" s="170"/>
      <c r="X113" s="170"/>
      <c r="Y113" s="829"/>
      <c r="Z113" s="848"/>
      <c r="AA113" s="183"/>
    </row>
    <row r="114" spans="1:27" ht="173.25" customHeight="1">
      <c r="A114" s="111"/>
      <c r="B114" s="113" t="s">
        <v>265</v>
      </c>
      <c r="C114" s="183" t="s">
        <v>135</v>
      </c>
      <c r="D114" s="248">
        <v>0.2</v>
      </c>
      <c r="E114" s="170">
        <v>0.2</v>
      </c>
      <c r="F114" s="170"/>
      <c r="G114" s="170"/>
      <c r="H114" s="170"/>
      <c r="I114" s="170"/>
      <c r="J114" s="170"/>
      <c r="K114" s="170"/>
      <c r="L114" s="170"/>
      <c r="M114" s="170"/>
      <c r="N114" s="170"/>
      <c r="O114" s="170"/>
      <c r="P114" s="170"/>
      <c r="Q114" s="170"/>
      <c r="R114" s="170"/>
      <c r="S114" s="170"/>
      <c r="T114" s="170"/>
      <c r="U114" s="170"/>
      <c r="V114" s="170"/>
      <c r="W114" s="170"/>
      <c r="X114" s="170"/>
      <c r="Y114" s="183" t="s">
        <v>811</v>
      </c>
      <c r="Z114" s="843" t="s">
        <v>1103</v>
      </c>
      <c r="AA114" s="183" t="s">
        <v>771</v>
      </c>
    </row>
    <row r="115" spans="1:27" ht="150" customHeight="1">
      <c r="A115" s="111"/>
      <c r="B115" s="113" t="s">
        <v>833</v>
      </c>
      <c r="C115" s="183" t="s">
        <v>130</v>
      </c>
      <c r="D115" s="248">
        <v>0.12</v>
      </c>
      <c r="E115" s="170">
        <v>0.12</v>
      </c>
      <c r="F115" s="170"/>
      <c r="G115" s="170"/>
      <c r="H115" s="170"/>
      <c r="I115" s="170"/>
      <c r="J115" s="170"/>
      <c r="K115" s="170"/>
      <c r="L115" s="170"/>
      <c r="M115" s="170"/>
      <c r="N115" s="170"/>
      <c r="O115" s="170"/>
      <c r="P115" s="170"/>
      <c r="Q115" s="170"/>
      <c r="R115" s="170"/>
      <c r="S115" s="170"/>
      <c r="T115" s="170"/>
      <c r="U115" s="170"/>
      <c r="V115" s="170"/>
      <c r="W115" s="170"/>
      <c r="X115" s="170"/>
      <c r="Y115" s="183" t="s">
        <v>812</v>
      </c>
      <c r="Z115" s="843" t="s">
        <v>795</v>
      </c>
      <c r="AA115" s="183" t="s">
        <v>771</v>
      </c>
    </row>
    <row r="116" spans="1:27" ht="156" customHeight="1">
      <c r="A116" s="111"/>
      <c r="B116" s="869" t="s">
        <v>662</v>
      </c>
      <c r="C116" s="183" t="s">
        <v>350</v>
      </c>
      <c r="D116" s="170">
        <v>0.25</v>
      </c>
      <c r="E116" s="855">
        <v>0.25</v>
      </c>
      <c r="F116" s="170"/>
      <c r="G116" s="170"/>
      <c r="H116" s="170"/>
      <c r="I116" s="170"/>
      <c r="J116" s="170"/>
      <c r="K116" s="170"/>
      <c r="L116" s="170"/>
      <c r="M116" s="170"/>
      <c r="N116" s="170"/>
      <c r="O116" s="170"/>
      <c r="P116" s="170"/>
      <c r="Q116" s="170"/>
      <c r="R116" s="170"/>
      <c r="S116" s="170"/>
      <c r="T116" s="170"/>
      <c r="U116" s="170"/>
      <c r="V116" s="170"/>
      <c r="W116" s="170"/>
      <c r="X116" s="170"/>
      <c r="Y116" s="183" t="s">
        <v>814</v>
      </c>
      <c r="Z116" s="183" t="s">
        <v>788</v>
      </c>
      <c r="AA116" s="183" t="s">
        <v>752</v>
      </c>
    </row>
    <row r="117" spans="1:27" ht="27.6" customHeight="1">
      <c r="A117" s="163">
        <v>9</v>
      </c>
      <c r="B117" s="839" t="s">
        <v>663</v>
      </c>
      <c r="C117" s="183"/>
      <c r="D117" s="820">
        <f>D118</f>
        <v>0.1</v>
      </c>
      <c r="E117" s="820"/>
      <c r="F117" s="820"/>
      <c r="G117" s="820"/>
      <c r="H117" s="820"/>
      <c r="I117" s="820"/>
      <c r="J117" s="820"/>
      <c r="K117" s="820"/>
      <c r="L117" s="820"/>
      <c r="M117" s="820"/>
      <c r="N117" s="820"/>
      <c r="O117" s="820"/>
      <c r="P117" s="820"/>
      <c r="Q117" s="820"/>
      <c r="R117" s="820"/>
      <c r="S117" s="820"/>
      <c r="T117" s="820"/>
      <c r="U117" s="820"/>
      <c r="V117" s="820"/>
      <c r="W117" s="820"/>
      <c r="X117" s="170"/>
      <c r="Y117" s="829"/>
      <c r="Z117" s="848"/>
      <c r="AA117" s="183"/>
    </row>
    <row r="118" spans="1:27" ht="144.75" customHeight="1">
      <c r="A118" s="111"/>
      <c r="B118" s="113" t="s">
        <v>664</v>
      </c>
      <c r="C118" s="183" t="s">
        <v>135</v>
      </c>
      <c r="D118" s="170">
        <v>0.1</v>
      </c>
      <c r="E118" s="870">
        <v>0.1</v>
      </c>
      <c r="F118" s="820"/>
      <c r="G118" s="820"/>
      <c r="H118" s="820"/>
      <c r="I118" s="820"/>
      <c r="J118" s="820"/>
      <c r="K118" s="820"/>
      <c r="L118" s="820"/>
      <c r="M118" s="820"/>
      <c r="N118" s="820"/>
      <c r="O118" s="820"/>
      <c r="P118" s="820"/>
      <c r="Q118" s="820"/>
      <c r="R118" s="820"/>
      <c r="S118" s="820"/>
      <c r="T118" s="820"/>
      <c r="U118" s="820"/>
      <c r="V118" s="820"/>
      <c r="W118" s="820"/>
      <c r="X118" s="170"/>
      <c r="Y118" s="183" t="s">
        <v>813</v>
      </c>
      <c r="Z118" s="183" t="s">
        <v>789</v>
      </c>
      <c r="AA118" s="183" t="s">
        <v>750</v>
      </c>
    </row>
    <row r="119" spans="1:27" ht="51.75" customHeight="1">
      <c r="A119" s="111"/>
      <c r="B119" s="844" t="s">
        <v>1158</v>
      </c>
      <c r="C119" s="183"/>
      <c r="D119" s="170"/>
      <c r="E119" s="870"/>
      <c r="F119" s="820"/>
      <c r="G119" s="820"/>
      <c r="H119" s="820"/>
      <c r="I119" s="820"/>
      <c r="J119" s="820"/>
      <c r="K119" s="820"/>
      <c r="L119" s="820"/>
      <c r="M119" s="820"/>
      <c r="N119" s="820"/>
      <c r="O119" s="820"/>
      <c r="P119" s="820"/>
      <c r="Q119" s="820"/>
      <c r="R119" s="820"/>
      <c r="S119" s="820"/>
      <c r="T119" s="820"/>
      <c r="U119" s="820"/>
      <c r="V119" s="820"/>
      <c r="W119" s="820"/>
      <c r="X119" s="170"/>
      <c r="Y119" s="183"/>
      <c r="Z119" s="183"/>
      <c r="AA119" s="183"/>
    </row>
    <row r="120" spans="1:27" ht="89.25" customHeight="1">
      <c r="A120" s="111"/>
      <c r="B120" s="828" t="s">
        <v>1040</v>
      </c>
      <c r="C120" s="183" t="s">
        <v>130</v>
      </c>
      <c r="D120" s="248">
        <v>0.8</v>
      </c>
      <c r="E120" s="203"/>
      <c r="F120" s="203"/>
      <c r="G120" s="203"/>
      <c r="H120" s="134"/>
      <c r="I120" s="134"/>
      <c r="J120" s="134"/>
      <c r="K120" s="134"/>
      <c r="L120" s="134"/>
      <c r="M120" s="134"/>
      <c r="N120" s="248">
        <v>0.8</v>
      </c>
      <c r="O120" s="134"/>
      <c r="P120" s="134"/>
      <c r="Q120" s="134"/>
      <c r="R120" s="134"/>
      <c r="S120" s="134"/>
      <c r="T120" s="134"/>
      <c r="U120" s="134"/>
      <c r="V120" s="134"/>
      <c r="W120" s="134"/>
      <c r="X120" s="134"/>
      <c r="Y120" s="829" t="s">
        <v>1064</v>
      </c>
      <c r="Z120" s="830"/>
      <c r="AA120" s="183" t="s">
        <v>1065</v>
      </c>
    </row>
    <row r="121" spans="1:27" ht="44.25" customHeight="1">
      <c r="A121" s="111"/>
      <c r="B121" s="839" t="s">
        <v>1009</v>
      </c>
      <c r="C121" s="183"/>
      <c r="D121" s="170"/>
      <c r="E121" s="870"/>
      <c r="F121" s="820"/>
      <c r="G121" s="820"/>
      <c r="H121" s="820"/>
      <c r="I121" s="820"/>
      <c r="J121" s="820"/>
      <c r="K121" s="820"/>
      <c r="L121" s="820"/>
      <c r="M121" s="820"/>
      <c r="N121" s="820"/>
      <c r="O121" s="820"/>
      <c r="P121" s="820"/>
      <c r="Q121" s="820"/>
      <c r="R121" s="820"/>
      <c r="S121" s="820"/>
      <c r="T121" s="820"/>
      <c r="U121" s="820"/>
      <c r="V121" s="820"/>
      <c r="W121" s="820"/>
      <c r="X121" s="170"/>
      <c r="Y121" s="183"/>
      <c r="Z121" s="183"/>
      <c r="AA121" s="183"/>
    </row>
    <row r="122" spans="1:27" ht="150.75" customHeight="1">
      <c r="A122" s="111"/>
      <c r="B122" s="135" t="s">
        <v>1010</v>
      </c>
      <c r="C122" s="183" t="s">
        <v>134</v>
      </c>
      <c r="D122" s="170">
        <v>0.6</v>
      </c>
      <c r="E122" s="870">
        <v>0.5</v>
      </c>
      <c r="F122" s="820"/>
      <c r="G122" s="820"/>
      <c r="H122" s="820"/>
      <c r="I122" s="820"/>
      <c r="J122" s="820"/>
      <c r="K122" s="820"/>
      <c r="L122" s="820"/>
      <c r="M122" s="820"/>
      <c r="N122" s="820"/>
      <c r="O122" s="820"/>
      <c r="P122" s="820"/>
      <c r="Q122" s="820"/>
      <c r="R122" s="170">
        <v>0.05</v>
      </c>
      <c r="S122" s="170">
        <v>0.05</v>
      </c>
      <c r="T122" s="820"/>
      <c r="U122" s="820"/>
      <c r="V122" s="820"/>
      <c r="W122" s="820"/>
      <c r="X122" s="170"/>
      <c r="Y122" s="871" t="s">
        <v>1034</v>
      </c>
      <c r="Z122" s="183"/>
      <c r="AA122" s="183" t="s">
        <v>928</v>
      </c>
    </row>
    <row r="123" spans="1:27" ht="42.75" customHeight="1">
      <c r="A123" s="111"/>
      <c r="B123" s="839" t="s">
        <v>514</v>
      </c>
      <c r="C123" s="183"/>
      <c r="D123" s="170"/>
      <c r="E123" s="870"/>
      <c r="F123" s="820"/>
      <c r="G123" s="820"/>
      <c r="H123" s="820"/>
      <c r="I123" s="820"/>
      <c r="J123" s="820"/>
      <c r="K123" s="820"/>
      <c r="L123" s="820"/>
      <c r="M123" s="820"/>
      <c r="N123" s="820"/>
      <c r="O123" s="820"/>
      <c r="P123" s="820"/>
      <c r="Q123" s="820"/>
      <c r="R123" s="820"/>
      <c r="S123" s="820"/>
      <c r="T123" s="820"/>
      <c r="U123" s="820"/>
      <c r="V123" s="820"/>
      <c r="W123" s="820"/>
      <c r="X123" s="170"/>
      <c r="Y123" s="183"/>
      <c r="Z123" s="183"/>
      <c r="AA123" s="183"/>
    </row>
    <row r="124" spans="1:27" ht="251.25" customHeight="1">
      <c r="A124" s="111"/>
      <c r="B124" s="135" t="s">
        <v>930</v>
      </c>
      <c r="C124" s="183" t="s">
        <v>140</v>
      </c>
      <c r="D124" s="170">
        <f>SUM(E124:X124)</f>
        <v>0.3</v>
      </c>
      <c r="E124" s="870">
        <v>0.3</v>
      </c>
      <c r="F124" s="820"/>
      <c r="G124" s="820"/>
      <c r="H124" s="820"/>
      <c r="I124" s="820"/>
      <c r="J124" s="820"/>
      <c r="K124" s="820"/>
      <c r="L124" s="820"/>
      <c r="M124" s="820"/>
      <c r="N124" s="820"/>
      <c r="O124" s="820"/>
      <c r="P124" s="820"/>
      <c r="Q124" s="820"/>
      <c r="R124" s="820"/>
      <c r="S124" s="820"/>
      <c r="T124" s="820"/>
      <c r="U124" s="820"/>
      <c r="V124" s="820"/>
      <c r="W124" s="820"/>
      <c r="X124" s="170"/>
      <c r="Y124" s="872" t="s">
        <v>1046</v>
      </c>
      <c r="Z124" s="183"/>
      <c r="AA124" s="853" t="s">
        <v>931</v>
      </c>
    </row>
    <row r="125" spans="1:27" s="168" customFormat="1" ht="36" customHeight="1">
      <c r="A125" s="163">
        <v>10</v>
      </c>
      <c r="B125" s="847" t="s">
        <v>12</v>
      </c>
      <c r="C125" s="840"/>
      <c r="D125" s="820">
        <v>2</v>
      </c>
      <c r="E125" s="820"/>
      <c r="F125" s="820"/>
      <c r="G125" s="820"/>
      <c r="H125" s="820"/>
      <c r="I125" s="820"/>
      <c r="J125" s="820"/>
      <c r="K125" s="820"/>
      <c r="L125" s="820"/>
      <c r="M125" s="820"/>
      <c r="N125" s="820"/>
      <c r="O125" s="820"/>
      <c r="P125" s="820"/>
      <c r="Q125" s="820"/>
      <c r="R125" s="820"/>
      <c r="S125" s="820"/>
      <c r="T125" s="820"/>
      <c r="U125" s="820"/>
      <c r="V125" s="820"/>
      <c r="W125" s="820"/>
      <c r="X125" s="820"/>
      <c r="Y125" s="840"/>
      <c r="Z125" s="842"/>
      <c r="AA125" s="840"/>
    </row>
    <row r="126" spans="1:27" ht="157.5" customHeight="1">
      <c r="A126" s="111"/>
      <c r="B126" s="113" t="s">
        <v>302</v>
      </c>
      <c r="C126" s="183" t="s">
        <v>133</v>
      </c>
      <c r="D126" s="170">
        <v>2</v>
      </c>
      <c r="E126" s="170">
        <v>2</v>
      </c>
      <c r="F126" s="170"/>
      <c r="G126" s="170"/>
      <c r="H126" s="170"/>
      <c r="I126" s="170"/>
      <c r="J126" s="170"/>
      <c r="K126" s="170"/>
      <c r="L126" s="170"/>
      <c r="M126" s="170"/>
      <c r="N126" s="170"/>
      <c r="O126" s="170"/>
      <c r="P126" s="170"/>
      <c r="Q126" s="170"/>
      <c r="R126" s="170"/>
      <c r="S126" s="170"/>
      <c r="T126" s="170"/>
      <c r="U126" s="170"/>
      <c r="V126" s="170"/>
      <c r="W126" s="170"/>
      <c r="X126" s="170"/>
      <c r="Y126" s="183" t="s">
        <v>815</v>
      </c>
      <c r="Z126" s="843" t="s">
        <v>790</v>
      </c>
      <c r="AA126" s="183" t="s">
        <v>1117</v>
      </c>
    </row>
    <row r="127" spans="1:27" s="168" customFormat="1" ht="28.9" customHeight="1">
      <c r="A127" s="163">
        <v>11</v>
      </c>
      <c r="B127" s="847" t="s">
        <v>457</v>
      </c>
      <c r="C127" s="183"/>
      <c r="D127" s="820">
        <f>D128+D129</f>
        <v>43.650000000000006</v>
      </c>
      <c r="E127" s="820"/>
      <c r="F127" s="820"/>
      <c r="G127" s="820"/>
      <c r="H127" s="820"/>
      <c r="I127" s="820"/>
      <c r="J127" s="820"/>
      <c r="K127" s="820"/>
      <c r="L127" s="820"/>
      <c r="M127" s="820"/>
      <c r="N127" s="820"/>
      <c r="O127" s="820"/>
      <c r="P127" s="820"/>
      <c r="Q127" s="820"/>
      <c r="R127" s="820"/>
      <c r="S127" s="820"/>
      <c r="T127" s="820"/>
      <c r="U127" s="820"/>
      <c r="V127" s="820"/>
      <c r="W127" s="820"/>
      <c r="X127" s="820"/>
      <c r="Y127" s="841"/>
      <c r="Z127" s="842"/>
      <c r="AA127" s="840"/>
    </row>
    <row r="128" spans="1:27" s="189" customFormat="1" ht="150.75" customHeight="1">
      <c r="A128" s="111"/>
      <c r="B128" s="195" t="s">
        <v>382</v>
      </c>
      <c r="C128" s="868" t="s">
        <v>389</v>
      </c>
      <c r="D128" s="170">
        <f>SUM(E128:X128)</f>
        <v>37.150000000000006</v>
      </c>
      <c r="E128" s="248">
        <v>15.97</v>
      </c>
      <c r="F128" s="248">
        <v>6.7</v>
      </c>
      <c r="G128" s="248"/>
      <c r="H128" s="248"/>
      <c r="I128" s="248"/>
      <c r="J128" s="248"/>
      <c r="K128" s="248">
        <v>2</v>
      </c>
      <c r="L128" s="248"/>
      <c r="M128" s="248"/>
      <c r="N128" s="248"/>
      <c r="O128" s="248"/>
      <c r="P128" s="248"/>
      <c r="Q128" s="248"/>
      <c r="R128" s="248">
        <v>6.87</v>
      </c>
      <c r="S128" s="248"/>
      <c r="T128" s="248"/>
      <c r="U128" s="248"/>
      <c r="V128" s="248"/>
      <c r="W128" s="248"/>
      <c r="X128" s="248">
        <v>5.61</v>
      </c>
      <c r="Y128" s="183" t="s">
        <v>460</v>
      </c>
      <c r="Z128" s="843" t="s">
        <v>796</v>
      </c>
      <c r="AA128" s="183" t="s">
        <v>753</v>
      </c>
    </row>
    <row r="129" spans="1:27" ht="158.25" customHeight="1">
      <c r="A129" s="111"/>
      <c r="B129" s="135" t="s">
        <v>776</v>
      </c>
      <c r="C129" s="183" t="s">
        <v>411</v>
      </c>
      <c r="D129" s="170">
        <f>SUM(E129:X129)</f>
        <v>6.5</v>
      </c>
      <c r="E129" s="170"/>
      <c r="F129" s="170"/>
      <c r="G129" s="170"/>
      <c r="H129" s="824">
        <v>1.6</v>
      </c>
      <c r="I129" s="824">
        <v>1.6</v>
      </c>
      <c r="J129" s="170"/>
      <c r="K129" s="170"/>
      <c r="L129" s="170"/>
      <c r="M129" s="824">
        <v>2.5</v>
      </c>
      <c r="N129" s="170"/>
      <c r="O129" s="170"/>
      <c r="P129" s="170"/>
      <c r="Q129" s="170"/>
      <c r="R129" s="170"/>
      <c r="S129" s="170"/>
      <c r="T129" s="170"/>
      <c r="U129" s="170"/>
      <c r="V129" s="170"/>
      <c r="W129" s="170"/>
      <c r="X129" s="824">
        <v>0.8</v>
      </c>
      <c r="Y129" s="183" t="s">
        <v>462</v>
      </c>
      <c r="Z129" s="183" t="s">
        <v>797</v>
      </c>
      <c r="AA129" s="183" t="s">
        <v>763</v>
      </c>
    </row>
    <row r="130" spans="1:27" s="179" customFormat="1" ht="24.6" customHeight="1">
      <c r="A130" s="163">
        <v>12</v>
      </c>
      <c r="B130" s="839" t="s">
        <v>90</v>
      </c>
      <c r="C130" s="840"/>
      <c r="D130" s="820">
        <f>SUM(D131:D137)</f>
        <v>16.68</v>
      </c>
      <c r="E130" s="820"/>
      <c r="F130" s="820"/>
      <c r="G130" s="820"/>
      <c r="H130" s="820"/>
      <c r="I130" s="820"/>
      <c r="J130" s="820"/>
      <c r="K130" s="820"/>
      <c r="L130" s="820"/>
      <c r="M130" s="820"/>
      <c r="N130" s="820"/>
      <c r="O130" s="820"/>
      <c r="P130" s="820"/>
      <c r="Q130" s="820"/>
      <c r="R130" s="820"/>
      <c r="S130" s="820"/>
      <c r="T130" s="820"/>
      <c r="U130" s="820"/>
      <c r="V130" s="820"/>
      <c r="W130" s="820"/>
      <c r="X130" s="820"/>
      <c r="Y130" s="841"/>
      <c r="Z130" s="163"/>
      <c r="AA130" s="860"/>
    </row>
    <row r="131" spans="1:27" ht="94.5" customHeight="1">
      <c r="A131" s="111"/>
      <c r="B131" s="135" t="s">
        <v>734</v>
      </c>
      <c r="C131" s="183" t="s">
        <v>607</v>
      </c>
      <c r="D131" s="170">
        <f>E131+R131+S131</f>
        <v>0.64</v>
      </c>
      <c r="E131" s="170">
        <v>0.64</v>
      </c>
      <c r="F131" s="170"/>
      <c r="G131" s="170"/>
      <c r="H131" s="170"/>
      <c r="I131" s="170"/>
      <c r="J131" s="170"/>
      <c r="K131" s="170"/>
      <c r="L131" s="170"/>
      <c r="M131" s="170"/>
      <c r="N131" s="170"/>
      <c r="O131" s="170"/>
      <c r="P131" s="170"/>
      <c r="Q131" s="170"/>
      <c r="R131" s="170"/>
      <c r="S131" s="824"/>
      <c r="T131" s="170"/>
      <c r="U131" s="170"/>
      <c r="V131" s="170"/>
      <c r="W131" s="170"/>
      <c r="X131" s="170"/>
      <c r="Y131" s="183" t="s">
        <v>820</v>
      </c>
      <c r="Z131" s="848" t="s">
        <v>623</v>
      </c>
      <c r="AA131" s="183" t="s">
        <v>768</v>
      </c>
    </row>
    <row r="132" spans="1:27" ht="121.5" customHeight="1">
      <c r="A132" s="111"/>
      <c r="B132" s="135" t="s">
        <v>764</v>
      </c>
      <c r="C132" s="183" t="s">
        <v>309</v>
      </c>
      <c r="D132" s="170">
        <f>SUM(E132:X132)</f>
        <v>4.1500000000000004</v>
      </c>
      <c r="E132" s="248">
        <v>4.1500000000000004</v>
      </c>
      <c r="F132" s="248"/>
      <c r="G132" s="248"/>
      <c r="H132" s="248"/>
      <c r="I132" s="248"/>
      <c r="J132" s="248"/>
      <c r="K132" s="248"/>
      <c r="L132" s="248"/>
      <c r="M132" s="248"/>
      <c r="N132" s="248"/>
      <c r="O132" s="248"/>
      <c r="P132" s="248"/>
      <c r="Q132" s="248"/>
      <c r="R132" s="170"/>
      <c r="S132" s="170"/>
      <c r="T132" s="170"/>
      <c r="U132" s="170"/>
      <c r="V132" s="170"/>
      <c r="W132" s="170"/>
      <c r="X132" s="248"/>
      <c r="Y132" s="187" t="s">
        <v>817</v>
      </c>
      <c r="Z132" s="848" t="s">
        <v>793</v>
      </c>
      <c r="AA132" s="183" t="s">
        <v>775</v>
      </c>
    </row>
    <row r="133" spans="1:27" ht="87.75" customHeight="1">
      <c r="A133" s="183"/>
      <c r="B133" s="135" t="s">
        <v>488</v>
      </c>
      <c r="C133" s="183" t="s">
        <v>134</v>
      </c>
      <c r="D133" s="170">
        <f>SUM(E133:X133)</f>
        <v>1.64</v>
      </c>
      <c r="E133" s="248">
        <v>1.64</v>
      </c>
      <c r="F133" s="170"/>
      <c r="G133" s="170"/>
      <c r="H133" s="170"/>
      <c r="I133" s="170"/>
      <c r="J133" s="170"/>
      <c r="K133" s="170"/>
      <c r="L133" s="170"/>
      <c r="M133" s="170"/>
      <c r="N133" s="170"/>
      <c r="O133" s="170"/>
      <c r="P133" s="170"/>
      <c r="Q133" s="170"/>
      <c r="R133" s="248"/>
      <c r="S133" s="248"/>
      <c r="T133" s="248"/>
      <c r="U133" s="248"/>
      <c r="V133" s="248"/>
      <c r="W133" s="248"/>
      <c r="X133" s="248"/>
      <c r="Y133" s="183" t="s">
        <v>816</v>
      </c>
      <c r="Z133" s="848" t="s">
        <v>794</v>
      </c>
      <c r="AA133" s="183" t="s">
        <v>737</v>
      </c>
    </row>
    <row r="134" spans="1:27" ht="116.25" customHeight="1">
      <c r="A134" s="183"/>
      <c r="B134" s="135" t="s">
        <v>490</v>
      </c>
      <c r="C134" s="183" t="s">
        <v>134</v>
      </c>
      <c r="D134" s="170">
        <f>SUM(E134:X134)</f>
        <v>0.89</v>
      </c>
      <c r="E134" s="170">
        <v>0.87</v>
      </c>
      <c r="F134" s="170"/>
      <c r="G134" s="170"/>
      <c r="H134" s="170"/>
      <c r="I134" s="170"/>
      <c r="J134" s="170"/>
      <c r="K134" s="170"/>
      <c r="L134" s="170"/>
      <c r="M134" s="170"/>
      <c r="N134" s="170"/>
      <c r="O134" s="170"/>
      <c r="P134" s="170"/>
      <c r="Q134" s="170"/>
      <c r="R134" s="170">
        <v>0.02</v>
      </c>
      <c r="S134" s="170"/>
      <c r="T134" s="170"/>
      <c r="U134" s="170"/>
      <c r="V134" s="170"/>
      <c r="W134" s="170"/>
      <c r="X134" s="170"/>
      <c r="Y134" s="183" t="s">
        <v>818</v>
      </c>
      <c r="Z134" s="848" t="s">
        <v>794</v>
      </c>
      <c r="AA134" s="183" t="s">
        <v>738</v>
      </c>
    </row>
    <row r="135" spans="1:27" ht="105" customHeight="1">
      <c r="A135" s="183"/>
      <c r="B135" s="135" t="s">
        <v>649</v>
      </c>
      <c r="C135" s="183" t="s">
        <v>135</v>
      </c>
      <c r="D135" s="170">
        <v>0.2</v>
      </c>
      <c r="E135" s="170">
        <v>0.2</v>
      </c>
      <c r="F135" s="170"/>
      <c r="G135" s="170"/>
      <c r="H135" s="170"/>
      <c r="I135" s="170"/>
      <c r="J135" s="170"/>
      <c r="K135" s="170"/>
      <c r="L135" s="170"/>
      <c r="M135" s="170"/>
      <c r="N135" s="170"/>
      <c r="O135" s="170"/>
      <c r="P135" s="170"/>
      <c r="Q135" s="170"/>
      <c r="R135" s="170"/>
      <c r="S135" s="170"/>
      <c r="T135" s="170"/>
      <c r="U135" s="170"/>
      <c r="V135" s="170"/>
      <c r="W135" s="170"/>
      <c r="X135" s="170"/>
      <c r="Y135" s="183" t="s">
        <v>819</v>
      </c>
      <c r="Z135" s="843" t="s">
        <v>829</v>
      </c>
      <c r="AA135" s="183" t="s">
        <v>745</v>
      </c>
    </row>
    <row r="136" spans="1:27" ht="113.25" customHeight="1">
      <c r="A136" s="183"/>
      <c r="B136" s="135" t="s">
        <v>609</v>
      </c>
      <c r="C136" s="183" t="s">
        <v>137</v>
      </c>
      <c r="D136" s="170">
        <f>SUM(E136:X136)</f>
        <v>8.25</v>
      </c>
      <c r="E136" s="170">
        <v>7.8</v>
      </c>
      <c r="F136" s="170"/>
      <c r="G136" s="170"/>
      <c r="H136" s="170"/>
      <c r="I136" s="170"/>
      <c r="J136" s="170"/>
      <c r="K136" s="170"/>
      <c r="L136" s="170"/>
      <c r="M136" s="170"/>
      <c r="N136" s="170"/>
      <c r="O136" s="170"/>
      <c r="P136" s="170"/>
      <c r="Q136" s="170"/>
      <c r="R136" s="170">
        <v>0.05</v>
      </c>
      <c r="S136" s="170">
        <v>0.1</v>
      </c>
      <c r="T136" s="170"/>
      <c r="U136" s="170"/>
      <c r="V136" s="170"/>
      <c r="W136" s="170"/>
      <c r="X136" s="170">
        <v>0.3</v>
      </c>
      <c r="Y136" s="183" t="s">
        <v>822</v>
      </c>
      <c r="Z136" s="843" t="s">
        <v>829</v>
      </c>
      <c r="AA136" s="183" t="s">
        <v>746</v>
      </c>
    </row>
    <row r="137" spans="1:27" ht="109.5" customHeight="1">
      <c r="A137" s="183"/>
      <c r="B137" s="135" t="s">
        <v>626</v>
      </c>
      <c r="C137" s="183" t="s">
        <v>130</v>
      </c>
      <c r="D137" s="170">
        <v>0.91</v>
      </c>
      <c r="E137" s="170">
        <v>0.91</v>
      </c>
      <c r="F137" s="170"/>
      <c r="G137" s="170"/>
      <c r="H137" s="170"/>
      <c r="I137" s="170"/>
      <c r="J137" s="170"/>
      <c r="K137" s="170"/>
      <c r="L137" s="170"/>
      <c r="M137" s="170"/>
      <c r="N137" s="170"/>
      <c r="O137" s="170"/>
      <c r="P137" s="170"/>
      <c r="Q137" s="170"/>
      <c r="R137" s="170"/>
      <c r="S137" s="170"/>
      <c r="T137" s="170"/>
      <c r="U137" s="170"/>
      <c r="V137" s="170"/>
      <c r="W137" s="170"/>
      <c r="X137" s="170"/>
      <c r="Y137" s="183" t="s">
        <v>821</v>
      </c>
      <c r="Z137" s="843" t="s">
        <v>625</v>
      </c>
      <c r="AA137" s="183" t="s">
        <v>747</v>
      </c>
    </row>
    <row r="138" spans="1:27" ht="124.5" customHeight="1">
      <c r="A138" s="183"/>
      <c r="B138" s="135" t="s">
        <v>480</v>
      </c>
      <c r="C138" s="183" t="s">
        <v>137</v>
      </c>
      <c r="D138" s="170">
        <f>SUM(E138:X138)</f>
        <v>1.8399999999999999</v>
      </c>
      <c r="E138" s="170">
        <v>1.2</v>
      </c>
      <c r="F138" s="170"/>
      <c r="G138" s="170"/>
      <c r="H138" s="170"/>
      <c r="I138" s="170"/>
      <c r="J138" s="170"/>
      <c r="K138" s="170"/>
      <c r="L138" s="170"/>
      <c r="M138" s="170"/>
      <c r="N138" s="170"/>
      <c r="O138" s="170"/>
      <c r="P138" s="170"/>
      <c r="Q138" s="170"/>
      <c r="R138" s="170">
        <v>0.3</v>
      </c>
      <c r="S138" s="170">
        <v>0.2</v>
      </c>
      <c r="T138" s="170"/>
      <c r="U138" s="170"/>
      <c r="V138" s="170"/>
      <c r="W138" s="170"/>
      <c r="X138" s="170">
        <v>0.14000000000000001</v>
      </c>
      <c r="Y138" s="183" t="s">
        <v>1144</v>
      </c>
      <c r="Z138" s="843"/>
      <c r="AA138" s="183" t="s">
        <v>1089</v>
      </c>
    </row>
    <row r="139" spans="1:27" ht="100.5" customHeight="1">
      <c r="A139" s="183"/>
      <c r="B139" s="135" t="s">
        <v>470</v>
      </c>
      <c r="C139" s="183" t="s">
        <v>1000</v>
      </c>
      <c r="D139" s="170">
        <v>0.82</v>
      </c>
      <c r="E139" s="170">
        <v>0.1</v>
      </c>
      <c r="F139" s="170"/>
      <c r="G139" s="170"/>
      <c r="H139" s="170">
        <f>D139-E139-R139-X139</f>
        <v>0.59999999999999987</v>
      </c>
      <c r="I139" s="170"/>
      <c r="J139" s="170"/>
      <c r="K139" s="170"/>
      <c r="L139" s="170"/>
      <c r="M139" s="170"/>
      <c r="N139" s="170"/>
      <c r="O139" s="170"/>
      <c r="P139" s="170"/>
      <c r="Q139" s="170"/>
      <c r="R139" s="170">
        <v>0.05</v>
      </c>
      <c r="S139" s="170"/>
      <c r="T139" s="170"/>
      <c r="U139" s="170"/>
      <c r="V139" s="170"/>
      <c r="W139" s="170"/>
      <c r="X139" s="170">
        <v>7.0000000000000007E-2</v>
      </c>
      <c r="Y139" s="183" t="s">
        <v>1078</v>
      </c>
      <c r="Z139" s="843"/>
      <c r="AA139" s="183" t="s">
        <v>859</v>
      </c>
    </row>
    <row r="140" spans="1:27" ht="114" customHeight="1">
      <c r="A140" s="183"/>
      <c r="B140" s="135" t="s">
        <v>860</v>
      </c>
      <c r="C140" s="183" t="s">
        <v>133</v>
      </c>
      <c r="D140" s="170">
        <f>SUM(E140:X140)</f>
        <v>1</v>
      </c>
      <c r="E140" s="170">
        <v>1</v>
      </c>
      <c r="F140" s="170"/>
      <c r="G140" s="170"/>
      <c r="H140" s="170"/>
      <c r="I140" s="170"/>
      <c r="J140" s="170"/>
      <c r="K140" s="170"/>
      <c r="L140" s="170"/>
      <c r="M140" s="170"/>
      <c r="N140" s="170"/>
      <c r="O140" s="170"/>
      <c r="P140" s="170"/>
      <c r="Q140" s="170"/>
      <c r="R140" s="170"/>
      <c r="S140" s="170"/>
      <c r="T140" s="170"/>
      <c r="U140" s="170"/>
      <c r="V140" s="170"/>
      <c r="W140" s="170"/>
      <c r="X140" s="170"/>
      <c r="Y140" s="183" t="s">
        <v>1145</v>
      </c>
      <c r="Z140" s="843"/>
      <c r="AA140" s="183" t="s">
        <v>862</v>
      </c>
    </row>
    <row r="141" spans="1:27" ht="124.5" customHeight="1">
      <c r="A141" s="111"/>
      <c r="B141" s="835" t="s">
        <v>507</v>
      </c>
      <c r="C141" s="183" t="s">
        <v>134</v>
      </c>
      <c r="D141" s="248">
        <v>0.26</v>
      </c>
      <c r="E141" s="248">
        <v>0.2</v>
      </c>
      <c r="F141" s="203"/>
      <c r="G141" s="203"/>
      <c r="H141" s="134"/>
      <c r="I141" s="134"/>
      <c r="J141" s="134"/>
      <c r="K141" s="134"/>
      <c r="L141" s="134"/>
      <c r="M141" s="134"/>
      <c r="N141" s="134"/>
      <c r="O141" s="831"/>
      <c r="P141" s="134"/>
      <c r="Q141" s="134"/>
      <c r="R141" s="134">
        <v>0.03</v>
      </c>
      <c r="S141" s="134">
        <v>0.03</v>
      </c>
      <c r="T141" s="134"/>
      <c r="U141" s="134"/>
      <c r="V141" s="134"/>
      <c r="W141" s="134"/>
      <c r="X141" s="134"/>
      <c r="Y141" s="829" t="s">
        <v>1053</v>
      </c>
      <c r="Z141" s="843" t="s">
        <v>1051</v>
      </c>
      <c r="AA141" s="843" t="s">
        <v>624</v>
      </c>
    </row>
    <row r="142" spans="1:27" s="110" customFormat="1" ht="147.75" customHeight="1">
      <c r="A142" s="111"/>
      <c r="B142" s="873" t="s">
        <v>1042</v>
      </c>
      <c r="C142" s="183" t="s">
        <v>1007</v>
      </c>
      <c r="D142" s="248">
        <v>0.51</v>
      </c>
      <c r="E142" s="248">
        <v>0.42</v>
      </c>
      <c r="F142" s="248"/>
      <c r="G142" s="248"/>
      <c r="H142" s="248">
        <v>0.05</v>
      </c>
      <c r="I142" s="248"/>
      <c r="J142" s="248"/>
      <c r="K142" s="248"/>
      <c r="L142" s="248"/>
      <c r="M142" s="248"/>
      <c r="N142" s="248"/>
      <c r="O142" s="248"/>
      <c r="P142" s="248"/>
      <c r="Q142" s="248"/>
      <c r="R142" s="248">
        <v>0.04</v>
      </c>
      <c r="S142" s="248"/>
      <c r="T142" s="248"/>
      <c r="U142" s="248"/>
      <c r="V142" s="248"/>
      <c r="W142" s="248"/>
      <c r="X142" s="248"/>
      <c r="Y142" s="829" t="s">
        <v>1073</v>
      </c>
      <c r="Z142" s="830"/>
      <c r="AA142" s="183" t="s">
        <v>1049</v>
      </c>
    </row>
    <row r="143" spans="1:27" ht="124.5" customHeight="1">
      <c r="A143" s="111"/>
      <c r="B143" s="835" t="s">
        <v>1043</v>
      </c>
      <c r="C143" s="183" t="s">
        <v>139</v>
      </c>
      <c r="D143" s="248">
        <v>2.12</v>
      </c>
      <c r="E143" s="203">
        <v>1.85</v>
      </c>
      <c r="F143" s="203"/>
      <c r="G143" s="203"/>
      <c r="H143" s="134"/>
      <c r="I143" s="134"/>
      <c r="J143" s="134"/>
      <c r="K143" s="134"/>
      <c r="L143" s="134"/>
      <c r="M143" s="134"/>
      <c r="N143" s="134"/>
      <c r="O143" s="134"/>
      <c r="P143" s="134"/>
      <c r="Q143" s="134"/>
      <c r="R143" s="248">
        <v>0.14000000000000001</v>
      </c>
      <c r="S143" s="248">
        <v>0.13</v>
      </c>
      <c r="T143" s="134"/>
      <c r="U143" s="134"/>
      <c r="V143" s="134"/>
      <c r="W143" s="134"/>
      <c r="X143" s="134"/>
      <c r="Y143" s="829" t="s">
        <v>1066</v>
      </c>
      <c r="Z143" s="830"/>
      <c r="AA143" s="183" t="s">
        <v>1048</v>
      </c>
    </row>
    <row r="144" spans="1:27" ht="120" customHeight="1">
      <c r="A144" s="111"/>
      <c r="B144" s="828" t="s">
        <v>1044</v>
      </c>
      <c r="C144" s="183" t="s">
        <v>139</v>
      </c>
      <c r="D144" s="248">
        <v>1.8</v>
      </c>
      <c r="E144" s="203">
        <v>1.71</v>
      </c>
      <c r="F144" s="203"/>
      <c r="G144" s="203"/>
      <c r="H144" s="134"/>
      <c r="I144" s="134"/>
      <c r="J144" s="134"/>
      <c r="K144" s="134"/>
      <c r="L144" s="134"/>
      <c r="M144" s="134"/>
      <c r="N144" s="134"/>
      <c r="O144" s="134"/>
      <c r="P144" s="134"/>
      <c r="Q144" s="134"/>
      <c r="R144" s="134">
        <v>0.08</v>
      </c>
      <c r="S144" s="134">
        <v>0.01</v>
      </c>
      <c r="T144" s="134"/>
      <c r="U144" s="134"/>
      <c r="V144" s="134"/>
      <c r="W144" s="134"/>
      <c r="X144" s="134"/>
      <c r="Y144" s="829" t="s">
        <v>1052</v>
      </c>
      <c r="Z144" s="830"/>
      <c r="AA144" s="183" t="s">
        <v>1048</v>
      </c>
    </row>
    <row r="145" spans="1:28" ht="63">
      <c r="A145" s="111"/>
      <c r="B145" s="835" t="s">
        <v>1151</v>
      </c>
      <c r="C145" s="183" t="s">
        <v>133</v>
      </c>
      <c r="D145" s="248">
        <v>0.6</v>
      </c>
      <c r="E145" s="203">
        <v>0.6</v>
      </c>
      <c r="F145" s="203"/>
      <c r="G145" s="203"/>
      <c r="H145" s="134"/>
      <c r="I145" s="134"/>
      <c r="J145" s="134"/>
      <c r="K145" s="134"/>
      <c r="L145" s="134"/>
      <c r="M145" s="134"/>
      <c r="N145" s="134"/>
      <c r="O145" s="134"/>
      <c r="P145" s="134"/>
      <c r="Q145" s="134"/>
      <c r="R145" s="134"/>
      <c r="S145" s="134"/>
      <c r="T145" s="134"/>
      <c r="U145" s="134"/>
      <c r="V145" s="134"/>
      <c r="W145" s="134"/>
      <c r="X145" s="134"/>
      <c r="Y145" s="829" t="s">
        <v>1146</v>
      </c>
      <c r="Z145" s="830"/>
      <c r="AA145" s="183" t="s">
        <v>1048</v>
      </c>
    </row>
    <row r="146" spans="1:28" ht="33.75" customHeight="1">
      <c r="A146" s="163">
        <v>13</v>
      </c>
      <c r="B146" s="874" t="s">
        <v>105</v>
      </c>
      <c r="C146" s="183"/>
      <c r="D146" s="820">
        <f>D147</f>
        <v>4.9399999999999986</v>
      </c>
      <c r="E146" s="170"/>
      <c r="F146" s="170"/>
      <c r="G146" s="170"/>
      <c r="H146" s="170"/>
      <c r="I146" s="170"/>
      <c r="J146" s="170"/>
      <c r="K146" s="170"/>
      <c r="L146" s="170"/>
      <c r="M146" s="170"/>
      <c r="N146" s="170"/>
      <c r="O146" s="170"/>
      <c r="P146" s="170"/>
      <c r="Q146" s="170"/>
      <c r="R146" s="170"/>
      <c r="S146" s="170"/>
      <c r="T146" s="170"/>
      <c r="U146" s="170"/>
      <c r="V146" s="170"/>
      <c r="W146" s="170"/>
      <c r="X146" s="170"/>
      <c r="Y146" s="183"/>
      <c r="Z146" s="843"/>
      <c r="AA146" s="183"/>
    </row>
    <row r="147" spans="1:28" ht="135" customHeight="1">
      <c r="A147" s="848"/>
      <c r="B147" s="869" t="s">
        <v>937</v>
      </c>
      <c r="C147" s="183" t="s">
        <v>140</v>
      </c>
      <c r="D147" s="170">
        <f>SUM(E147:X147)</f>
        <v>4.9399999999999986</v>
      </c>
      <c r="E147" s="855">
        <v>4.55</v>
      </c>
      <c r="F147" s="170"/>
      <c r="G147" s="170"/>
      <c r="H147" s="170"/>
      <c r="I147" s="170"/>
      <c r="J147" s="170"/>
      <c r="K147" s="170"/>
      <c r="L147" s="170"/>
      <c r="M147" s="170"/>
      <c r="N147" s="170"/>
      <c r="O147" s="170"/>
      <c r="P147" s="170"/>
      <c r="Q147" s="170"/>
      <c r="R147" s="170">
        <v>0.06</v>
      </c>
      <c r="S147" s="170">
        <v>0.02</v>
      </c>
      <c r="T147" s="170"/>
      <c r="U147" s="170"/>
      <c r="V147" s="170"/>
      <c r="W147" s="170"/>
      <c r="X147" s="170">
        <v>0.31</v>
      </c>
      <c r="Y147" s="183" t="s">
        <v>1002</v>
      </c>
      <c r="Z147" s="183" t="s">
        <v>1004</v>
      </c>
      <c r="AA147" s="183" t="s">
        <v>761</v>
      </c>
      <c r="AB147" s="825"/>
    </row>
    <row r="149" spans="1:28">
      <c r="H149" s="101"/>
      <c r="I149" s="101"/>
      <c r="J149" s="101"/>
      <c r="K149" s="101"/>
      <c r="L149" s="101"/>
      <c r="M149" s="101"/>
      <c r="N149" s="101"/>
      <c r="O149" s="101"/>
      <c r="P149" s="101"/>
      <c r="Q149" s="101"/>
      <c r="R149" s="101"/>
      <c r="S149" s="101"/>
      <c r="T149" s="101"/>
      <c r="U149" s="101"/>
      <c r="V149" s="101"/>
      <c r="W149" s="101"/>
      <c r="X149" s="101"/>
    </row>
    <row r="150" spans="1:28">
      <c r="H150" s="101"/>
      <c r="I150" s="101"/>
      <c r="J150" s="101"/>
      <c r="K150" s="101"/>
      <c r="L150" s="101"/>
      <c r="M150" s="101"/>
      <c r="N150" s="101"/>
      <c r="O150" s="101"/>
      <c r="P150" s="101"/>
      <c r="Q150" s="101"/>
      <c r="R150" s="101"/>
      <c r="S150" s="101"/>
      <c r="T150" s="101"/>
      <c r="U150" s="101"/>
      <c r="V150" s="101"/>
      <c r="W150" s="101"/>
      <c r="X150" s="101"/>
    </row>
  </sheetData>
  <protectedRanges>
    <protectedRange sqref="B35:B37 B39 B43:B48" name="Range10_1_1_3_1_1_1_1_1_1_2_2"/>
    <protectedRange sqref="B38" name="Range10_1_1_3_1_1_1_1_1_1_2_2_1"/>
    <protectedRange sqref="B41:B42" name="Range10_1_1_3_1_1_1_1_1_1_2_2_2"/>
    <protectedRange sqref="B49:B50" name="Range10_1_1_3_1_1_1_1_1_1_2_2_3"/>
    <protectedRange sqref="B57:B59 B61:B64" name="Range10_1_1_3_1_1_1_1_1_1_2_2_4"/>
    <protectedRange sqref="B100:B110 B88:B98" name="Range10_1_1_3_1_1_1_1_1_1_2_2_5"/>
    <protectedRange sqref="B68:B69" name="Range10_1_1_3_1_1_1_1_1_1_2_2_6"/>
    <protectedRange sqref="B124" name="Range10_1_1_3_1_1_1_1_1_1_2_2_7"/>
  </protectedRanges>
  <autoFilter ref="A5:HL147"/>
  <mergeCells count="38">
    <mergeCell ref="A92:A94"/>
    <mergeCell ref="B97:B98"/>
    <mergeCell ref="Z97:Z98"/>
    <mergeCell ref="A1:B1"/>
    <mergeCell ref="A2:Z2"/>
    <mergeCell ref="A3:A4"/>
    <mergeCell ref="B3:B4"/>
    <mergeCell ref="C3:C4"/>
    <mergeCell ref="D3:D4"/>
    <mergeCell ref="E3:X3"/>
    <mergeCell ref="Y3:Y4"/>
    <mergeCell ref="Z3:AA4"/>
    <mergeCell ref="A65:A66"/>
    <mergeCell ref="B65:B66"/>
    <mergeCell ref="A69:A70"/>
    <mergeCell ref="B69:B70"/>
    <mergeCell ref="A88:A89"/>
    <mergeCell ref="B88:B89"/>
    <mergeCell ref="A41:A42"/>
    <mergeCell ref="A44:A45"/>
    <mergeCell ref="B44:B45"/>
    <mergeCell ref="A95:A96"/>
    <mergeCell ref="B95:B96"/>
    <mergeCell ref="AA95:AA96"/>
    <mergeCell ref="A100:A110"/>
    <mergeCell ref="AA100:AA110"/>
    <mergeCell ref="AA97:AA98"/>
    <mergeCell ref="B92:B94"/>
    <mergeCell ref="AA92:AA94"/>
    <mergeCell ref="Z44:Z45"/>
    <mergeCell ref="AA47:AA48"/>
    <mergeCell ref="AA41:AA42"/>
    <mergeCell ref="AA88:AA89"/>
    <mergeCell ref="B41:B42"/>
    <mergeCell ref="B47:B48"/>
    <mergeCell ref="AA61:AA62"/>
    <mergeCell ref="B61:B62"/>
    <mergeCell ref="AA44:AA45"/>
  </mergeCells>
  <conditionalFormatting sqref="B39 B35:B37 B100:B110 B47 B43:B44 B57:B59 B68:B69 B41 B61 B63:B66 B90:B92 B95">
    <cfRule type="cellIs" dxfId="36" priority="7" stopIfTrue="1" operator="equal">
      <formula>0</formula>
    </cfRule>
  </conditionalFormatting>
  <conditionalFormatting sqref="B38">
    <cfRule type="cellIs" dxfId="35" priority="6" stopIfTrue="1" operator="equal">
      <formula>0</formula>
    </cfRule>
  </conditionalFormatting>
  <conditionalFormatting sqref="B49:B50">
    <cfRule type="cellIs" dxfId="34" priority="4" stopIfTrue="1" operator="equal">
      <formula>0</formula>
    </cfRule>
  </conditionalFormatting>
  <conditionalFormatting sqref="B124">
    <cfRule type="cellIs" dxfId="33" priority="2" stopIfTrue="1" operator="equal">
      <formula>0</formula>
    </cfRule>
  </conditionalFormatting>
  <conditionalFormatting sqref="B88">
    <cfRule type="cellIs" dxfId="32" priority="1" stopIfTrue="1" operator="equal">
      <formula>0</formula>
    </cfRule>
  </conditionalFormatting>
  <hyperlinks>
    <hyperlink ref="A3" location="Link!A1" display="TT"/>
  </hyperlinks>
  <pageMargins left="0.42" right="0.15" top="0.36" bottom="0.28000000000000003"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48"/>
  <sheetViews>
    <sheetView zoomScaleNormal="100" workbookViewId="0">
      <selection activeCell="E10" sqref="E10"/>
    </sheetView>
  </sheetViews>
  <sheetFormatPr defaultColWidth="9.140625" defaultRowHeight="15.75"/>
  <cols>
    <col min="1" max="1" width="5.42578125" style="527" customWidth="1"/>
    <col min="2" max="2" width="36.140625" style="527" customWidth="1"/>
    <col min="3" max="3" width="7.5703125" style="527" customWidth="1"/>
    <col min="4" max="4" width="10.5703125" style="1074" customWidth="1"/>
    <col min="5" max="15" width="12.7109375" style="527" customWidth="1"/>
    <col min="16" max="234" width="9.140625" style="527"/>
    <col min="235" max="235" width="5.42578125" style="527" customWidth="1"/>
    <col min="236" max="236" width="36.140625" style="527" customWidth="1"/>
    <col min="237" max="237" width="7.5703125" style="527" customWidth="1"/>
    <col min="238" max="238" width="0" style="527" hidden="1" customWidth="1"/>
    <col min="239" max="239" width="10.5703125" style="527" customWidth="1"/>
    <col min="240" max="240" width="12.28515625" style="527" customWidth="1"/>
    <col min="241" max="241" width="11.140625" style="527" bestFit="1" customWidth="1"/>
    <col min="242" max="242" width="7.7109375" style="527" bestFit="1" customWidth="1"/>
    <col min="243" max="243" width="10.7109375" style="527" customWidth="1"/>
    <col min="244" max="244" width="11.28515625" style="527" bestFit="1" customWidth="1"/>
    <col min="245" max="245" width="12.140625" style="527" bestFit="1" customWidth="1"/>
    <col min="246" max="249" width="11" style="527" bestFit="1" customWidth="1"/>
    <col min="250" max="250" width="8.5703125" style="527" customWidth="1"/>
    <col min="251" max="271" width="0" style="527" hidden="1" customWidth="1"/>
    <col min="272" max="490" width="9.140625" style="527"/>
    <col min="491" max="491" width="5.42578125" style="527" customWidth="1"/>
    <col min="492" max="492" width="36.140625" style="527" customWidth="1"/>
    <col min="493" max="493" width="7.5703125" style="527" customWidth="1"/>
    <col min="494" max="494" width="0" style="527" hidden="1" customWidth="1"/>
    <col min="495" max="495" width="10.5703125" style="527" customWidth="1"/>
    <col min="496" max="496" width="12.28515625" style="527" customWidth="1"/>
    <col min="497" max="497" width="11.140625" style="527" bestFit="1" customWidth="1"/>
    <col min="498" max="498" width="7.7109375" style="527" bestFit="1" customWidth="1"/>
    <col min="499" max="499" width="10.7109375" style="527" customWidth="1"/>
    <col min="500" max="500" width="11.28515625" style="527" bestFit="1" customWidth="1"/>
    <col min="501" max="501" width="12.140625" style="527" bestFit="1" customWidth="1"/>
    <col min="502" max="505" width="11" style="527" bestFit="1" customWidth="1"/>
    <col min="506" max="506" width="8.5703125" style="527" customWidth="1"/>
    <col min="507" max="527" width="0" style="527" hidden="1" customWidth="1"/>
    <col min="528" max="746" width="9.140625" style="527"/>
    <col min="747" max="747" width="5.42578125" style="527" customWidth="1"/>
    <col min="748" max="748" width="36.140625" style="527" customWidth="1"/>
    <col min="749" max="749" width="7.5703125" style="527" customWidth="1"/>
    <col min="750" max="750" width="0" style="527" hidden="1" customWidth="1"/>
    <col min="751" max="751" width="10.5703125" style="527" customWidth="1"/>
    <col min="752" max="752" width="12.28515625" style="527" customWidth="1"/>
    <col min="753" max="753" width="11.140625" style="527" bestFit="1" customWidth="1"/>
    <col min="754" max="754" width="7.7109375" style="527" bestFit="1" customWidth="1"/>
    <col min="755" max="755" width="10.7109375" style="527" customWidth="1"/>
    <col min="756" max="756" width="11.28515625" style="527" bestFit="1" customWidth="1"/>
    <col min="757" max="757" width="12.140625" style="527" bestFit="1" customWidth="1"/>
    <col min="758" max="761" width="11" style="527" bestFit="1" customWidth="1"/>
    <col min="762" max="762" width="8.5703125" style="527" customWidth="1"/>
    <col min="763" max="783" width="0" style="527" hidden="1" customWidth="1"/>
    <col min="784" max="1002" width="9.140625" style="527"/>
    <col min="1003" max="1003" width="5.42578125" style="527" customWidth="1"/>
    <col min="1004" max="1004" width="36.140625" style="527" customWidth="1"/>
    <col min="1005" max="1005" width="7.5703125" style="527" customWidth="1"/>
    <col min="1006" max="1006" width="0" style="527" hidden="1" customWidth="1"/>
    <col min="1007" max="1007" width="10.5703125" style="527" customWidth="1"/>
    <col min="1008" max="1008" width="12.28515625" style="527" customWidth="1"/>
    <col min="1009" max="1009" width="11.140625" style="527" bestFit="1" customWidth="1"/>
    <col min="1010" max="1010" width="7.7109375" style="527" bestFit="1" customWidth="1"/>
    <col min="1011" max="1011" width="10.7109375" style="527" customWidth="1"/>
    <col min="1012" max="1012" width="11.28515625" style="527" bestFit="1" customWidth="1"/>
    <col min="1013" max="1013" width="12.140625" style="527" bestFit="1" customWidth="1"/>
    <col min="1014" max="1017" width="11" style="527" bestFit="1" customWidth="1"/>
    <col min="1018" max="1018" width="8.5703125" style="527" customWidth="1"/>
    <col min="1019" max="1039" width="0" style="527" hidden="1" customWidth="1"/>
    <col min="1040" max="1258" width="9.140625" style="527"/>
    <col min="1259" max="1259" width="5.42578125" style="527" customWidth="1"/>
    <col min="1260" max="1260" width="36.140625" style="527" customWidth="1"/>
    <col min="1261" max="1261" width="7.5703125" style="527" customWidth="1"/>
    <col min="1262" max="1262" width="0" style="527" hidden="1" customWidth="1"/>
    <col min="1263" max="1263" width="10.5703125" style="527" customWidth="1"/>
    <col min="1264" max="1264" width="12.28515625" style="527" customWidth="1"/>
    <col min="1265" max="1265" width="11.140625" style="527" bestFit="1" customWidth="1"/>
    <col min="1266" max="1266" width="7.7109375" style="527" bestFit="1" customWidth="1"/>
    <col min="1267" max="1267" width="10.7109375" style="527" customWidth="1"/>
    <col min="1268" max="1268" width="11.28515625" style="527" bestFit="1" customWidth="1"/>
    <col min="1269" max="1269" width="12.140625" style="527" bestFit="1" customWidth="1"/>
    <col min="1270" max="1273" width="11" style="527" bestFit="1" customWidth="1"/>
    <col min="1274" max="1274" width="8.5703125" style="527" customWidth="1"/>
    <col min="1275" max="1295" width="0" style="527" hidden="1" customWidth="1"/>
    <col min="1296" max="1514" width="9.140625" style="527"/>
    <col min="1515" max="1515" width="5.42578125" style="527" customWidth="1"/>
    <col min="1516" max="1516" width="36.140625" style="527" customWidth="1"/>
    <col min="1517" max="1517" width="7.5703125" style="527" customWidth="1"/>
    <col min="1518" max="1518" width="0" style="527" hidden="1" customWidth="1"/>
    <col min="1519" max="1519" width="10.5703125" style="527" customWidth="1"/>
    <col min="1520" max="1520" width="12.28515625" style="527" customWidth="1"/>
    <col min="1521" max="1521" width="11.140625" style="527" bestFit="1" customWidth="1"/>
    <col min="1522" max="1522" width="7.7109375" style="527" bestFit="1" customWidth="1"/>
    <col min="1523" max="1523" width="10.7109375" style="527" customWidth="1"/>
    <col min="1524" max="1524" width="11.28515625" style="527" bestFit="1" customWidth="1"/>
    <col min="1525" max="1525" width="12.140625" style="527" bestFit="1" customWidth="1"/>
    <col min="1526" max="1529" width="11" style="527" bestFit="1" customWidth="1"/>
    <col min="1530" max="1530" width="8.5703125" style="527" customWidth="1"/>
    <col min="1531" max="1551" width="0" style="527" hidden="1" customWidth="1"/>
    <col min="1552" max="1770" width="9.140625" style="527"/>
    <col min="1771" max="1771" width="5.42578125" style="527" customWidth="1"/>
    <col min="1772" max="1772" width="36.140625" style="527" customWidth="1"/>
    <col min="1773" max="1773" width="7.5703125" style="527" customWidth="1"/>
    <col min="1774" max="1774" width="0" style="527" hidden="1" customWidth="1"/>
    <col min="1775" max="1775" width="10.5703125" style="527" customWidth="1"/>
    <col min="1776" max="1776" width="12.28515625" style="527" customWidth="1"/>
    <col min="1777" max="1777" width="11.140625" style="527" bestFit="1" customWidth="1"/>
    <col min="1778" max="1778" width="7.7109375" style="527" bestFit="1" customWidth="1"/>
    <col min="1779" max="1779" width="10.7109375" style="527" customWidth="1"/>
    <col min="1780" max="1780" width="11.28515625" style="527" bestFit="1" customWidth="1"/>
    <col min="1781" max="1781" width="12.140625" style="527" bestFit="1" customWidth="1"/>
    <col min="1782" max="1785" width="11" style="527" bestFit="1" customWidth="1"/>
    <col min="1786" max="1786" width="8.5703125" style="527" customWidth="1"/>
    <col min="1787" max="1807" width="0" style="527" hidden="1" customWidth="1"/>
    <col min="1808" max="2026" width="9.140625" style="527"/>
    <col min="2027" max="2027" width="5.42578125" style="527" customWidth="1"/>
    <col min="2028" max="2028" width="36.140625" style="527" customWidth="1"/>
    <col min="2029" max="2029" width="7.5703125" style="527" customWidth="1"/>
    <col min="2030" max="2030" width="0" style="527" hidden="1" customWidth="1"/>
    <col min="2031" max="2031" width="10.5703125" style="527" customWidth="1"/>
    <col min="2032" max="2032" width="12.28515625" style="527" customWidth="1"/>
    <col min="2033" max="2033" width="11.140625" style="527" bestFit="1" customWidth="1"/>
    <col min="2034" max="2034" width="7.7109375" style="527" bestFit="1" customWidth="1"/>
    <col min="2035" max="2035" width="10.7109375" style="527" customWidth="1"/>
    <col min="2036" max="2036" width="11.28515625" style="527" bestFit="1" customWidth="1"/>
    <col min="2037" max="2037" width="12.140625" style="527" bestFit="1" customWidth="1"/>
    <col min="2038" max="2041" width="11" style="527" bestFit="1" customWidth="1"/>
    <col min="2042" max="2042" width="8.5703125" style="527" customWidth="1"/>
    <col min="2043" max="2063" width="0" style="527" hidden="1" customWidth="1"/>
    <col min="2064" max="2282" width="9.140625" style="527"/>
    <col min="2283" max="2283" width="5.42578125" style="527" customWidth="1"/>
    <col min="2284" max="2284" width="36.140625" style="527" customWidth="1"/>
    <col min="2285" max="2285" width="7.5703125" style="527" customWidth="1"/>
    <col min="2286" max="2286" width="0" style="527" hidden="1" customWidth="1"/>
    <col min="2287" max="2287" width="10.5703125" style="527" customWidth="1"/>
    <col min="2288" max="2288" width="12.28515625" style="527" customWidth="1"/>
    <col min="2289" max="2289" width="11.140625" style="527" bestFit="1" customWidth="1"/>
    <col min="2290" max="2290" width="7.7109375" style="527" bestFit="1" customWidth="1"/>
    <col min="2291" max="2291" width="10.7109375" style="527" customWidth="1"/>
    <col min="2292" max="2292" width="11.28515625" style="527" bestFit="1" customWidth="1"/>
    <col min="2293" max="2293" width="12.140625" style="527" bestFit="1" customWidth="1"/>
    <col min="2294" max="2297" width="11" style="527" bestFit="1" customWidth="1"/>
    <col min="2298" max="2298" width="8.5703125" style="527" customWidth="1"/>
    <col min="2299" max="2319" width="0" style="527" hidden="1" customWidth="1"/>
    <col min="2320" max="2538" width="9.140625" style="527"/>
    <col min="2539" max="2539" width="5.42578125" style="527" customWidth="1"/>
    <col min="2540" max="2540" width="36.140625" style="527" customWidth="1"/>
    <col min="2541" max="2541" width="7.5703125" style="527" customWidth="1"/>
    <col min="2542" max="2542" width="0" style="527" hidden="1" customWidth="1"/>
    <col min="2543" max="2543" width="10.5703125" style="527" customWidth="1"/>
    <col min="2544" max="2544" width="12.28515625" style="527" customWidth="1"/>
    <col min="2545" max="2545" width="11.140625" style="527" bestFit="1" customWidth="1"/>
    <col min="2546" max="2546" width="7.7109375" style="527" bestFit="1" customWidth="1"/>
    <col min="2547" max="2547" width="10.7109375" style="527" customWidth="1"/>
    <col min="2548" max="2548" width="11.28515625" style="527" bestFit="1" customWidth="1"/>
    <col min="2549" max="2549" width="12.140625" style="527" bestFit="1" customWidth="1"/>
    <col min="2550" max="2553" width="11" style="527" bestFit="1" customWidth="1"/>
    <col min="2554" max="2554" width="8.5703125" style="527" customWidth="1"/>
    <col min="2555" max="2575" width="0" style="527" hidden="1" customWidth="1"/>
    <col min="2576" max="2794" width="9.140625" style="527"/>
    <col min="2795" max="2795" width="5.42578125" style="527" customWidth="1"/>
    <col min="2796" max="2796" width="36.140625" style="527" customWidth="1"/>
    <col min="2797" max="2797" width="7.5703125" style="527" customWidth="1"/>
    <col min="2798" max="2798" width="0" style="527" hidden="1" customWidth="1"/>
    <col min="2799" max="2799" width="10.5703125" style="527" customWidth="1"/>
    <col min="2800" max="2800" width="12.28515625" style="527" customWidth="1"/>
    <col min="2801" max="2801" width="11.140625" style="527" bestFit="1" customWidth="1"/>
    <col min="2802" max="2802" width="7.7109375" style="527" bestFit="1" customWidth="1"/>
    <col min="2803" max="2803" width="10.7109375" style="527" customWidth="1"/>
    <col min="2804" max="2804" width="11.28515625" style="527" bestFit="1" customWidth="1"/>
    <col min="2805" max="2805" width="12.140625" style="527" bestFit="1" customWidth="1"/>
    <col min="2806" max="2809" width="11" style="527" bestFit="1" customWidth="1"/>
    <col min="2810" max="2810" width="8.5703125" style="527" customWidth="1"/>
    <col min="2811" max="2831" width="0" style="527" hidden="1" customWidth="1"/>
    <col min="2832" max="3050" width="9.140625" style="527"/>
    <col min="3051" max="3051" width="5.42578125" style="527" customWidth="1"/>
    <col min="3052" max="3052" width="36.140625" style="527" customWidth="1"/>
    <col min="3053" max="3053" width="7.5703125" style="527" customWidth="1"/>
    <col min="3054" max="3054" width="0" style="527" hidden="1" customWidth="1"/>
    <col min="3055" max="3055" width="10.5703125" style="527" customWidth="1"/>
    <col min="3056" max="3056" width="12.28515625" style="527" customWidth="1"/>
    <col min="3057" max="3057" width="11.140625" style="527" bestFit="1" customWidth="1"/>
    <col min="3058" max="3058" width="7.7109375" style="527" bestFit="1" customWidth="1"/>
    <col min="3059" max="3059" width="10.7109375" style="527" customWidth="1"/>
    <col min="3060" max="3060" width="11.28515625" style="527" bestFit="1" customWidth="1"/>
    <col min="3061" max="3061" width="12.140625" style="527" bestFit="1" customWidth="1"/>
    <col min="3062" max="3065" width="11" style="527" bestFit="1" customWidth="1"/>
    <col min="3066" max="3066" width="8.5703125" style="527" customWidth="1"/>
    <col min="3067" max="3087" width="0" style="527" hidden="1" customWidth="1"/>
    <col min="3088" max="3306" width="9.140625" style="527"/>
    <col min="3307" max="3307" width="5.42578125" style="527" customWidth="1"/>
    <col min="3308" max="3308" width="36.140625" style="527" customWidth="1"/>
    <col min="3309" max="3309" width="7.5703125" style="527" customWidth="1"/>
    <col min="3310" max="3310" width="0" style="527" hidden="1" customWidth="1"/>
    <col min="3311" max="3311" width="10.5703125" style="527" customWidth="1"/>
    <col min="3312" max="3312" width="12.28515625" style="527" customWidth="1"/>
    <col min="3313" max="3313" width="11.140625" style="527" bestFit="1" customWidth="1"/>
    <col min="3314" max="3314" width="7.7109375" style="527" bestFit="1" customWidth="1"/>
    <col min="3315" max="3315" width="10.7109375" style="527" customWidth="1"/>
    <col min="3316" max="3316" width="11.28515625" style="527" bestFit="1" customWidth="1"/>
    <col min="3317" max="3317" width="12.140625" style="527" bestFit="1" customWidth="1"/>
    <col min="3318" max="3321" width="11" style="527" bestFit="1" customWidth="1"/>
    <col min="3322" max="3322" width="8.5703125" style="527" customWidth="1"/>
    <col min="3323" max="3343" width="0" style="527" hidden="1" customWidth="1"/>
    <col min="3344" max="3562" width="9.140625" style="527"/>
    <col min="3563" max="3563" width="5.42578125" style="527" customWidth="1"/>
    <col min="3564" max="3564" width="36.140625" style="527" customWidth="1"/>
    <col min="3565" max="3565" width="7.5703125" style="527" customWidth="1"/>
    <col min="3566" max="3566" width="0" style="527" hidden="1" customWidth="1"/>
    <col min="3567" max="3567" width="10.5703125" style="527" customWidth="1"/>
    <col min="3568" max="3568" width="12.28515625" style="527" customWidth="1"/>
    <col min="3569" max="3569" width="11.140625" style="527" bestFit="1" customWidth="1"/>
    <col min="3570" max="3570" width="7.7109375" style="527" bestFit="1" customWidth="1"/>
    <col min="3571" max="3571" width="10.7109375" style="527" customWidth="1"/>
    <col min="3572" max="3572" width="11.28515625" style="527" bestFit="1" customWidth="1"/>
    <col min="3573" max="3573" width="12.140625" style="527" bestFit="1" customWidth="1"/>
    <col min="3574" max="3577" width="11" style="527" bestFit="1" customWidth="1"/>
    <col min="3578" max="3578" width="8.5703125" style="527" customWidth="1"/>
    <col min="3579" max="3599" width="0" style="527" hidden="1" customWidth="1"/>
    <col min="3600" max="3818" width="9.140625" style="527"/>
    <col min="3819" max="3819" width="5.42578125" style="527" customWidth="1"/>
    <col min="3820" max="3820" width="36.140625" style="527" customWidth="1"/>
    <col min="3821" max="3821" width="7.5703125" style="527" customWidth="1"/>
    <col min="3822" max="3822" width="0" style="527" hidden="1" customWidth="1"/>
    <col min="3823" max="3823" width="10.5703125" style="527" customWidth="1"/>
    <col min="3824" max="3824" width="12.28515625" style="527" customWidth="1"/>
    <col min="3825" max="3825" width="11.140625" style="527" bestFit="1" customWidth="1"/>
    <col min="3826" max="3826" width="7.7109375" style="527" bestFit="1" customWidth="1"/>
    <col min="3827" max="3827" width="10.7109375" style="527" customWidth="1"/>
    <col min="3828" max="3828" width="11.28515625" style="527" bestFit="1" customWidth="1"/>
    <col min="3829" max="3829" width="12.140625" style="527" bestFit="1" customWidth="1"/>
    <col min="3830" max="3833" width="11" style="527" bestFit="1" customWidth="1"/>
    <col min="3834" max="3834" width="8.5703125" style="527" customWidth="1"/>
    <col min="3835" max="3855" width="0" style="527" hidden="1" customWidth="1"/>
    <col min="3856" max="4074" width="9.140625" style="527"/>
    <col min="4075" max="4075" width="5.42578125" style="527" customWidth="1"/>
    <col min="4076" max="4076" width="36.140625" style="527" customWidth="1"/>
    <col min="4077" max="4077" width="7.5703125" style="527" customWidth="1"/>
    <col min="4078" max="4078" width="0" style="527" hidden="1" customWidth="1"/>
    <col min="4079" max="4079" width="10.5703125" style="527" customWidth="1"/>
    <col min="4080" max="4080" width="12.28515625" style="527" customWidth="1"/>
    <col min="4081" max="4081" width="11.140625" style="527" bestFit="1" customWidth="1"/>
    <col min="4082" max="4082" width="7.7109375" style="527" bestFit="1" customWidth="1"/>
    <col min="4083" max="4083" width="10.7109375" style="527" customWidth="1"/>
    <col min="4084" max="4084" width="11.28515625" style="527" bestFit="1" customWidth="1"/>
    <col min="4085" max="4085" width="12.140625" style="527" bestFit="1" customWidth="1"/>
    <col min="4086" max="4089" width="11" style="527" bestFit="1" customWidth="1"/>
    <col min="4090" max="4090" width="8.5703125" style="527" customWidth="1"/>
    <col min="4091" max="4111" width="0" style="527" hidden="1" customWidth="1"/>
    <col min="4112" max="4330" width="9.140625" style="527"/>
    <col min="4331" max="4331" width="5.42578125" style="527" customWidth="1"/>
    <col min="4332" max="4332" width="36.140625" style="527" customWidth="1"/>
    <col min="4333" max="4333" width="7.5703125" style="527" customWidth="1"/>
    <col min="4334" max="4334" width="0" style="527" hidden="1" customWidth="1"/>
    <col min="4335" max="4335" width="10.5703125" style="527" customWidth="1"/>
    <col min="4336" max="4336" width="12.28515625" style="527" customWidth="1"/>
    <col min="4337" max="4337" width="11.140625" style="527" bestFit="1" customWidth="1"/>
    <col min="4338" max="4338" width="7.7109375" style="527" bestFit="1" customWidth="1"/>
    <col min="4339" max="4339" width="10.7109375" style="527" customWidth="1"/>
    <col min="4340" max="4340" width="11.28515625" style="527" bestFit="1" customWidth="1"/>
    <col min="4341" max="4341" width="12.140625" style="527" bestFit="1" customWidth="1"/>
    <col min="4342" max="4345" width="11" style="527" bestFit="1" customWidth="1"/>
    <col min="4346" max="4346" width="8.5703125" style="527" customWidth="1"/>
    <col min="4347" max="4367" width="0" style="527" hidden="1" customWidth="1"/>
    <col min="4368" max="4586" width="9.140625" style="527"/>
    <col min="4587" max="4587" width="5.42578125" style="527" customWidth="1"/>
    <col min="4588" max="4588" width="36.140625" style="527" customWidth="1"/>
    <col min="4589" max="4589" width="7.5703125" style="527" customWidth="1"/>
    <col min="4590" max="4590" width="0" style="527" hidden="1" customWidth="1"/>
    <col min="4591" max="4591" width="10.5703125" style="527" customWidth="1"/>
    <col min="4592" max="4592" width="12.28515625" style="527" customWidth="1"/>
    <col min="4593" max="4593" width="11.140625" style="527" bestFit="1" customWidth="1"/>
    <col min="4594" max="4594" width="7.7109375" style="527" bestFit="1" customWidth="1"/>
    <col min="4595" max="4595" width="10.7109375" style="527" customWidth="1"/>
    <col min="4596" max="4596" width="11.28515625" style="527" bestFit="1" customWidth="1"/>
    <col min="4597" max="4597" width="12.140625" style="527" bestFit="1" customWidth="1"/>
    <col min="4598" max="4601" width="11" style="527" bestFit="1" customWidth="1"/>
    <col min="4602" max="4602" width="8.5703125" style="527" customWidth="1"/>
    <col min="4603" max="4623" width="0" style="527" hidden="1" customWidth="1"/>
    <col min="4624" max="4842" width="9.140625" style="527"/>
    <col min="4843" max="4843" width="5.42578125" style="527" customWidth="1"/>
    <col min="4844" max="4844" width="36.140625" style="527" customWidth="1"/>
    <col min="4845" max="4845" width="7.5703125" style="527" customWidth="1"/>
    <col min="4846" max="4846" width="0" style="527" hidden="1" customWidth="1"/>
    <col min="4847" max="4847" width="10.5703125" style="527" customWidth="1"/>
    <col min="4848" max="4848" width="12.28515625" style="527" customWidth="1"/>
    <col min="4849" max="4849" width="11.140625" style="527" bestFit="1" customWidth="1"/>
    <col min="4850" max="4850" width="7.7109375" style="527" bestFit="1" customWidth="1"/>
    <col min="4851" max="4851" width="10.7109375" style="527" customWidth="1"/>
    <col min="4852" max="4852" width="11.28515625" style="527" bestFit="1" customWidth="1"/>
    <col min="4853" max="4853" width="12.140625" style="527" bestFit="1" customWidth="1"/>
    <col min="4854" max="4857" width="11" style="527" bestFit="1" customWidth="1"/>
    <col min="4858" max="4858" width="8.5703125" style="527" customWidth="1"/>
    <col min="4859" max="4879" width="0" style="527" hidden="1" customWidth="1"/>
    <col min="4880" max="5098" width="9.140625" style="527"/>
    <col min="5099" max="5099" width="5.42578125" style="527" customWidth="1"/>
    <col min="5100" max="5100" width="36.140625" style="527" customWidth="1"/>
    <col min="5101" max="5101" width="7.5703125" style="527" customWidth="1"/>
    <col min="5102" max="5102" width="0" style="527" hidden="1" customWidth="1"/>
    <col min="5103" max="5103" width="10.5703125" style="527" customWidth="1"/>
    <col min="5104" max="5104" width="12.28515625" style="527" customWidth="1"/>
    <col min="5105" max="5105" width="11.140625" style="527" bestFit="1" customWidth="1"/>
    <col min="5106" max="5106" width="7.7109375" style="527" bestFit="1" customWidth="1"/>
    <col min="5107" max="5107" width="10.7109375" style="527" customWidth="1"/>
    <col min="5108" max="5108" width="11.28515625" style="527" bestFit="1" customWidth="1"/>
    <col min="5109" max="5109" width="12.140625" style="527" bestFit="1" customWidth="1"/>
    <col min="5110" max="5113" width="11" style="527" bestFit="1" customWidth="1"/>
    <col min="5114" max="5114" width="8.5703125" style="527" customWidth="1"/>
    <col min="5115" max="5135" width="0" style="527" hidden="1" customWidth="1"/>
    <col min="5136" max="5354" width="9.140625" style="527"/>
    <col min="5355" max="5355" width="5.42578125" style="527" customWidth="1"/>
    <col min="5356" max="5356" width="36.140625" style="527" customWidth="1"/>
    <col min="5357" max="5357" width="7.5703125" style="527" customWidth="1"/>
    <col min="5358" max="5358" width="0" style="527" hidden="1" customWidth="1"/>
    <col min="5359" max="5359" width="10.5703125" style="527" customWidth="1"/>
    <col min="5360" max="5360" width="12.28515625" style="527" customWidth="1"/>
    <col min="5361" max="5361" width="11.140625" style="527" bestFit="1" customWidth="1"/>
    <col min="5362" max="5362" width="7.7109375" style="527" bestFit="1" customWidth="1"/>
    <col min="5363" max="5363" width="10.7109375" style="527" customWidth="1"/>
    <col min="5364" max="5364" width="11.28515625" style="527" bestFit="1" customWidth="1"/>
    <col min="5365" max="5365" width="12.140625" style="527" bestFit="1" customWidth="1"/>
    <col min="5366" max="5369" width="11" style="527" bestFit="1" customWidth="1"/>
    <col min="5370" max="5370" width="8.5703125" style="527" customWidth="1"/>
    <col min="5371" max="5391" width="0" style="527" hidden="1" customWidth="1"/>
    <col min="5392" max="5610" width="9.140625" style="527"/>
    <col min="5611" max="5611" width="5.42578125" style="527" customWidth="1"/>
    <col min="5612" max="5612" width="36.140625" style="527" customWidth="1"/>
    <col min="5613" max="5613" width="7.5703125" style="527" customWidth="1"/>
    <col min="5614" max="5614" width="0" style="527" hidden="1" customWidth="1"/>
    <col min="5615" max="5615" width="10.5703125" style="527" customWidth="1"/>
    <col min="5616" max="5616" width="12.28515625" style="527" customWidth="1"/>
    <col min="5617" max="5617" width="11.140625" style="527" bestFit="1" customWidth="1"/>
    <col min="5618" max="5618" width="7.7109375" style="527" bestFit="1" customWidth="1"/>
    <col min="5619" max="5619" width="10.7109375" style="527" customWidth="1"/>
    <col min="5620" max="5620" width="11.28515625" style="527" bestFit="1" customWidth="1"/>
    <col min="5621" max="5621" width="12.140625" style="527" bestFit="1" customWidth="1"/>
    <col min="5622" max="5625" width="11" style="527" bestFit="1" customWidth="1"/>
    <col min="5626" max="5626" width="8.5703125" style="527" customWidth="1"/>
    <col min="5627" max="5647" width="0" style="527" hidden="1" customWidth="1"/>
    <col min="5648" max="5866" width="9.140625" style="527"/>
    <col min="5867" max="5867" width="5.42578125" style="527" customWidth="1"/>
    <col min="5868" max="5868" width="36.140625" style="527" customWidth="1"/>
    <col min="5869" max="5869" width="7.5703125" style="527" customWidth="1"/>
    <col min="5870" max="5870" width="0" style="527" hidden="1" customWidth="1"/>
    <col min="5871" max="5871" width="10.5703125" style="527" customWidth="1"/>
    <col min="5872" max="5872" width="12.28515625" style="527" customWidth="1"/>
    <col min="5873" max="5873" width="11.140625" style="527" bestFit="1" customWidth="1"/>
    <col min="5874" max="5874" width="7.7109375" style="527" bestFit="1" customWidth="1"/>
    <col min="5875" max="5875" width="10.7109375" style="527" customWidth="1"/>
    <col min="5876" max="5876" width="11.28515625" style="527" bestFit="1" customWidth="1"/>
    <col min="5877" max="5877" width="12.140625" style="527" bestFit="1" customWidth="1"/>
    <col min="5878" max="5881" width="11" style="527" bestFit="1" customWidth="1"/>
    <col min="5882" max="5882" width="8.5703125" style="527" customWidth="1"/>
    <col min="5883" max="5903" width="0" style="527" hidden="1" customWidth="1"/>
    <col min="5904" max="6122" width="9.140625" style="527"/>
    <col min="6123" max="6123" width="5.42578125" style="527" customWidth="1"/>
    <col min="6124" max="6124" width="36.140625" style="527" customWidth="1"/>
    <col min="6125" max="6125" width="7.5703125" style="527" customWidth="1"/>
    <col min="6126" max="6126" width="0" style="527" hidden="1" customWidth="1"/>
    <col min="6127" max="6127" width="10.5703125" style="527" customWidth="1"/>
    <col min="6128" max="6128" width="12.28515625" style="527" customWidth="1"/>
    <col min="6129" max="6129" width="11.140625" style="527" bestFit="1" customWidth="1"/>
    <col min="6130" max="6130" width="7.7109375" style="527" bestFit="1" customWidth="1"/>
    <col min="6131" max="6131" width="10.7109375" style="527" customWidth="1"/>
    <col min="6132" max="6132" width="11.28515625" style="527" bestFit="1" customWidth="1"/>
    <col min="6133" max="6133" width="12.140625" style="527" bestFit="1" customWidth="1"/>
    <col min="6134" max="6137" width="11" style="527" bestFit="1" customWidth="1"/>
    <col min="6138" max="6138" width="8.5703125" style="527" customWidth="1"/>
    <col min="6139" max="6159" width="0" style="527" hidden="1" customWidth="1"/>
    <col min="6160" max="6378" width="9.140625" style="527"/>
    <col min="6379" max="6379" width="5.42578125" style="527" customWidth="1"/>
    <col min="6380" max="6380" width="36.140625" style="527" customWidth="1"/>
    <col min="6381" max="6381" width="7.5703125" style="527" customWidth="1"/>
    <col min="6382" max="6382" width="0" style="527" hidden="1" customWidth="1"/>
    <col min="6383" max="6383" width="10.5703125" style="527" customWidth="1"/>
    <col min="6384" max="6384" width="12.28515625" style="527" customWidth="1"/>
    <col min="6385" max="6385" width="11.140625" style="527" bestFit="1" customWidth="1"/>
    <col min="6386" max="6386" width="7.7109375" style="527" bestFit="1" customWidth="1"/>
    <col min="6387" max="6387" width="10.7109375" style="527" customWidth="1"/>
    <col min="6388" max="6388" width="11.28515625" style="527" bestFit="1" customWidth="1"/>
    <col min="6389" max="6389" width="12.140625" style="527" bestFit="1" customWidth="1"/>
    <col min="6390" max="6393" width="11" style="527" bestFit="1" customWidth="1"/>
    <col min="6394" max="6394" width="8.5703125" style="527" customWidth="1"/>
    <col min="6395" max="6415" width="0" style="527" hidden="1" customWidth="1"/>
    <col min="6416" max="6634" width="9.140625" style="527"/>
    <col min="6635" max="6635" width="5.42578125" style="527" customWidth="1"/>
    <col min="6636" max="6636" width="36.140625" style="527" customWidth="1"/>
    <col min="6637" max="6637" width="7.5703125" style="527" customWidth="1"/>
    <col min="6638" max="6638" width="0" style="527" hidden="1" customWidth="1"/>
    <col min="6639" max="6639" width="10.5703125" style="527" customWidth="1"/>
    <col min="6640" max="6640" width="12.28515625" style="527" customWidth="1"/>
    <col min="6641" max="6641" width="11.140625" style="527" bestFit="1" customWidth="1"/>
    <col min="6642" max="6642" width="7.7109375" style="527" bestFit="1" customWidth="1"/>
    <col min="6643" max="6643" width="10.7109375" style="527" customWidth="1"/>
    <col min="6644" max="6644" width="11.28515625" style="527" bestFit="1" customWidth="1"/>
    <col min="6645" max="6645" width="12.140625" style="527" bestFit="1" customWidth="1"/>
    <col min="6646" max="6649" width="11" style="527" bestFit="1" customWidth="1"/>
    <col min="6650" max="6650" width="8.5703125" style="527" customWidth="1"/>
    <col min="6651" max="6671" width="0" style="527" hidden="1" customWidth="1"/>
    <col min="6672" max="6890" width="9.140625" style="527"/>
    <col min="6891" max="6891" width="5.42578125" style="527" customWidth="1"/>
    <col min="6892" max="6892" width="36.140625" style="527" customWidth="1"/>
    <col min="6893" max="6893" width="7.5703125" style="527" customWidth="1"/>
    <col min="6894" max="6894" width="0" style="527" hidden="1" customWidth="1"/>
    <col min="6895" max="6895" width="10.5703125" style="527" customWidth="1"/>
    <col min="6896" max="6896" width="12.28515625" style="527" customWidth="1"/>
    <col min="6897" max="6897" width="11.140625" style="527" bestFit="1" customWidth="1"/>
    <col min="6898" max="6898" width="7.7109375" style="527" bestFit="1" customWidth="1"/>
    <col min="6899" max="6899" width="10.7109375" style="527" customWidth="1"/>
    <col min="6900" max="6900" width="11.28515625" style="527" bestFit="1" customWidth="1"/>
    <col min="6901" max="6901" width="12.140625" style="527" bestFit="1" customWidth="1"/>
    <col min="6902" max="6905" width="11" style="527" bestFit="1" customWidth="1"/>
    <col min="6906" max="6906" width="8.5703125" style="527" customWidth="1"/>
    <col min="6907" max="6927" width="0" style="527" hidden="1" customWidth="1"/>
    <col min="6928" max="7146" width="9.140625" style="527"/>
    <col min="7147" max="7147" width="5.42578125" style="527" customWidth="1"/>
    <col min="7148" max="7148" width="36.140625" style="527" customWidth="1"/>
    <col min="7149" max="7149" width="7.5703125" style="527" customWidth="1"/>
    <col min="7150" max="7150" width="0" style="527" hidden="1" customWidth="1"/>
    <col min="7151" max="7151" width="10.5703125" style="527" customWidth="1"/>
    <col min="7152" max="7152" width="12.28515625" style="527" customWidth="1"/>
    <col min="7153" max="7153" width="11.140625" style="527" bestFit="1" customWidth="1"/>
    <col min="7154" max="7154" width="7.7109375" style="527" bestFit="1" customWidth="1"/>
    <col min="7155" max="7155" width="10.7109375" style="527" customWidth="1"/>
    <col min="7156" max="7156" width="11.28515625" style="527" bestFit="1" customWidth="1"/>
    <col min="7157" max="7157" width="12.140625" style="527" bestFit="1" customWidth="1"/>
    <col min="7158" max="7161" width="11" style="527" bestFit="1" customWidth="1"/>
    <col min="7162" max="7162" width="8.5703125" style="527" customWidth="1"/>
    <col min="7163" max="7183" width="0" style="527" hidden="1" customWidth="1"/>
    <col min="7184" max="7402" width="9.140625" style="527"/>
    <col min="7403" max="7403" width="5.42578125" style="527" customWidth="1"/>
    <col min="7404" max="7404" width="36.140625" style="527" customWidth="1"/>
    <col min="7405" max="7405" width="7.5703125" style="527" customWidth="1"/>
    <col min="7406" max="7406" width="0" style="527" hidden="1" customWidth="1"/>
    <col min="7407" max="7407" width="10.5703125" style="527" customWidth="1"/>
    <col min="7408" max="7408" width="12.28515625" style="527" customWidth="1"/>
    <col min="7409" max="7409" width="11.140625" style="527" bestFit="1" customWidth="1"/>
    <col min="7410" max="7410" width="7.7109375" style="527" bestFit="1" customWidth="1"/>
    <col min="7411" max="7411" width="10.7109375" style="527" customWidth="1"/>
    <col min="7412" max="7412" width="11.28515625" style="527" bestFit="1" customWidth="1"/>
    <col min="7413" max="7413" width="12.140625" style="527" bestFit="1" customWidth="1"/>
    <col min="7414" max="7417" width="11" style="527" bestFit="1" customWidth="1"/>
    <col min="7418" max="7418" width="8.5703125" style="527" customWidth="1"/>
    <col min="7419" max="7439" width="0" style="527" hidden="1" customWidth="1"/>
    <col min="7440" max="7658" width="9.140625" style="527"/>
    <col min="7659" max="7659" width="5.42578125" style="527" customWidth="1"/>
    <col min="7660" max="7660" width="36.140625" style="527" customWidth="1"/>
    <col min="7661" max="7661" width="7.5703125" style="527" customWidth="1"/>
    <col min="7662" max="7662" width="0" style="527" hidden="1" customWidth="1"/>
    <col min="7663" max="7663" width="10.5703125" style="527" customWidth="1"/>
    <col min="7664" max="7664" width="12.28515625" style="527" customWidth="1"/>
    <col min="7665" max="7665" width="11.140625" style="527" bestFit="1" customWidth="1"/>
    <col min="7666" max="7666" width="7.7109375" style="527" bestFit="1" customWidth="1"/>
    <col min="7667" max="7667" width="10.7109375" style="527" customWidth="1"/>
    <col min="7668" max="7668" width="11.28515625" style="527" bestFit="1" customWidth="1"/>
    <col min="7669" max="7669" width="12.140625" style="527" bestFit="1" customWidth="1"/>
    <col min="7670" max="7673" width="11" style="527" bestFit="1" customWidth="1"/>
    <col min="7674" max="7674" width="8.5703125" style="527" customWidth="1"/>
    <col min="7675" max="7695" width="0" style="527" hidden="1" customWidth="1"/>
    <col min="7696" max="7914" width="9.140625" style="527"/>
    <col min="7915" max="7915" width="5.42578125" style="527" customWidth="1"/>
    <col min="7916" max="7916" width="36.140625" style="527" customWidth="1"/>
    <col min="7917" max="7917" width="7.5703125" style="527" customWidth="1"/>
    <col min="7918" max="7918" width="0" style="527" hidden="1" customWidth="1"/>
    <col min="7919" max="7919" width="10.5703125" style="527" customWidth="1"/>
    <col min="7920" max="7920" width="12.28515625" style="527" customWidth="1"/>
    <col min="7921" max="7921" width="11.140625" style="527" bestFit="1" customWidth="1"/>
    <col min="7922" max="7922" width="7.7109375" style="527" bestFit="1" customWidth="1"/>
    <col min="7923" max="7923" width="10.7109375" style="527" customWidth="1"/>
    <col min="7924" max="7924" width="11.28515625" style="527" bestFit="1" customWidth="1"/>
    <col min="7925" max="7925" width="12.140625" style="527" bestFit="1" customWidth="1"/>
    <col min="7926" max="7929" width="11" style="527" bestFit="1" customWidth="1"/>
    <col min="7930" max="7930" width="8.5703125" style="527" customWidth="1"/>
    <col min="7931" max="7951" width="0" style="527" hidden="1" customWidth="1"/>
    <col min="7952" max="8170" width="9.140625" style="527"/>
    <col min="8171" max="8171" width="5.42578125" style="527" customWidth="1"/>
    <col min="8172" max="8172" width="36.140625" style="527" customWidth="1"/>
    <col min="8173" max="8173" width="7.5703125" style="527" customWidth="1"/>
    <col min="8174" max="8174" width="0" style="527" hidden="1" customWidth="1"/>
    <col min="8175" max="8175" width="10.5703125" style="527" customWidth="1"/>
    <col min="8176" max="8176" width="12.28515625" style="527" customWidth="1"/>
    <col min="8177" max="8177" width="11.140625" style="527" bestFit="1" customWidth="1"/>
    <col min="8178" max="8178" width="7.7109375" style="527" bestFit="1" customWidth="1"/>
    <col min="8179" max="8179" width="10.7109375" style="527" customWidth="1"/>
    <col min="8180" max="8180" width="11.28515625" style="527" bestFit="1" customWidth="1"/>
    <col min="8181" max="8181" width="12.140625" style="527" bestFit="1" customWidth="1"/>
    <col min="8182" max="8185" width="11" style="527" bestFit="1" customWidth="1"/>
    <col min="8186" max="8186" width="8.5703125" style="527" customWidth="1"/>
    <col min="8187" max="8207" width="0" style="527" hidden="1" customWidth="1"/>
    <col min="8208" max="8426" width="9.140625" style="527"/>
    <col min="8427" max="8427" width="5.42578125" style="527" customWidth="1"/>
    <col min="8428" max="8428" width="36.140625" style="527" customWidth="1"/>
    <col min="8429" max="8429" width="7.5703125" style="527" customWidth="1"/>
    <col min="8430" max="8430" width="0" style="527" hidden="1" customWidth="1"/>
    <col min="8431" max="8431" width="10.5703125" style="527" customWidth="1"/>
    <col min="8432" max="8432" width="12.28515625" style="527" customWidth="1"/>
    <col min="8433" max="8433" width="11.140625" style="527" bestFit="1" customWidth="1"/>
    <col min="8434" max="8434" width="7.7109375" style="527" bestFit="1" customWidth="1"/>
    <col min="8435" max="8435" width="10.7109375" style="527" customWidth="1"/>
    <col min="8436" max="8436" width="11.28515625" style="527" bestFit="1" customWidth="1"/>
    <col min="8437" max="8437" width="12.140625" style="527" bestFit="1" customWidth="1"/>
    <col min="8438" max="8441" width="11" style="527" bestFit="1" customWidth="1"/>
    <col min="8442" max="8442" width="8.5703125" style="527" customWidth="1"/>
    <col min="8443" max="8463" width="0" style="527" hidden="1" customWidth="1"/>
    <col min="8464" max="8682" width="9.140625" style="527"/>
    <col min="8683" max="8683" width="5.42578125" style="527" customWidth="1"/>
    <col min="8684" max="8684" width="36.140625" style="527" customWidth="1"/>
    <col min="8685" max="8685" width="7.5703125" style="527" customWidth="1"/>
    <col min="8686" max="8686" width="0" style="527" hidden="1" customWidth="1"/>
    <col min="8687" max="8687" width="10.5703125" style="527" customWidth="1"/>
    <col min="8688" max="8688" width="12.28515625" style="527" customWidth="1"/>
    <col min="8689" max="8689" width="11.140625" style="527" bestFit="1" customWidth="1"/>
    <col min="8690" max="8690" width="7.7109375" style="527" bestFit="1" customWidth="1"/>
    <col min="8691" max="8691" width="10.7109375" style="527" customWidth="1"/>
    <col min="8692" max="8692" width="11.28515625" style="527" bestFit="1" customWidth="1"/>
    <col min="8693" max="8693" width="12.140625" style="527" bestFit="1" customWidth="1"/>
    <col min="8694" max="8697" width="11" style="527" bestFit="1" customWidth="1"/>
    <col min="8698" max="8698" width="8.5703125" style="527" customWidth="1"/>
    <col min="8699" max="8719" width="0" style="527" hidden="1" customWidth="1"/>
    <col min="8720" max="8938" width="9.140625" style="527"/>
    <col min="8939" max="8939" width="5.42578125" style="527" customWidth="1"/>
    <col min="8940" max="8940" width="36.140625" style="527" customWidth="1"/>
    <col min="8941" max="8941" width="7.5703125" style="527" customWidth="1"/>
    <col min="8942" max="8942" width="0" style="527" hidden="1" customWidth="1"/>
    <col min="8943" max="8943" width="10.5703125" style="527" customWidth="1"/>
    <col min="8944" max="8944" width="12.28515625" style="527" customWidth="1"/>
    <col min="8945" max="8945" width="11.140625" style="527" bestFit="1" customWidth="1"/>
    <col min="8946" max="8946" width="7.7109375" style="527" bestFit="1" customWidth="1"/>
    <col min="8947" max="8947" width="10.7109375" style="527" customWidth="1"/>
    <col min="8948" max="8948" width="11.28515625" style="527" bestFit="1" customWidth="1"/>
    <col min="8949" max="8949" width="12.140625" style="527" bestFit="1" customWidth="1"/>
    <col min="8950" max="8953" width="11" style="527" bestFit="1" customWidth="1"/>
    <col min="8954" max="8954" width="8.5703125" style="527" customWidth="1"/>
    <col min="8955" max="8975" width="0" style="527" hidden="1" customWidth="1"/>
    <col min="8976" max="9194" width="9.140625" style="527"/>
    <col min="9195" max="9195" width="5.42578125" style="527" customWidth="1"/>
    <col min="9196" max="9196" width="36.140625" style="527" customWidth="1"/>
    <col min="9197" max="9197" width="7.5703125" style="527" customWidth="1"/>
    <col min="9198" max="9198" width="0" style="527" hidden="1" customWidth="1"/>
    <col min="9199" max="9199" width="10.5703125" style="527" customWidth="1"/>
    <col min="9200" max="9200" width="12.28515625" style="527" customWidth="1"/>
    <col min="9201" max="9201" width="11.140625" style="527" bestFit="1" customWidth="1"/>
    <col min="9202" max="9202" width="7.7109375" style="527" bestFit="1" customWidth="1"/>
    <col min="9203" max="9203" width="10.7109375" style="527" customWidth="1"/>
    <col min="9204" max="9204" width="11.28515625" style="527" bestFit="1" customWidth="1"/>
    <col min="9205" max="9205" width="12.140625" style="527" bestFit="1" customWidth="1"/>
    <col min="9206" max="9209" width="11" style="527" bestFit="1" customWidth="1"/>
    <col min="9210" max="9210" width="8.5703125" style="527" customWidth="1"/>
    <col min="9211" max="9231" width="0" style="527" hidden="1" customWidth="1"/>
    <col min="9232" max="9450" width="9.140625" style="527"/>
    <col min="9451" max="9451" width="5.42578125" style="527" customWidth="1"/>
    <col min="9452" max="9452" width="36.140625" style="527" customWidth="1"/>
    <col min="9453" max="9453" width="7.5703125" style="527" customWidth="1"/>
    <col min="9454" max="9454" width="0" style="527" hidden="1" customWidth="1"/>
    <col min="9455" max="9455" width="10.5703125" style="527" customWidth="1"/>
    <col min="9456" max="9456" width="12.28515625" style="527" customWidth="1"/>
    <col min="9457" max="9457" width="11.140625" style="527" bestFit="1" customWidth="1"/>
    <col min="9458" max="9458" width="7.7109375" style="527" bestFit="1" customWidth="1"/>
    <col min="9459" max="9459" width="10.7109375" style="527" customWidth="1"/>
    <col min="9460" max="9460" width="11.28515625" style="527" bestFit="1" customWidth="1"/>
    <col min="9461" max="9461" width="12.140625" style="527" bestFit="1" customWidth="1"/>
    <col min="9462" max="9465" width="11" style="527" bestFit="1" customWidth="1"/>
    <col min="9466" max="9466" width="8.5703125" style="527" customWidth="1"/>
    <col min="9467" max="9487" width="0" style="527" hidden="1" customWidth="1"/>
    <col min="9488" max="9706" width="9.140625" style="527"/>
    <col min="9707" max="9707" width="5.42578125" style="527" customWidth="1"/>
    <col min="9708" max="9708" width="36.140625" style="527" customWidth="1"/>
    <col min="9709" max="9709" width="7.5703125" style="527" customWidth="1"/>
    <col min="9710" max="9710" width="0" style="527" hidden="1" customWidth="1"/>
    <col min="9711" max="9711" width="10.5703125" style="527" customWidth="1"/>
    <col min="9712" max="9712" width="12.28515625" style="527" customWidth="1"/>
    <col min="9713" max="9713" width="11.140625" style="527" bestFit="1" customWidth="1"/>
    <col min="9714" max="9714" width="7.7109375" style="527" bestFit="1" customWidth="1"/>
    <col min="9715" max="9715" width="10.7109375" style="527" customWidth="1"/>
    <col min="9716" max="9716" width="11.28515625" style="527" bestFit="1" customWidth="1"/>
    <col min="9717" max="9717" width="12.140625" style="527" bestFit="1" customWidth="1"/>
    <col min="9718" max="9721" width="11" style="527" bestFit="1" customWidth="1"/>
    <col min="9722" max="9722" width="8.5703125" style="527" customWidth="1"/>
    <col min="9723" max="9743" width="0" style="527" hidden="1" customWidth="1"/>
    <col min="9744" max="9962" width="9.140625" style="527"/>
    <col min="9963" max="9963" width="5.42578125" style="527" customWidth="1"/>
    <col min="9964" max="9964" width="36.140625" style="527" customWidth="1"/>
    <col min="9965" max="9965" width="7.5703125" style="527" customWidth="1"/>
    <col min="9966" max="9966" width="0" style="527" hidden="1" customWidth="1"/>
    <col min="9967" max="9967" width="10.5703125" style="527" customWidth="1"/>
    <col min="9968" max="9968" width="12.28515625" style="527" customWidth="1"/>
    <col min="9969" max="9969" width="11.140625" style="527" bestFit="1" customWidth="1"/>
    <col min="9970" max="9970" width="7.7109375" style="527" bestFit="1" customWidth="1"/>
    <col min="9971" max="9971" width="10.7109375" style="527" customWidth="1"/>
    <col min="9972" max="9972" width="11.28515625" style="527" bestFit="1" customWidth="1"/>
    <col min="9973" max="9973" width="12.140625" style="527" bestFit="1" customWidth="1"/>
    <col min="9974" max="9977" width="11" style="527" bestFit="1" customWidth="1"/>
    <col min="9978" max="9978" width="8.5703125" style="527" customWidth="1"/>
    <col min="9979" max="9999" width="0" style="527" hidden="1" customWidth="1"/>
    <col min="10000" max="10218" width="9.140625" style="527"/>
    <col min="10219" max="10219" width="5.42578125" style="527" customWidth="1"/>
    <col min="10220" max="10220" width="36.140625" style="527" customWidth="1"/>
    <col min="10221" max="10221" width="7.5703125" style="527" customWidth="1"/>
    <col min="10222" max="10222" width="0" style="527" hidden="1" customWidth="1"/>
    <col min="10223" max="10223" width="10.5703125" style="527" customWidth="1"/>
    <col min="10224" max="10224" width="12.28515625" style="527" customWidth="1"/>
    <col min="10225" max="10225" width="11.140625" style="527" bestFit="1" customWidth="1"/>
    <col min="10226" max="10226" width="7.7109375" style="527" bestFit="1" customWidth="1"/>
    <col min="10227" max="10227" width="10.7109375" style="527" customWidth="1"/>
    <col min="10228" max="10228" width="11.28515625" style="527" bestFit="1" customWidth="1"/>
    <col min="10229" max="10229" width="12.140625" style="527" bestFit="1" customWidth="1"/>
    <col min="10230" max="10233" width="11" style="527" bestFit="1" customWidth="1"/>
    <col min="10234" max="10234" width="8.5703125" style="527" customWidth="1"/>
    <col min="10235" max="10255" width="0" style="527" hidden="1" customWidth="1"/>
    <col min="10256" max="10474" width="9.140625" style="527"/>
    <col min="10475" max="10475" width="5.42578125" style="527" customWidth="1"/>
    <col min="10476" max="10476" width="36.140625" style="527" customWidth="1"/>
    <col min="10477" max="10477" width="7.5703125" style="527" customWidth="1"/>
    <col min="10478" max="10478" width="0" style="527" hidden="1" customWidth="1"/>
    <col min="10479" max="10479" width="10.5703125" style="527" customWidth="1"/>
    <col min="10480" max="10480" width="12.28515625" style="527" customWidth="1"/>
    <col min="10481" max="10481" width="11.140625" style="527" bestFit="1" customWidth="1"/>
    <col min="10482" max="10482" width="7.7109375" style="527" bestFit="1" customWidth="1"/>
    <col min="10483" max="10483" width="10.7109375" style="527" customWidth="1"/>
    <col min="10484" max="10484" width="11.28515625" style="527" bestFit="1" customWidth="1"/>
    <col min="10485" max="10485" width="12.140625" style="527" bestFit="1" customWidth="1"/>
    <col min="10486" max="10489" width="11" style="527" bestFit="1" customWidth="1"/>
    <col min="10490" max="10490" width="8.5703125" style="527" customWidth="1"/>
    <col min="10491" max="10511" width="0" style="527" hidden="1" customWidth="1"/>
    <col min="10512" max="10730" width="9.140625" style="527"/>
    <col min="10731" max="10731" width="5.42578125" style="527" customWidth="1"/>
    <col min="10732" max="10732" width="36.140625" style="527" customWidth="1"/>
    <col min="10733" max="10733" width="7.5703125" style="527" customWidth="1"/>
    <col min="10734" max="10734" width="0" style="527" hidden="1" customWidth="1"/>
    <col min="10735" max="10735" width="10.5703125" style="527" customWidth="1"/>
    <col min="10736" max="10736" width="12.28515625" style="527" customWidth="1"/>
    <col min="10737" max="10737" width="11.140625" style="527" bestFit="1" customWidth="1"/>
    <col min="10738" max="10738" width="7.7109375" style="527" bestFit="1" customWidth="1"/>
    <col min="10739" max="10739" width="10.7109375" style="527" customWidth="1"/>
    <col min="10740" max="10740" width="11.28515625" style="527" bestFit="1" customWidth="1"/>
    <col min="10741" max="10741" width="12.140625" style="527" bestFit="1" customWidth="1"/>
    <col min="10742" max="10745" width="11" style="527" bestFit="1" customWidth="1"/>
    <col min="10746" max="10746" width="8.5703125" style="527" customWidth="1"/>
    <col min="10747" max="10767" width="0" style="527" hidden="1" customWidth="1"/>
    <col min="10768" max="10986" width="9.140625" style="527"/>
    <col min="10987" max="10987" width="5.42578125" style="527" customWidth="1"/>
    <col min="10988" max="10988" width="36.140625" style="527" customWidth="1"/>
    <col min="10989" max="10989" width="7.5703125" style="527" customWidth="1"/>
    <col min="10990" max="10990" width="0" style="527" hidden="1" customWidth="1"/>
    <col min="10991" max="10991" width="10.5703125" style="527" customWidth="1"/>
    <col min="10992" max="10992" width="12.28515625" style="527" customWidth="1"/>
    <col min="10993" max="10993" width="11.140625" style="527" bestFit="1" customWidth="1"/>
    <col min="10994" max="10994" width="7.7109375" style="527" bestFit="1" customWidth="1"/>
    <col min="10995" max="10995" width="10.7109375" style="527" customWidth="1"/>
    <col min="10996" max="10996" width="11.28515625" style="527" bestFit="1" customWidth="1"/>
    <col min="10997" max="10997" width="12.140625" style="527" bestFit="1" customWidth="1"/>
    <col min="10998" max="11001" width="11" style="527" bestFit="1" customWidth="1"/>
    <col min="11002" max="11002" width="8.5703125" style="527" customWidth="1"/>
    <col min="11003" max="11023" width="0" style="527" hidden="1" customWidth="1"/>
    <col min="11024" max="11242" width="9.140625" style="527"/>
    <col min="11243" max="11243" width="5.42578125" style="527" customWidth="1"/>
    <col min="11244" max="11244" width="36.140625" style="527" customWidth="1"/>
    <col min="11245" max="11245" width="7.5703125" style="527" customWidth="1"/>
    <col min="11246" max="11246" width="0" style="527" hidden="1" customWidth="1"/>
    <col min="11247" max="11247" width="10.5703125" style="527" customWidth="1"/>
    <col min="11248" max="11248" width="12.28515625" style="527" customWidth="1"/>
    <col min="11249" max="11249" width="11.140625" style="527" bestFit="1" customWidth="1"/>
    <col min="11250" max="11250" width="7.7109375" style="527" bestFit="1" customWidth="1"/>
    <col min="11251" max="11251" width="10.7109375" style="527" customWidth="1"/>
    <col min="11252" max="11252" width="11.28515625" style="527" bestFit="1" customWidth="1"/>
    <col min="11253" max="11253" width="12.140625" style="527" bestFit="1" customWidth="1"/>
    <col min="11254" max="11257" width="11" style="527" bestFit="1" customWidth="1"/>
    <col min="11258" max="11258" width="8.5703125" style="527" customWidth="1"/>
    <col min="11259" max="11279" width="0" style="527" hidden="1" customWidth="1"/>
    <col min="11280" max="11498" width="9.140625" style="527"/>
    <col min="11499" max="11499" width="5.42578125" style="527" customWidth="1"/>
    <col min="11500" max="11500" width="36.140625" style="527" customWidth="1"/>
    <col min="11501" max="11501" width="7.5703125" style="527" customWidth="1"/>
    <col min="11502" max="11502" width="0" style="527" hidden="1" customWidth="1"/>
    <col min="11503" max="11503" width="10.5703125" style="527" customWidth="1"/>
    <col min="11504" max="11504" width="12.28515625" style="527" customWidth="1"/>
    <col min="11505" max="11505" width="11.140625" style="527" bestFit="1" customWidth="1"/>
    <col min="11506" max="11506" width="7.7109375" style="527" bestFit="1" customWidth="1"/>
    <col min="11507" max="11507" width="10.7109375" style="527" customWidth="1"/>
    <col min="11508" max="11508" width="11.28515625" style="527" bestFit="1" customWidth="1"/>
    <col min="11509" max="11509" width="12.140625" style="527" bestFit="1" customWidth="1"/>
    <col min="11510" max="11513" width="11" style="527" bestFit="1" customWidth="1"/>
    <col min="11514" max="11514" width="8.5703125" style="527" customWidth="1"/>
    <col min="11515" max="11535" width="0" style="527" hidden="1" customWidth="1"/>
    <col min="11536" max="11754" width="9.140625" style="527"/>
    <col min="11755" max="11755" width="5.42578125" style="527" customWidth="1"/>
    <col min="11756" max="11756" width="36.140625" style="527" customWidth="1"/>
    <col min="11757" max="11757" width="7.5703125" style="527" customWidth="1"/>
    <col min="11758" max="11758" width="0" style="527" hidden="1" customWidth="1"/>
    <col min="11759" max="11759" width="10.5703125" style="527" customWidth="1"/>
    <col min="11760" max="11760" width="12.28515625" style="527" customWidth="1"/>
    <col min="11761" max="11761" width="11.140625" style="527" bestFit="1" customWidth="1"/>
    <col min="11762" max="11762" width="7.7109375" style="527" bestFit="1" customWidth="1"/>
    <col min="11763" max="11763" width="10.7109375" style="527" customWidth="1"/>
    <col min="11764" max="11764" width="11.28515625" style="527" bestFit="1" customWidth="1"/>
    <col min="11765" max="11765" width="12.140625" style="527" bestFit="1" customWidth="1"/>
    <col min="11766" max="11769" width="11" style="527" bestFit="1" customWidth="1"/>
    <col min="11770" max="11770" width="8.5703125" style="527" customWidth="1"/>
    <col min="11771" max="11791" width="0" style="527" hidden="1" customWidth="1"/>
    <col min="11792" max="12010" width="9.140625" style="527"/>
    <col min="12011" max="12011" width="5.42578125" style="527" customWidth="1"/>
    <col min="12012" max="12012" width="36.140625" style="527" customWidth="1"/>
    <col min="12013" max="12013" width="7.5703125" style="527" customWidth="1"/>
    <col min="12014" max="12014" width="0" style="527" hidden="1" customWidth="1"/>
    <col min="12015" max="12015" width="10.5703125" style="527" customWidth="1"/>
    <col min="12016" max="12016" width="12.28515625" style="527" customWidth="1"/>
    <col min="12017" max="12017" width="11.140625" style="527" bestFit="1" customWidth="1"/>
    <col min="12018" max="12018" width="7.7109375" style="527" bestFit="1" customWidth="1"/>
    <col min="12019" max="12019" width="10.7109375" style="527" customWidth="1"/>
    <col min="12020" max="12020" width="11.28515625" style="527" bestFit="1" customWidth="1"/>
    <col min="12021" max="12021" width="12.140625" style="527" bestFit="1" customWidth="1"/>
    <col min="12022" max="12025" width="11" style="527" bestFit="1" customWidth="1"/>
    <col min="12026" max="12026" width="8.5703125" style="527" customWidth="1"/>
    <col min="12027" max="12047" width="0" style="527" hidden="1" customWidth="1"/>
    <col min="12048" max="12266" width="9.140625" style="527"/>
    <col min="12267" max="12267" width="5.42578125" style="527" customWidth="1"/>
    <col min="12268" max="12268" width="36.140625" style="527" customWidth="1"/>
    <col min="12269" max="12269" width="7.5703125" style="527" customWidth="1"/>
    <col min="12270" max="12270" width="0" style="527" hidden="1" customWidth="1"/>
    <col min="12271" max="12271" width="10.5703125" style="527" customWidth="1"/>
    <col min="12272" max="12272" width="12.28515625" style="527" customWidth="1"/>
    <col min="12273" max="12273" width="11.140625" style="527" bestFit="1" customWidth="1"/>
    <col min="12274" max="12274" width="7.7109375" style="527" bestFit="1" customWidth="1"/>
    <col min="12275" max="12275" width="10.7109375" style="527" customWidth="1"/>
    <col min="12276" max="12276" width="11.28515625" style="527" bestFit="1" customWidth="1"/>
    <col min="12277" max="12277" width="12.140625" style="527" bestFit="1" customWidth="1"/>
    <col min="12278" max="12281" width="11" style="527" bestFit="1" customWidth="1"/>
    <col min="12282" max="12282" width="8.5703125" style="527" customWidth="1"/>
    <col min="12283" max="12303" width="0" style="527" hidden="1" customWidth="1"/>
    <col min="12304" max="12522" width="9.140625" style="527"/>
    <col min="12523" max="12523" width="5.42578125" style="527" customWidth="1"/>
    <col min="12524" max="12524" width="36.140625" style="527" customWidth="1"/>
    <col min="12525" max="12525" width="7.5703125" style="527" customWidth="1"/>
    <col min="12526" max="12526" width="0" style="527" hidden="1" customWidth="1"/>
    <col min="12527" max="12527" width="10.5703125" style="527" customWidth="1"/>
    <col min="12528" max="12528" width="12.28515625" style="527" customWidth="1"/>
    <col min="12529" max="12529" width="11.140625" style="527" bestFit="1" customWidth="1"/>
    <col min="12530" max="12530" width="7.7109375" style="527" bestFit="1" customWidth="1"/>
    <col min="12531" max="12531" width="10.7109375" style="527" customWidth="1"/>
    <col min="12532" max="12532" width="11.28515625" style="527" bestFit="1" customWidth="1"/>
    <col min="12533" max="12533" width="12.140625" style="527" bestFit="1" customWidth="1"/>
    <col min="12534" max="12537" width="11" style="527" bestFit="1" customWidth="1"/>
    <col min="12538" max="12538" width="8.5703125" style="527" customWidth="1"/>
    <col min="12539" max="12559" width="0" style="527" hidden="1" customWidth="1"/>
    <col min="12560" max="12778" width="9.140625" style="527"/>
    <col min="12779" max="12779" width="5.42578125" style="527" customWidth="1"/>
    <col min="12780" max="12780" width="36.140625" style="527" customWidth="1"/>
    <col min="12781" max="12781" width="7.5703125" style="527" customWidth="1"/>
    <col min="12782" max="12782" width="0" style="527" hidden="1" customWidth="1"/>
    <col min="12783" max="12783" width="10.5703125" style="527" customWidth="1"/>
    <col min="12784" max="12784" width="12.28515625" style="527" customWidth="1"/>
    <col min="12785" max="12785" width="11.140625" style="527" bestFit="1" customWidth="1"/>
    <col min="12786" max="12786" width="7.7109375" style="527" bestFit="1" customWidth="1"/>
    <col min="12787" max="12787" width="10.7109375" style="527" customWidth="1"/>
    <col min="12788" max="12788" width="11.28515625" style="527" bestFit="1" customWidth="1"/>
    <col min="12789" max="12789" width="12.140625" style="527" bestFit="1" customWidth="1"/>
    <col min="12790" max="12793" width="11" style="527" bestFit="1" customWidth="1"/>
    <col min="12794" max="12794" width="8.5703125" style="527" customWidth="1"/>
    <col min="12795" max="12815" width="0" style="527" hidden="1" customWidth="1"/>
    <col min="12816" max="13034" width="9.140625" style="527"/>
    <col min="13035" max="13035" width="5.42578125" style="527" customWidth="1"/>
    <col min="13036" max="13036" width="36.140625" style="527" customWidth="1"/>
    <col min="13037" max="13037" width="7.5703125" style="527" customWidth="1"/>
    <col min="13038" max="13038" width="0" style="527" hidden="1" customWidth="1"/>
    <col min="13039" max="13039" width="10.5703125" style="527" customWidth="1"/>
    <col min="13040" max="13040" width="12.28515625" style="527" customWidth="1"/>
    <col min="13041" max="13041" width="11.140625" style="527" bestFit="1" customWidth="1"/>
    <col min="13042" max="13042" width="7.7109375" style="527" bestFit="1" customWidth="1"/>
    <col min="13043" max="13043" width="10.7109375" style="527" customWidth="1"/>
    <col min="13044" max="13044" width="11.28515625" style="527" bestFit="1" customWidth="1"/>
    <col min="13045" max="13045" width="12.140625" style="527" bestFit="1" customWidth="1"/>
    <col min="13046" max="13049" width="11" style="527" bestFit="1" customWidth="1"/>
    <col min="13050" max="13050" width="8.5703125" style="527" customWidth="1"/>
    <col min="13051" max="13071" width="0" style="527" hidden="1" customWidth="1"/>
    <col min="13072" max="13290" width="9.140625" style="527"/>
    <col min="13291" max="13291" width="5.42578125" style="527" customWidth="1"/>
    <col min="13292" max="13292" width="36.140625" style="527" customWidth="1"/>
    <col min="13293" max="13293" width="7.5703125" style="527" customWidth="1"/>
    <col min="13294" max="13294" width="0" style="527" hidden="1" customWidth="1"/>
    <col min="13295" max="13295" width="10.5703125" style="527" customWidth="1"/>
    <col min="13296" max="13296" width="12.28515625" style="527" customWidth="1"/>
    <col min="13297" max="13297" width="11.140625" style="527" bestFit="1" customWidth="1"/>
    <col min="13298" max="13298" width="7.7109375" style="527" bestFit="1" customWidth="1"/>
    <col min="13299" max="13299" width="10.7109375" style="527" customWidth="1"/>
    <col min="13300" max="13300" width="11.28515625" style="527" bestFit="1" customWidth="1"/>
    <col min="13301" max="13301" width="12.140625" style="527" bestFit="1" customWidth="1"/>
    <col min="13302" max="13305" width="11" style="527" bestFit="1" customWidth="1"/>
    <col min="13306" max="13306" width="8.5703125" style="527" customWidth="1"/>
    <col min="13307" max="13327" width="0" style="527" hidden="1" customWidth="1"/>
    <col min="13328" max="13546" width="9.140625" style="527"/>
    <col min="13547" max="13547" width="5.42578125" style="527" customWidth="1"/>
    <col min="13548" max="13548" width="36.140625" style="527" customWidth="1"/>
    <col min="13549" max="13549" width="7.5703125" style="527" customWidth="1"/>
    <col min="13550" max="13550" width="0" style="527" hidden="1" customWidth="1"/>
    <col min="13551" max="13551" width="10.5703125" style="527" customWidth="1"/>
    <col min="13552" max="13552" width="12.28515625" style="527" customWidth="1"/>
    <col min="13553" max="13553" width="11.140625" style="527" bestFit="1" customWidth="1"/>
    <col min="13554" max="13554" width="7.7109375" style="527" bestFit="1" customWidth="1"/>
    <col min="13555" max="13555" width="10.7109375" style="527" customWidth="1"/>
    <col min="13556" max="13556" width="11.28515625" style="527" bestFit="1" customWidth="1"/>
    <col min="13557" max="13557" width="12.140625" style="527" bestFit="1" customWidth="1"/>
    <col min="13558" max="13561" width="11" style="527" bestFit="1" customWidth="1"/>
    <col min="13562" max="13562" width="8.5703125" style="527" customWidth="1"/>
    <col min="13563" max="13583" width="0" style="527" hidden="1" customWidth="1"/>
    <col min="13584" max="13802" width="9.140625" style="527"/>
    <col min="13803" max="13803" width="5.42578125" style="527" customWidth="1"/>
    <col min="13804" max="13804" width="36.140625" style="527" customWidth="1"/>
    <col min="13805" max="13805" width="7.5703125" style="527" customWidth="1"/>
    <col min="13806" max="13806" width="0" style="527" hidden="1" customWidth="1"/>
    <col min="13807" max="13807" width="10.5703125" style="527" customWidth="1"/>
    <col min="13808" max="13808" width="12.28515625" style="527" customWidth="1"/>
    <col min="13809" max="13809" width="11.140625" style="527" bestFit="1" customWidth="1"/>
    <col min="13810" max="13810" width="7.7109375" style="527" bestFit="1" customWidth="1"/>
    <col min="13811" max="13811" width="10.7109375" style="527" customWidth="1"/>
    <col min="13812" max="13812" width="11.28515625" style="527" bestFit="1" customWidth="1"/>
    <col min="13813" max="13813" width="12.140625" style="527" bestFit="1" customWidth="1"/>
    <col min="13814" max="13817" width="11" style="527" bestFit="1" customWidth="1"/>
    <col min="13818" max="13818" width="8.5703125" style="527" customWidth="1"/>
    <col min="13819" max="13839" width="0" style="527" hidden="1" customWidth="1"/>
    <col min="13840" max="14058" width="9.140625" style="527"/>
    <col min="14059" max="14059" width="5.42578125" style="527" customWidth="1"/>
    <col min="14060" max="14060" width="36.140625" style="527" customWidth="1"/>
    <col min="14061" max="14061" width="7.5703125" style="527" customWidth="1"/>
    <col min="14062" max="14062" width="0" style="527" hidden="1" customWidth="1"/>
    <col min="14063" max="14063" width="10.5703125" style="527" customWidth="1"/>
    <col min="14064" max="14064" width="12.28515625" style="527" customWidth="1"/>
    <col min="14065" max="14065" width="11.140625" style="527" bestFit="1" customWidth="1"/>
    <col min="14066" max="14066" width="7.7109375" style="527" bestFit="1" customWidth="1"/>
    <col min="14067" max="14067" width="10.7109375" style="527" customWidth="1"/>
    <col min="14068" max="14068" width="11.28515625" style="527" bestFit="1" customWidth="1"/>
    <col min="14069" max="14069" width="12.140625" style="527" bestFit="1" customWidth="1"/>
    <col min="14070" max="14073" width="11" style="527" bestFit="1" customWidth="1"/>
    <col min="14074" max="14074" width="8.5703125" style="527" customWidth="1"/>
    <col min="14075" max="14095" width="0" style="527" hidden="1" customWidth="1"/>
    <col min="14096" max="14314" width="9.140625" style="527"/>
    <col min="14315" max="14315" width="5.42578125" style="527" customWidth="1"/>
    <col min="14316" max="14316" width="36.140625" style="527" customWidth="1"/>
    <col min="14317" max="14317" width="7.5703125" style="527" customWidth="1"/>
    <col min="14318" max="14318" width="0" style="527" hidden="1" customWidth="1"/>
    <col min="14319" max="14319" width="10.5703125" style="527" customWidth="1"/>
    <col min="14320" max="14320" width="12.28515625" style="527" customWidth="1"/>
    <col min="14321" max="14321" width="11.140625" style="527" bestFit="1" customWidth="1"/>
    <col min="14322" max="14322" width="7.7109375" style="527" bestFit="1" customWidth="1"/>
    <col min="14323" max="14323" width="10.7109375" style="527" customWidth="1"/>
    <col min="14324" max="14324" width="11.28515625" style="527" bestFit="1" customWidth="1"/>
    <col min="14325" max="14325" width="12.140625" style="527" bestFit="1" customWidth="1"/>
    <col min="14326" max="14329" width="11" style="527" bestFit="1" customWidth="1"/>
    <col min="14330" max="14330" width="8.5703125" style="527" customWidth="1"/>
    <col min="14331" max="14351" width="0" style="527" hidden="1" customWidth="1"/>
    <col min="14352" max="14570" width="9.140625" style="527"/>
    <col min="14571" max="14571" width="5.42578125" style="527" customWidth="1"/>
    <col min="14572" max="14572" width="36.140625" style="527" customWidth="1"/>
    <col min="14573" max="14573" width="7.5703125" style="527" customWidth="1"/>
    <col min="14574" max="14574" width="0" style="527" hidden="1" customWidth="1"/>
    <col min="14575" max="14575" width="10.5703125" style="527" customWidth="1"/>
    <col min="14576" max="14576" width="12.28515625" style="527" customWidth="1"/>
    <col min="14577" max="14577" width="11.140625" style="527" bestFit="1" customWidth="1"/>
    <col min="14578" max="14578" width="7.7109375" style="527" bestFit="1" customWidth="1"/>
    <col min="14579" max="14579" width="10.7109375" style="527" customWidth="1"/>
    <col min="14580" max="14580" width="11.28515625" style="527" bestFit="1" customWidth="1"/>
    <col min="14581" max="14581" width="12.140625" style="527" bestFit="1" customWidth="1"/>
    <col min="14582" max="14585" width="11" style="527" bestFit="1" customWidth="1"/>
    <col min="14586" max="14586" width="8.5703125" style="527" customWidth="1"/>
    <col min="14587" max="14607" width="0" style="527" hidden="1" customWidth="1"/>
    <col min="14608" max="14826" width="9.140625" style="527"/>
    <col min="14827" max="14827" width="5.42578125" style="527" customWidth="1"/>
    <col min="14828" max="14828" width="36.140625" style="527" customWidth="1"/>
    <col min="14829" max="14829" width="7.5703125" style="527" customWidth="1"/>
    <col min="14830" max="14830" width="0" style="527" hidden="1" customWidth="1"/>
    <col min="14831" max="14831" width="10.5703125" style="527" customWidth="1"/>
    <col min="14832" max="14832" width="12.28515625" style="527" customWidth="1"/>
    <col min="14833" max="14833" width="11.140625" style="527" bestFit="1" customWidth="1"/>
    <col min="14834" max="14834" width="7.7109375" style="527" bestFit="1" customWidth="1"/>
    <col min="14835" max="14835" width="10.7109375" style="527" customWidth="1"/>
    <col min="14836" max="14836" width="11.28515625" style="527" bestFit="1" customWidth="1"/>
    <col min="14837" max="14837" width="12.140625" style="527" bestFit="1" customWidth="1"/>
    <col min="14838" max="14841" width="11" style="527" bestFit="1" customWidth="1"/>
    <col min="14842" max="14842" width="8.5703125" style="527" customWidth="1"/>
    <col min="14843" max="14863" width="0" style="527" hidden="1" customWidth="1"/>
    <col min="14864" max="15082" width="9.140625" style="527"/>
    <col min="15083" max="15083" width="5.42578125" style="527" customWidth="1"/>
    <col min="15084" max="15084" width="36.140625" style="527" customWidth="1"/>
    <col min="15085" max="15085" width="7.5703125" style="527" customWidth="1"/>
    <col min="15086" max="15086" width="0" style="527" hidden="1" customWidth="1"/>
    <col min="15087" max="15087" width="10.5703125" style="527" customWidth="1"/>
    <col min="15088" max="15088" width="12.28515625" style="527" customWidth="1"/>
    <col min="15089" max="15089" width="11.140625" style="527" bestFit="1" customWidth="1"/>
    <col min="15090" max="15090" width="7.7109375" style="527" bestFit="1" customWidth="1"/>
    <col min="15091" max="15091" width="10.7109375" style="527" customWidth="1"/>
    <col min="15092" max="15092" width="11.28515625" style="527" bestFit="1" customWidth="1"/>
    <col min="15093" max="15093" width="12.140625" style="527" bestFit="1" customWidth="1"/>
    <col min="15094" max="15097" width="11" style="527" bestFit="1" customWidth="1"/>
    <col min="15098" max="15098" width="8.5703125" style="527" customWidth="1"/>
    <col min="15099" max="15119" width="0" style="527" hidden="1" customWidth="1"/>
    <col min="15120" max="15338" width="9.140625" style="527"/>
    <col min="15339" max="15339" width="5.42578125" style="527" customWidth="1"/>
    <col min="15340" max="15340" width="36.140625" style="527" customWidth="1"/>
    <col min="15341" max="15341" width="7.5703125" style="527" customWidth="1"/>
    <col min="15342" max="15342" width="0" style="527" hidden="1" customWidth="1"/>
    <col min="15343" max="15343" width="10.5703125" style="527" customWidth="1"/>
    <col min="15344" max="15344" width="12.28515625" style="527" customWidth="1"/>
    <col min="15345" max="15345" width="11.140625" style="527" bestFit="1" customWidth="1"/>
    <col min="15346" max="15346" width="7.7109375" style="527" bestFit="1" customWidth="1"/>
    <col min="15347" max="15347" width="10.7109375" style="527" customWidth="1"/>
    <col min="15348" max="15348" width="11.28515625" style="527" bestFit="1" customWidth="1"/>
    <col min="15349" max="15349" width="12.140625" style="527" bestFit="1" customWidth="1"/>
    <col min="15350" max="15353" width="11" style="527" bestFit="1" customWidth="1"/>
    <col min="15354" max="15354" width="8.5703125" style="527" customWidth="1"/>
    <col min="15355" max="15375" width="0" style="527" hidden="1" customWidth="1"/>
    <col min="15376" max="15594" width="9.140625" style="527"/>
    <col min="15595" max="15595" width="5.42578125" style="527" customWidth="1"/>
    <col min="15596" max="15596" width="36.140625" style="527" customWidth="1"/>
    <col min="15597" max="15597" width="7.5703125" style="527" customWidth="1"/>
    <col min="15598" max="15598" width="0" style="527" hidden="1" customWidth="1"/>
    <col min="15599" max="15599" width="10.5703125" style="527" customWidth="1"/>
    <col min="15600" max="15600" width="12.28515625" style="527" customWidth="1"/>
    <col min="15601" max="15601" width="11.140625" style="527" bestFit="1" customWidth="1"/>
    <col min="15602" max="15602" width="7.7109375" style="527" bestFit="1" customWidth="1"/>
    <col min="15603" max="15603" width="10.7109375" style="527" customWidth="1"/>
    <col min="15604" max="15604" width="11.28515625" style="527" bestFit="1" customWidth="1"/>
    <col min="15605" max="15605" width="12.140625" style="527" bestFit="1" customWidth="1"/>
    <col min="15606" max="15609" width="11" style="527" bestFit="1" customWidth="1"/>
    <col min="15610" max="15610" width="8.5703125" style="527" customWidth="1"/>
    <col min="15611" max="15631" width="0" style="527" hidden="1" customWidth="1"/>
    <col min="15632" max="15850" width="9.140625" style="527"/>
    <col min="15851" max="15851" width="5.42578125" style="527" customWidth="1"/>
    <col min="15852" max="15852" width="36.140625" style="527" customWidth="1"/>
    <col min="15853" max="15853" width="7.5703125" style="527" customWidth="1"/>
    <col min="15854" max="15854" width="0" style="527" hidden="1" customWidth="1"/>
    <col min="15855" max="15855" width="10.5703125" style="527" customWidth="1"/>
    <col min="15856" max="15856" width="12.28515625" style="527" customWidth="1"/>
    <col min="15857" max="15857" width="11.140625" style="527" bestFit="1" customWidth="1"/>
    <col min="15858" max="15858" width="7.7109375" style="527" bestFit="1" customWidth="1"/>
    <col min="15859" max="15859" width="10.7109375" style="527" customWidth="1"/>
    <col min="15860" max="15860" width="11.28515625" style="527" bestFit="1" customWidth="1"/>
    <col min="15861" max="15861" width="12.140625" style="527" bestFit="1" customWidth="1"/>
    <col min="15862" max="15865" width="11" style="527" bestFit="1" customWidth="1"/>
    <col min="15866" max="15866" width="8.5703125" style="527" customWidth="1"/>
    <col min="15867" max="15887" width="0" style="527" hidden="1" customWidth="1"/>
    <col min="15888" max="16106" width="9.140625" style="527"/>
    <col min="16107" max="16107" width="5.42578125" style="527" customWidth="1"/>
    <col min="16108" max="16108" width="36.140625" style="527" customWidth="1"/>
    <col min="16109" max="16109" width="7.5703125" style="527" customWidth="1"/>
    <col min="16110" max="16110" width="0" style="527" hidden="1" customWidth="1"/>
    <col min="16111" max="16111" width="10.5703125" style="527" customWidth="1"/>
    <col min="16112" max="16112" width="12.28515625" style="527" customWidth="1"/>
    <col min="16113" max="16113" width="11.140625" style="527" bestFit="1" customWidth="1"/>
    <col min="16114" max="16114" width="7.7109375" style="527" bestFit="1" customWidth="1"/>
    <col min="16115" max="16115" width="10.7109375" style="527" customWidth="1"/>
    <col min="16116" max="16116" width="11.28515625" style="527" bestFit="1" customWidth="1"/>
    <col min="16117" max="16117" width="12.140625" style="527" bestFit="1" customWidth="1"/>
    <col min="16118" max="16121" width="11" style="527" bestFit="1" customWidth="1"/>
    <col min="16122" max="16122" width="8.5703125" style="527" customWidth="1"/>
    <col min="16123" max="16143" width="0" style="527" hidden="1" customWidth="1"/>
    <col min="16144" max="16384" width="9.140625" style="527"/>
  </cols>
  <sheetData>
    <row r="1" spans="1:16">
      <c r="A1" s="1310" t="s">
        <v>1247</v>
      </c>
      <c r="B1" s="1310"/>
    </row>
    <row r="2" spans="1:16" s="933" customFormat="1">
      <c r="A2" s="909"/>
      <c r="B2" s="1311" t="s">
        <v>1248</v>
      </c>
      <c r="C2" s="1311"/>
      <c r="D2" s="1311"/>
      <c r="E2" s="1311"/>
      <c r="F2" s="1311"/>
      <c r="G2" s="1311"/>
      <c r="H2" s="1311"/>
      <c r="I2" s="1311"/>
      <c r="J2" s="1311"/>
      <c r="K2" s="1311"/>
      <c r="L2" s="1311"/>
      <c r="M2" s="1311"/>
      <c r="N2" s="1311"/>
      <c r="O2" s="1311"/>
      <c r="P2" s="1148"/>
    </row>
    <row r="3" spans="1:16" s="933" customFormat="1">
      <c r="A3" s="909"/>
      <c r="B3" s="1208"/>
      <c r="C3" s="1208"/>
      <c r="D3" s="1208"/>
      <c r="E3" s="1208"/>
      <c r="F3" s="1208"/>
      <c r="G3" s="1208"/>
      <c r="H3" s="1208"/>
      <c r="I3" s="1208"/>
      <c r="J3" s="1208"/>
      <c r="K3" s="1208"/>
      <c r="L3" s="1208"/>
      <c r="M3" s="1208"/>
      <c r="N3" s="1315" t="s">
        <v>1318</v>
      </c>
      <c r="O3" s="1315"/>
      <c r="P3" s="1148"/>
    </row>
    <row r="4" spans="1:16" ht="15.75" customHeight="1">
      <c r="A4" s="1313" t="s">
        <v>145</v>
      </c>
      <c r="B4" s="1314" t="s">
        <v>144</v>
      </c>
      <c r="C4" s="1314" t="s">
        <v>143</v>
      </c>
      <c r="D4" s="1314" t="s">
        <v>142</v>
      </c>
      <c r="E4" s="1314" t="s">
        <v>141</v>
      </c>
      <c r="F4" s="1314"/>
      <c r="G4" s="1314"/>
      <c r="H4" s="1314"/>
      <c r="I4" s="1314"/>
      <c r="J4" s="1314"/>
      <c r="K4" s="1314"/>
      <c r="L4" s="1314"/>
      <c r="M4" s="1314"/>
      <c r="N4" s="1314"/>
      <c r="O4" s="1314"/>
    </row>
    <row r="5" spans="1:16" ht="43.5" customHeight="1">
      <c r="A5" s="1313"/>
      <c r="B5" s="1314"/>
      <c r="C5" s="1314"/>
      <c r="D5" s="1314"/>
      <c r="E5" s="1203" t="s">
        <v>140</v>
      </c>
      <c r="F5" s="1203" t="s">
        <v>139</v>
      </c>
      <c r="G5" s="1102" t="s">
        <v>138</v>
      </c>
      <c r="H5" s="1203" t="s">
        <v>137</v>
      </c>
      <c r="I5" s="1203" t="s">
        <v>136</v>
      </c>
      <c r="J5" s="1203" t="s">
        <v>135</v>
      </c>
      <c r="K5" s="1203" t="s">
        <v>134</v>
      </c>
      <c r="L5" s="1203" t="s">
        <v>133</v>
      </c>
      <c r="M5" s="1203" t="s">
        <v>132</v>
      </c>
      <c r="N5" s="1203" t="s">
        <v>131</v>
      </c>
      <c r="O5" s="1102" t="s">
        <v>130</v>
      </c>
    </row>
    <row r="6" spans="1:16" s="154" customFormat="1">
      <c r="A6" s="1103"/>
      <c r="B6" s="1103" t="s">
        <v>129</v>
      </c>
      <c r="C6" s="1103"/>
      <c r="D6" s="911">
        <v>10348.665267999999</v>
      </c>
      <c r="E6" s="911">
        <v>2140.0075499999998</v>
      </c>
      <c r="F6" s="938">
        <v>423.221206</v>
      </c>
      <c r="G6" s="911">
        <v>549.67159300000003</v>
      </c>
      <c r="H6" s="938">
        <v>2189.94562</v>
      </c>
      <c r="I6" s="938">
        <v>739.02200000000005</v>
      </c>
      <c r="J6" s="938">
        <v>1256.87655</v>
      </c>
      <c r="K6" s="938">
        <v>647.21185000000003</v>
      </c>
      <c r="L6" s="938">
        <v>405.87208999999996</v>
      </c>
      <c r="M6" s="938">
        <v>975.01756999999998</v>
      </c>
      <c r="N6" s="938">
        <v>803.17006000000003</v>
      </c>
      <c r="O6" s="911">
        <v>218.65917899999997</v>
      </c>
    </row>
    <row r="7" spans="1:16" s="154" customFormat="1">
      <c r="A7" s="1103">
        <v>1</v>
      </c>
      <c r="B7" s="912" t="s">
        <v>128</v>
      </c>
      <c r="C7" s="1103" t="s">
        <v>127</v>
      </c>
      <c r="D7" s="913">
        <v>6341.3574049999997</v>
      </c>
      <c r="E7" s="911">
        <v>1386.97003</v>
      </c>
      <c r="F7" s="911">
        <v>255.30068</v>
      </c>
      <c r="G7" s="911">
        <v>335.12419799999998</v>
      </c>
      <c r="H7" s="911">
        <v>1628.3601719999999</v>
      </c>
      <c r="I7" s="911">
        <v>429.84760000000006</v>
      </c>
      <c r="J7" s="911">
        <v>473.49387000000002</v>
      </c>
      <c r="K7" s="911">
        <v>316.82179000000002</v>
      </c>
      <c r="L7" s="911">
        <v>244.14851999999999</v>
      </c>
      <c r="M7" s="911">
        <v>629.51728000000003</v>
      </c>
      <c r="N7" s="911">
        <v>579.12135000000001</v>
      </c>
      <c r="O7" s="911">
        <v>62.651915000000002</v>
      </c>
    </row>
    <row r="8" spans="1:16">
      <c r="A8" s="914" t="s">
        <v>126</v>
      </c>
      <c r="B8" s="915" t="s">
        <v>125</v>
      </c>
      <c r="C8" s="914" t="s">
        <v>124</v>
      </c>
      <c r="D8" s="916">
        <v>3092.4504099999995</v>
      </c>
      <c r="E8" s="939">
        <v>419.14</v>
      </c>
      <c r="F8" s="939">
        <v>232.86112</v>
      </c>
      <c r="G8" s="939">
        <v>293.57</v>
      </c>
      <c r="H8" s="939">
        <v>328.38285000000002</v>
      </c>
      <c r="I8" s="939">
        <v>358.56677000000002</v>
      </c>
      <c r="J8" s="939">
        <v>336.69558999999998</v>
      </c>
      <c r="K8" s="939">
        <v>279.22762</v>
      </c>
      <c r="L8" s="939">
        <v>219.19902999999999</v>
      </c>
      <c r="M8" s="939">
        <v>183.8552</v>
      </c>
      <c r="N8" s="939">
        <v>395.40120999999999</v>
      </c>
      <c r="O8" s="939">
        <v>45.551020000000001</v>
      </c>
    </row>
    <row r="9" spans="1:16" ht="17.25" customHeight="1">
      <c r="A9" s="918"/>
      <c r="B9" s="919" t="s">
        <v>123</v>
      </c>
      <c r="C9" s="918" t="s">
        <v>122</v>
      </c>
      <c r="D9" s="916">
        <v>2474.5084600000005</v>
      </c>
      <c r="E9" s="939">
        <v>275.55</v>
      </c>
      <c r="F9" s="939">
        <v>224.71458999999999</v>
      </c>
      <c r="G9" s="939">
        <v>290.66444000000001</v>
      </c>
      <c r="H9" s="939">
        <v>171.49180999999999</v>
      </c>
      <c r="I9" s="939">
        <v>358.56677000000002</v>
      </c>
      <c r="J9" s="939">
        <v>237.52941999999999</v>
      </c>
      <c r="K9" s="939">
        <v>252.90331</v>
      </c>
      <c r="L9" s="939">
        <v>184.29516000000001</v>
      </c>
      <c r="M9" s="939">
        <v>110.94759999999999</v>
      </c>
      <c r="N9" s="939">
        <v>323.05563999999998</v>
      </c>
      <c r="O9" s="939">
        <v>44.789720000000003</v>
      </c>
    </row>
    <row r="10" spans="1:16">
      <c r="A10" s="914" t="s">
        <v>121</v>
      </c>
      <c r="B10" s="915" t="s">
        <v>120</v>
      </c>
      <c r="C10" s="914" t="s">
        <v>119</v>
      </c>
      <c r="D10" s="916">
        <v>37.469895000000001</v>
      </c>
      <c r="E10" s="939">
        <v>0.2984</v>
      </c>
      <c r="F10" s="939">
        <v>0.12</v>
      </c>
      <c r="G10" s="939">
        <v>1.0155350000000001</v>
      </c>
      <c r="H10" s="939">
        <v>0.50578999999999996</v>
      </c>
      <c r="I10" s="939">
        <v>12.2806</v>
      </c>
      <c r="J10" s="939">
        <v>9.7912700000000008</v>
      </c>
      <c r="K10" s="939">
        <v>5.4841499999999996</v>
      </c>
      <c r="L10" s="939">
        <v>7.1106499999999997</v>
      </c>
      <c r="M10" s="920"/>
      <c r="N10" s="920"/>
      <c r="O10" s="939">
        <v>0.86350000000000005</v>
      </c>
    </row>
    <row r="11" spans="1:16">
      <c r="A11" s="914" t="s">
        <v>118</v>
      </c>
      <c r="B11" s="915" t="s">
        <v>117</v>
      </c>
      <c r="C11" s="914" t="s">
        <v>116</v>
      </c>
      <c r="D11" s="916">
        <v>198.15228300000001</v>
      </c>
      <c r="E11" s="939">
        <v>47.247050000000002</v>
      </c>
      <c r="F11" s="939">
        <v>6.0480900000000002</v>
      </c>
      <c r="G11" s="939">
        <v>17.281033000000001</v>
      </c>
      <c r="H11" s="939">
        <v>18.198599999999999</v>
      </c>
      <c r="I11" s="939">
        <v>21.182729999999999</v>
      </c>
      <c r="J11" s="939">
        <v>24.813870000000001</v>
      </c>
      <c r="K11" s="939">
        <v>12.536849999999999</v>
      </c>
      <c r="L11" s="939">
        <v>10.78403</v>
      </c>
      <c r="M11" s="939">
        <v>12.0182</v>
      </c>
      <c r="N11" s="939">
        <v>22.989339999999999</v>
      </c>
      <c r="O11" s="939">
        <v>5.0524899999999997</v>
      </c>
    </row>
    <row r="12" spans="1:16">
      <c r="A12" s="914" t="s">
        <v>115</v>
      </c>
      <c r="B12" s="915" t="s">
        <v>114</v>
      </c>
      <c r="C12" s="914" t="s">
        <v>113</v>
      </c>
      <c r="D12" s="916">
        <v>1.3500449999999999</v>
      </c>
      <c r="E12" s="920"/>
      <c r="F12" s="920"/>
      <c r="G12" s="920"/>
      <c r="H12" s="920"/>
      <c r="I12" s="920"/>
      <c r="J12" s="920"/>
      <c r="K12" s="920"/>
      <c r="L12" s="920"/>
      <c r="M12" s="920"/>
      <c r="N12" s="920"/>
      <c r="O12" s="939">
        <v>1.3500449999999999</v>
      </c>
    </row>
    <row r="13" spans="1:16">
      <c r="A13" s="914" t="s">
        <v>112</v>
      </c>
      <c r="B13" s="915" t="s">
        <v>111</v>
      </c>
      <c r="C13" s="914" t="s">
        <v>110</v>
      </c>
      <c r="D13" s="916">
        <v>2763.779732</v>
      </c>
      <c r="E13" s="939">
        <v>882.40144999999995</v>
      </c>
      <c r="F13" s="920"/>
      <c r="G13" s="920"/>
      <c r="H13" s="939">
        <v>1258.725072</v>
      </c>
      <c r="I13" s="920"/>
      <c r="J13" s="939">
        <v>80.631249999999994</v>
      </c>
      <c r="K13" s="920"/>
      <c r="L13" s="920"/>
      <c r="M13" s="939">
        <v>419.22967999999997</v>
      </c>
      <c r="N13" s="939">
        <v>122.79228000000001</v>
      </c>
      <c r="O13" s="920"/>
    </row>
    <row r="14" spans="1:16">
      <c r="A14" s="914" t="s">
        <v>109</v>
      </c>
      <c r="B14" s="915" t="s">
        <v>108</v>
      </c>
      <c r="C14" s="914" t="s">
        <v>107</v>
      </c>
      <c r="D14" s="916">
        <v>228.44417999999996</v>
      </c>
      <c r="E14" s="939">
        <v>37.883130000000001</v>
      </c>
      <c r="F14" s="939">
        <v>7.8292099999999998</v>
      </c>
      <c r="G14" s="939">
        <v>23.047799999999999</v>
      </c>
      <c r="H14" s="939">
        <v>22.54786</v>
      </c>
      <c r="I14" s="939">
        <v>31.530339999999999</v>
      </c>
      <c r="J14" s="939">
        <v>17.721219999999999</v>
      </c>
      <c r="K14" s="939">
        <v>19.573170000000001</v>
      </c>
      <c r="L14" s="939">
        <v>7.0548099999999998</v>
      </c>
      <c r="M14" s="939">
        <v>14.414199999999999</v>
      </c>
      <c r="N14" s="939">
        <v>37.007579999999997</v>
      </c>
      <c r="O14" s="939">
        <v>9.8348600000000008</v>
      </c>
    </row>
    <row r="15" spans="1:16">
      <c r="A15" s="914" t="s">
        <v>106</v>
      </c>
      <c r="B15" s="915" t="s">
        <v>105</v>
      </c>
      <c r="C15" s="914" t="s">
        <v>104</v>
      </c>
      <c r="D15" s="916">
        <v>19.71086</v>
      </c>
      <c r="E15" s="920"/>
      <c r="F15" s="939">
        <v>8.4422599999999992</v>
      </c>
      <c r="G15" s="939">
        <v>0.20982999999999999</v>
      </c>
      <c r="H15" s="920"/>
      <c r="I15" s="939">
        <v>6.2871600000000001</v>
      </c>
      <c r="J15" s="939">
        <v>3.8406699999999998</v>
      </c>
      <c r="K15" s="920"/>
      <c r="L15" s="920"/>
      <c r="M15" s="920"/>
      <c r="N15" s="939">
        <v>0.93093999999999999</v>
      </c>
      <c r="O15" s="920"/>
    </row>
    <row r="16" spans="1:16" s="154" customFormat="1">
      <c r="A16" s="1103">
        <v>2</v>
      </c>
      <c r="B16" s="912" t="s">
        <v>103</v>
      </c>
      <c r="C16" s="1103" t="s">
        <v>102</v>
      </c>
      <c r="D16" s="913">
        <v>3495.2146150000003</v>
      </c>
      <c r="E16" s="911">
        <v>619.94766000000004</v>
      </c>
      <c r="F16" s="938">
        <v>134.19997599999999</v>
      </c>
      <c r="G16" s="911">
        <v>196.93367499999999</v>
      </c>
      <c r="H16" s="938">
        <v>446.25208000000009</v>
      </c>
      <c r="I16" s="938">
        <v>262.63896</v>
      </c>
      <c r="J16" s="938">
        <v>741.98191999999995</v>
      </c>
      <c r="K16" s="938">
        <v>297.64027999999996</v>
      </c>
      <c r="L16" s="938">
        <v>146.83144999999996</v>
      </c>
      <c r="M16" s="938">
        <v>316.75887999999998</v>
      </c>
      <c r="N16" s="938">
        <v>182.94597000000002</v>
      </c>
      <c r="O16" s="911">
        <v>149.08376399999997</v>
      </c>
    </row>
    <row r="17" spans="1:15">
      <c r="A17" s="914" t="s">
        <v>101</v>
      </c>
      <c r="B17" s="915" t="s">
        <v>100</v>
      </c>
      <c r="C17" s="914" t="s">
        <v>99</v>
      </c>
      <c r="D17" s="920">
        <v>16.297139999999999</v>
      </c>
      <c r="E17" s="939">
        <v>0.2954</v>
      </c>
      <c r="F17" s="920"/>
      <c r="G17" s="920"/>
      <c r="H17" s="920"/>
      <c r="I17" s="920"/>
      <c r="J17" s="939">
        <v>0.10036</v>
      </c>
      <c r="K17" s="920"/>
      <c r="L17" s="939">
        <v>4.4319999999999998E-2</v>
      </c>
      <c r="M17" s="939">
        <v>0.29496</v>
      </c>
      <c r="N17" s="920"/>
      <c r="O17" s="939">
        <v>15.562099999999999</v>
      </c>
    </row>
    <row r="18" spans="1:15">
      <c r="A18" s="914" t="s">
        <v>98</v>
      </c>
      <c r="B18" s="915" t="s">
        <v>97</v>
      </c>
      <c r="C18" s="914" t="s">
        <v>96</v>
      </c>
      <c r="D18" s="920">
        <v>242.02414999999999</v>
      </c>
      <c r="E18" s="920"/>
      <c r="F18" s="920"/>
      <c r="G18" s="920"/>
      <c r="H18" s="939">
        <v>67.609899999999996</v>
      </c>
      <c r="I18" s="920"/>
      <c r="J18" s="939">
        <v>172.58481</v>
      </c>
      <c r="K18" s="920"/>
      <c r="L18" s="920"/>
      <c r="M18" s="920"/>
      <c r="N18" s="920"/>
      <c r="O18" s="939">
        <v>1.82944</v>
      </c>
    </row>
    <row r="19" spans="1:15">
      <c r="A19" s="914" t="s">
        <v>94</v>
      </c>
      <c r="B19" s="915" t="s">
        <v>93</v>
      </c>
      <c r="C19" s="914" t="s">
        <v>92</v>
      </c>
      <c r="D19" s="920">
        <v>11.4603</v>
      </c>
      <c r="E19" s="921"/>
      <c r="F19" s="940"/>
      <c r="G19" s="921"/>
      <c r="H19" s="940"/>
      <c r="I19" s="940"/>
      <c r="J19" s="939">
        <v>11.4603</v>
      </c>
      <c r="K19" s="940"/>
      <c r="L19" s="940"/>
      <c r="M19" s="940"/>
      <c r="N19" s="940"/>
      <c r="O19" s="921"/>
    </row>
    <row r="20" spans="1:15">
      <c r="A20" s="914" t="s">
        <v>91</v>
      </c>
      <c r="B20" s="915" t="s">
        <v>90</v>
      </c>
      <c r="C20" s="914" t="s">
        <v>89</v>
      </c>
      <c r="D20" s="920">
        <v>400.4039600000001</v>
      </c>
      <c r="E20" s="939">
        <v>111.45578</v>
      </c>
      <c r="F20" s="939">
        <v>4.0615259999999997</v>
      </c>
      <c r="G20" s="939">
        <v>0.21628</v>
      </c>
      <c r="H20" s="939">
        <v>183.19827000000001</v>
      </c>
      <c r="I20" s="939">
        <v>0.14218</v>
      </c>
      <c r="J20" s="939">
        <v>2.15883</v>
      </c>
      <c r="K20" s="939">
        <v>8.4531399999999994</v>
      </c>
      <c r="L20" s="939">
        <v>1.0078800000000001</v>
      </c>
      <c r="M20" s="939">
        <v>76.174099999999996</v>
      </c>
      <c r="N20" s="939">
        <v>11.698399999999999</v>
      </c>
      <c r="O20" s="939">
        <v>1.837574</v>
      </c>
    </row>
    <row r="21" spans="1:15">
      <c r="A21" s="914" t="s">
        <v>88</v>
      </c>
      <c r="B21" s="915" t="s">
        <v>87</v>
      </c>
      <c r="C21" s="914" t="s">
        <v>86</v>
      </c>
      <c r="D21" s="920">
        <v>175.22485999999998</v>
      </c>
      <c r="E21" s="939">
        <v>9.3830500000000008</v>
      </c>
      <c r="F21" s="939">
        <v>2.1137600000000001</v>
      </c>
      <c r="G21" s="939">
        <v>17.62209</v>
      </c>
      <c r="H21" s="939">
        <v>19.21894</v>
      </c>
      <c r="I21" s="939">
        <v>0.97990999999999995</v>
      </c>
      <c r="J21" s="939">
        <v>115.32016</v>
      </c>
      <c r="K21" s="939">
        <v>0.63809000000000005</v>
      </c>
      <c r="L21" s="939">
        <v>1.0019999999999999E-2</v>
      </c>
      <c r="M21" s="939">
        <v>0.95428999999999997</v>
      </c>
      <c r="N21" s="939">
        <v>0.63419999999999999</v>
      </c>
      <c r="O21" s="939">
        <v>8.3503500000000006</v>
      </c>
    </row>
    <row r="22" spans="1:15" ht="31.5">
      <c r="A22" s="914" t="s">
        <v>85</v>
      </c>
      <c r="B22" s="915" t="s">
        <v>27</v>
      </c>
      <c r="C22" s="914" t="s">
        <v>26</v>
      </c>
      <c r="D22" s="916">
        <v>197.44560000000001</v>
      </c>
      <c r="E22" s="920"/>
      <c r="F22" s="939">
        <v>0.25466</v>
      </c>
      <c r="G22" s="939">
        <v>0.21511</v>
      </c>
      <c r="H22" s="920"/>
      <c r="I22" s="920"/>
      <c r="J22" s="939">
        <v>171.84989999999999</v>
      </c>
      <c r="K22" s="939">
        <v>25.12593</v>
      </c>
      <c r="L22" s="920"/>
      <c r="M22" s="920"/>
      <c r="N22" s="920"/>
      <c r="O22" s="920"/>
    </row>
    <row r="23" spans="1:15">
      <c r="A23" s="914" t="s">
        <v>82</v>
      </c>
      <c r="B23" s="915" t="s">
        <v>81</v>
      </c>
      <c r="C23" s="914" t="s">
        <v>80</v>
      </c>
      <c r="D23" s="916">
        <v>1306.2959799999999</v>
      </c>
      <c r="E23" s="921">
        <v>262.93799000000001</v>
      </c>
      <c r="F23" s="921">
        <v>68.057180000000002</v>
      </c>
      <c r="G23" s="921">
        <v>111.23442</v>
      </c>
      <c r="H23" s="921">
        <v>87.064859999999982</v>
      </c>
      <c r="I23" s="921">
        <v>132.80530999999999</v>
      </c>
      <c r="J23" s="921">
        <v>154.24602999999996</v>
      </c>
      <c r="K23" s="921">
        <v>144.42610000000002</v>
      </c>
      <c r="L23" s="921">
        <v>86.259659999999997</v>
      </c>
      <c r="M23" s="921">
        <v>73.755129999999994</v>
      </c>
      <c r="N23" s="921">
        <v>113.86267999999998</v>
      </c>
      <c r="O23" s="921">
        <v>71.646619999999999</v>
      </c>
    </row>
    <row r="24" spans="1:15" s="1227" customFormat="1">
      <c r="A24" s="918"/>
      <c r="B24" s="934" t="s">
        <v>334</v>
      </c>
      <c r="C24" s="935" t="s">
        <v>78</v>
      </c>
      <c r="D24" s="1152">
        <v>726.90906000000007</v>
      </c>
      <c r="E24" s="1226">
        <v>138.33622</v>
      </c>
      <c r="F24" s="1226">
        <v>42.788539999999998</v>
      </c>
      <c r="G24" s="1226">
        <v>66.30583</v>
      </c>
      <c r="H24" s="1226">
        <v>48.725259999999999</v>
      </c>
      <c r="I24" s="1226">
        <v>50.035200000000003</v>
      </c>
      <c r="J24" s="1226">
        <v>101.10936</v>
      </c>
      <c r="K24" s="1226">
        <v>61.723300000000002</v>
      </c>
      <c r="L24" s="1226">
        <v>50.33484</v>
      </c>
      <c r="M24" s="1226">
        <v>50.046399999999998</v>
      </c>
      <c r="N24" s="1226">
        <v>73.649519999999995</v>
      </c>
      <c r="O24" s="1226">
        <v>43.854590000000002</v>
      </c>
    </row>
    <row r="25" spans="1:15" s="1227" customFormat="1">
      <c r="A25" s="918"/>
      <c r="B25" s="934" t="s">
        <v>887</v>
      </c>
      <c r="C25" s="935" t="s">
        <v>76</v>
      </c>
      <c r="D25" s="1152">
        <v>348.12842000000006</v>
      </c>
      <c r="E25" s="1226">
        <v>65.585939999999994</v>
      </c>
      <c r="F25" s="1226">
        <v>17.808890000000002</v>
      </c>
      <c r="G25" s="1226">
        <v>25.879639999999998</v>
      </c>
      <c r="H25" s="1226">
        <v>21.99737</v>
      </c>
      <c r="I25" s="1226">
        <v>63.595700000000001</v>
      </c>
      <c r="J25" s="1226">
        <v>20.99053</v>
      </c>
      <c r="K25" s="1226">
        <v>63.215690000000002</v>
      </c>
      <c r="L25" s="1226">
        <v>25.478919999999999</v>
      </c>
      <c r="M25" s="1226">
        <v>11.54739</v>
      </c>
      <c r="N25" s="1226">
        <v>25.35689</v>
      </c>
      <c r="O25" s="1226">
        <v>6.6714599999999997</v>
      </c>
    </row>
    <row r="26" spans="1:15" s="1227" customFormat="1">
      <c r="A26" s="918"/>
      <c r="B26" s="934" t="s">
        <v>1250</v>
      </c>
      <c r="C26" s="935" t="s">
        <v>69</v>
      </c>
      <c r="D26" s="1152">
        <v>13.500159999999999</v>
      </c>
      <c r="E26" s="1226">
        <v>0.43142000000000003</v>
      </c>
      <c r="F26" s="1226">
        <v>0.32327</v>
      </c>
      <c r="G26" s="1226">
        <v>0.20191000000000001</v>
      </c>
      <c r="H26" s="1226">
        <v>0.41854999999999998</v>
      </c>
      <c r="I26" s="1226">
        <v>7.91242</v>
      </c>
      <c r="J26" s="1226">
        <v>2.0936499999999998</v>
      </c>
      <c r="K26" s="1226">
        <v>0.19722999999999999</v>
      </c>
      <c r="L26" s="1226">
        <v>1.6570000000000001E-2</v>
      </c>
      <c r="M26" s="1226">
        <v>6.8519999999999998E-2</v>
      </c>
      <c r="N26" s="1226">
        <v>4.956E-2</v>
      </c>
      <c r="O26" s="1226">
        <v>1.7870600000000001</v>
      </c>
    </row>
    <row r="27" spans="1:15" s="1227" customFormat="1">
      <c r="A27" s="1228"/>
      <c r="B27" s="934" t="s">
        <v>1251</v>
      </c>
      <c r="C27" s="935" t="s">
        <v>67</v>
      </c>
      <c r="D27" s="1152">
        <v>4.40869</v>
      </c>
      <c r="E27" s="1226">
        <v>0.41797000000000001</v>
      </c>
      <c r="F27" s="1226">
        <v>0.37447000000000003</v>
      </c>
      <c r="G27" s="1226">
        <v>0.28260000000000002</v>
      </c>
      <c r="H27" s="1226">
        <v>0.40753</v>
      </c>
      <c r="I27" s="1226">
        <v>6.7059999999999995E-2</v>
      </c>
      <c r="J27" s="1226">
        <v>0.17377999999999999</v>
      </c>
      <c r="K27" s="1226"/>
      <c r="L27" s="1226">
        <v>6.83E-2</v>
      </c>
      <c r="M27" s="1226">
        <v>0.15901000000000001</v>
      </c>
      <c r="N27" s="1226">
        <v>3.1199999999999999E-2</v>
      </c>
      <c r="O27" s="1226">
        <v>2.4267699999999999</v>
      </c>
    </row>
    <row r="28" spans="1:15" s="1227" customFormat="1">
      <c r="A28" s="1228"/>
      <c r="B28" s="934" t="s">
        <v>1252</v>
      </c>
      <c r="C28" s="935" t="s">
        <v>65</v>
      </c>
      <c r="D28" s="1152">
        <v>32.081589999999998</v>
      </c>
      <c r="E28" s="1226">
        <v>2.0003799999999998</v>
      </c>
      <c r="F28" s="1226">
        <v>1.92652</v>
      </c>
      <c r="G28" s="1226">
        <v>3.3589500000000001</v>
      </c>
      <c r="H28" s="1226">
        <v>1.1033200000000001</v>
      </c>
      <c r="I28" s="1226">
        <v>2.5418699999999999</v>
      </c>
      <c r="J28" s="1226">
        <v>4.3532099999999998</v>
      </c>
      <c r="K28" s="1226">
        <v>3.5052099999999999</v>
      </c>
      <c r="L28" s="1226">
        <v>2.2535599999999998</v>
      </c>
      <c r="M28" s="1226">
        <v>1.7135499999999999</v>
      </c>
      <c r="N28" s="1226">
        <v>2.3904800000000002</v>
      </c>
      <c r="O28" s="1226">
        <v>6.9345400000000001</v>
      </c>
    </row>
    <row r="29" spans="1:15" s="1227" customFormat="1">
      <c r="A29" s="918"/>
      <c r="B29" s="934" t="s">
        <v>1253</v>
      </c>
      <c r="C29" s="935" t="s">
        <v>63</v>
      </c>
      <c r="D29" s="1152">
        <v>4.4626999999999999</v>
      </c>
      <c r="E29" s="1226"/>
      <c r="F29" s="1226">
        <v>0.67386000000000001</v>
      </c>
      <c r="G29" s="1226">
        <v>0.56298000000000004</v>
      </c>
      <c r="H29" s="1226"/>
      <c r="I29" s="1226">
        <v>0.60833000000000004</v>
      </c>
      <c r="J29" s="1226">
        <v>0.47273999999999999</v>
      </c>
      <c r="K29" s="1226">
        <v>0.43612000000000001</v>
      </c>
      <c r="L29" s="1226">
        <v>1.3200400000000001</v>
      </c>
      <c r="M29" s="1226">
        <v>1.55E-2</v>
      </c>
      <c r="N29" s="1226"/>
      <c r="O29" s="1226">
        <v>0.37313000000000002</v>
      </c>
    </row>
    <row r="30" spans="1:15" s="1227" customFormat="1">
      <c r="A30" s="1228"/>
      <c r="B30" s="934" t="s">
        <v>1254</v>
      </c>
      <c r="C30" s="936" t="s">
        <v>74</v>
      </c>
      <c r="D30" s="1152">
        <v>2.7619700000000003</v>
      </c>
      <c r="E30" s="1226">
        <v>0.34565000000000001</v>
      </c>
      <c r="F30" s="1226">
        <v>0.15570000000000001</v>
      </c>
      <c r="G30" s="1226">
        <v>0.40843000000000002</v>
      </c>
      <c r="H30" s="1226">
        <v>6.5300000000000002E-3</v>
      </c>
      <c r="I30" s="1226">
        <v>0.44932</v>
      </c>
      <c r="J30" s="1226">
        <v>0.41221999999999998</v>
      </c>
      <c r="K30" s="1226">
        <v>0.26789000000000002</v>
      </c>
      <c r="L30" s="1226">
        <v>8.3519999999999997E-2</v>
      </c>
      <c r="M30" s="1226">
        <v>1.864E-2</v>
      </c>
      <c r="N30" s="1226">
        <v>0.57108000000000003</v>
      </c>
      <c r="O30" s="1226">
        <v>4.299E-2</v>
      </c>
    </row>
    <row r="31" spans="1:15" s="1227" customFormat="1">
      <c r="A31" s="1228"/>
      <c r="B31" s="934" t="s">
        <v>1255</v>
      </c>
      <c r="C31" s="936" t="s">
        <v>71</v>
      </c>
      <c r="D31" s="1152">
        <v>0.41933999999999994</v>
      </c>
      <c r="E31" s="1226">
        <v>2.367E-2</v>
      </c>
      <c r="F31" s="1226">
        <v>1.2930000000000001E-2</v>
      </c>
      <c r="G31" s="1226">
        <v>2.4539999999999999E-2</v>
      </c>
      <c r="H31" s="1226">
        <v>2.6280000000000001E-2</v>
      </c>
      <c r="I31" s="1226">
        <v>1.678E-2</v>
      </c>
      <c r="J31" s="1226">
        <v>1.5959999999999998E-2</v>
      </c>
      <c r="K31" s="1226">
        <v>1.1390000000000001E-2</v>
      </c>
      <c r="L31" s="1226">
        <v>2.1430000000000001E-2</v>
      </c>
      <c r="M31" s="1226">
        <v>4.8219999999999999E-2</v>
      </c>
      <c r="N31" s="1226">
        <v>1.031E-2</v>
      </c>
      <c r="O31" s="1226">
        <v>0.20782999999999999</v>
      </c>
    </row>
    <row r="32" spans="1:15" s="1227" customFormat="1">
      <c r="A32" s="918"/>
      <c r="B32" s="919" t="s">
        <v>55</v>
      </c>
      <c r="C32" s="918" t="s">
        <v>54</v>
      </c>
      <c r="D32" s="1152">
        <v>36.119979999999998</v>
      </c>
      <c r="E32" s="1226">
        <v>30.506250000000001</v>
      </c>
      <c r="F32" s="930"/>
      <c r="G32" s="1226">
        <v>0.54344999999999999</v>
      </c>
      <c r="H32" s="930"/>
      <c r="I32" s="930"/>
      <c r="J32" s="1226">
        <v>0.44083</v>
      </c>
      <c r="K32" s="1226">
        <v>3.4427300000000001</v>
      </c>
      <c r="L32" s="930"/>
      <c r="M32" s="1226">
        <v>0.86677000000000004</v>
      </c>
      <c r="N32" s="930"/>
      <c r="O32" s="1226">
        <v>0.31995000000000001</v>
      </c>
    </row>
    <row r="33" spans="1:16" s="1227" customFormat="1">
      <c r="A33" s="918"/>
      <c r="B33" s="919" t="s">
        <v>49</v>
      </c>
      <c r="C33" s="918" t="s">
        <v>48</v>
      </c>
      <c r="D33" s="1152">
        <v>1.2850200000000001</v>
      </c>
      <c r="E33" s="930"/>
      <c r="F33" s="930"/>
      <c r="G33" s="1226">
        <v>1.9E-2</v>
      </c>
      <c r="H33" s="930"/>
      <c r="I33" s="930"/>
      <c r="J33" s="930"/>
      <c r="K33" s="930"/>
      <c r="L33" s="930"/>
      <c r="M33" s="930"/>
      <c r="N33" s="1226">
        <v>7.2249999999999995E-2</v>
      </c>
      <c r="O33" s="1226">
        <v>1.19377</v>
      </c>
    </row>
    <row r="34" spans="1:16" s="1227" customFormat="1">
      <c r="A34" s="918"/>
      <c r="B34" s="919" t="s">
        <v>33</v>
      </c>
      <c r="C34" s="918" t="s">
        <v>32</v>
      </c>
      <c r="D34" s="1152">
        <v>10.04522</v>
      </c>
      <c r="E34" s="1226">
        <v>0.30080000000000001</v>
      </c>
      <c r="F34" s="1226">
        <v>0.45796999999999999</v>
      </c>
      <c r="G34" s="1226">
        <v>0.98412999999999995</v>
      </c>
      <c r="H34" s="1226">
        <v>0.90214000000000005</v>
      </c>
      <c r="I34" s="1226">
        <v>0.75665000000000004</v>
      </c>
      <c r="J34" s="1226">
        <v>2.3397999999999999</v>
      </c>
      <c r="K34" s="1226">
        <v>1.52349</v>
      </c>
      <c r="L34" s="1226">
        <v>0.64746000000000004</v>
      </c>
      <c r="M34" s="1226">
        <v>0.38508999999999999</v>
      </c>
      <c r="N34" s="1226">
        <v>1.34514</v>
      </c>
      <c r="O34" s="1226">
        <v>0.40255000000000002</v>
      </c>
    </row>
    <row r="35" spans="1:16" s="1227" customFormat="1">
      <c r="A35" s="918"/>
      <c r="B35" s="919" t="s">
        <v>30</v>
      </c>
      <c r="C35" s="918" t="s">
        <v>29</v>
      </c>
      <c r="D35" s="1152">
        <v>121.63635999999998</v>
      </c>
      <c r="E35" s="1226">
        <v>24.77965</v>
      </c>
      <c r="F35" s="1226">
        <v>3.4137599999999999</v>
      </c>
      <c r="G35" s="1226">
        <v>12.41381</v>
      </c>
      <c r="H35" s="1226">
        <v>13.29626</v>
      </c>
      <c r="I35" s="1226">
        <v>6.7499900000000004</v>
      </c>
      <c r="J35" s="1226">
        <v>21.45862</v>
      </c>
      <c r="K35" s="1226">
        <v>10.0726</v>
      </c>
      <c r="L35" s="1226">
        <v>4.2311199999999998</v>
      </c>
      <c r="M35" s="1226">
        <v>8.8860399999999995</v>
      </c>
      <c r="N35" s="1226">
        <v>10.336360000000001</v>
      </c>
      <c r="O35" s="1226">
        <v>5.9981499999999999</v>
      </c>
    </row>
    <row r="36" spans="1:16" s="1227" customFormat="1">
      <c r="A36" s="918"/>
      <c r="B36" s="919" t="s">
        <v>1164</v>
      </c>
      <c r="C36" s="918" t="s">
        <v>59</v>
      </c>
      <c r="D36" s="1152">
        <v>2.2166600000000001</v>
      </c>
      <c r="E36" s="930"/>
      <c r="F36" s="930"/>
      <c r="G36" s="930"/>
      <c r="H36" s="930"/>
      <c r="I36" s="930"/>
      <c r="J36" s="930"/>
      <c r="K36" s="930"/>
      <c r="L36" s="1226">
        <v>1.27921</v>
      </c>
      <c r="M36" s="930"/>
      <c r="N36" s="930"/>
      <c r="O36" s="1226">
        <v>0.93745000000000001</v>
      </c>
    </row>
    <row r="37" spans="1:16" s="1227" customFormat="1">
      <c r="A37" s="918"/>
      <c r="B37" s="934" t="s">
        <v>1256</v>
      </c>
      <c r="C37" s="935" t="s">
        <v>57</v>
      </c>
      <c r="D37" s="1152">
        <v>2.3208099999999998</v>
      </c>
      <c r="E37" s="1226">
        <v>0.21004</v>
      </c>
      <c r="F37" s="1226">
        <v>0.12127</v>
      </c>
      <c r="G37" s="1226">
        <v>0.24915000000000001</v>
      </c>
      <c r="H37" s="1226">
        <v>0.18162</v>
      </c>
      <c r="I37" s="1226">
        <v>7.1989999999999998E-2</v>
      </c>
      <c r="J37" s="1226">
        <v>0.38533000000000001</v>
      </c>
      <c r="K37" s="1226">
        <v>3.0450000000000001E-2</v>
      </c>
      <c r="L37" s="1226">
        <v>0.52468999999999999</v>
      </c>
      <c r="M37" s="930"/>
      <c r="N37" s="1226">
        <v>4.9889999999999997E-2</v>
      </c>
      <c r="O37" s="1226">
        <v>0.49637999999999999</v>
      </c>
    </row>
    <row r="38" spans="1:16" hidden="1">
      <c r="A38" s="914" t="s">
        <v>50</v>
      </c>
      <c r="B38" s="915" t="s">
        <v>52</v>
      </c>
      <c r="C38" s="914" t="s">
        <v>51</v>
      </c>
      <c r="D38" s="916">
        <v>0</v>
      </c>
      <c r="E38" s="920"/>
      <c r="F38" s="920"/>
      <c r="G38" s="920"/>
      <c r="H38" s="920"/>
      <c r="I38" s="920"/>
      <c r="J38" s="920"/>
      <c r="K38" s="920"/>
      <c r="L38" s="920"/>
      <c r="M38" s="920"/>
      <c r="N38" s="920"/>
      <c r="O38" s="920"/>
    </row>
    <row r="39" spans="1:16">
      <c r="A39" s="914" t="s">
        <v>56</v>
      </c>
      <c r="B39" s="927" t="s">
        <v>21</v>
      </c>
      <c r="C39" s="914" t="s">
        <v>20</v>
      </c>
      <c r="D39" s="916">
        <v>5.0739900000000002</v>
      </c>
      <c r="E39" s="920"/>
      <c r="F39" s="939">
        <v>5.8349999999999999E-2</v>
      </c>
      <c r="G39" s="920"/>
      <c r="H39" s="939">
        <v>7.8030000000000002E-2</v>
      </c>
      <c r="I39" s="939">
        <v>1.453E-2</v>
      </c>
      <c r="J39" s="939">
        <v>2.6247799999999999</v>
      </c>
      <c r="K39" s="939">
        <v>1.0432900000000001</v>
      </c>
      <c r="L39" s="939">
        <v>0.50677000000000005</v>
      </c>
      <c r="M39" s="939">
        <v>0.10717</v>
      </c>
      <c r="N39" s="939">
        <v>1.83E-2</v>
      </c>
      <c r="O39" s="939">
        <v>0.62277000000000005</v>
      </c>
      <c r="P39" s="937"/>
    </row>
    <row r="40" spans="1:16">
      <c r="A40" s="914" t="s">
        <v>53</v>
      </c>
      <c r="B40" s="927" t="s">
        <v>46</v>
      </c>
      <c r="C40" s="914" t="s">
        <v>45</v>
      </c>
      <c r="D40" s="916">
        <v>521.75533499999995</v>
      </c>
      <c r="E40" s="939">
        <v>57.759430000000002</v>
      </c>
      <c r="F40" s="939">
        <v>39.567689999999999</v>
      </c>
      <c r="G40" s="939">
        <v>47.124654999999997</v>
      </c>
      <c r="H40" s="939">
        <v>48.453409999999998</v>
      </c>
      <c r="I40" s="939">
        <v>57.321919999999999</v>
      </c>
      <c r="J40" s="939">
        <v>79.902659999999997</v>
      </c>
      <c r="K40" s="939">
        <v>53.858499999999999</v>
      </c>
      <c r="L40" s="939">
        <v>55.12717</v>
      </c>
      <c r="M40" s="939">
        <v>35.061489999999999</v>
      </c>
      <c r="N40" s="939">
        <v>47.578409999999998</v>
      </c>
      <c r="O40" s="920"/>
    </row>
    <row r="41" spans="1:16">
      <c r="A41" s="914" t="s">
        <v>50</v>
      </c>
      <c r="B41" s="927" t="s">
        <v>43</v>
      </c>
      <c r="C41" s="914" t="s">
        <v>42</v>
      </c>
      <c r="D41" s="916">
        <v>45.677239999999998</v>
      </c>
      <c r="E41" s="920"/>
      <c r="F41" s="920"/>
      <c r="G41" s="920"/>
      <c r="H41" s="920"/>
      <c r="I41" s="920"/>
      <c r="J41" s="920"/>
      <c r="K41" s="920"/>
      <c r="L41" s="920"/>
      <c r="M41" s="920"/>
      <c r="N41" s="920"/>
      <c r="O41" s="939">
        <v>45.677239999999998</v>
      </c>
    </row>
    <row r="42" spans="1:16">
      <c r="A42" s="914" t="s">
        <v>47</v>
      </c>
      <c r="B42" s="915" t="s">
        <v>40</v>
      </c>
      <c r="C42" s="914" t="s">
        <v>39</v>
      </c>
      <c r="D42" s="916">
        <v>6.8966199999999995</v>
      </c>
      <c r="E42" s="939">
        <v>0.23447999999999999</v>
      </c>
      <c r="F42" s="939">
        <v>0.23330000000000001</v>
      </c>
      <c r="G42" s="939">
        <v>0.62378</v>
      </c>
      <c r="H42" s="939">
        <v>0.23002</v>
      </c>
      <c r="I42" s="939">
        <v>0.23830999999999999</v>
      </c>
      <c r="J42" s="939">
        <v>0.87239999999999995</v>
      </c>
      <c r="K42" s="939">
        <v>0.23215</v>
      </c>
      <c r="L42" s="939">
        <v>0.33002999999999999</v>
      </c>
      <c r="M42" s="939">
        <v>0.39889999999999998</v>
      </c>
      <c r="N42" s="939">
        <v>0.32302999999999998</v>
      </c>
      <c r="O42" s="939">
        <v>3.1802199999999998</v>
      </c>
    </row>
    <row r="43" spans="1:16">
      <c r="A43" s="914" t="s">
        <v>44</v>
      </c>
      <c r="B43" s="915" t="s">
        <v>18</v>
      </c>
      <c r="C43" s="914" t="s">
        <v>17</v>
      </c>
      <c r="D43" s="916">
        <v>14.23204</v>
      </c>
      <c r="E43" s="939">
        <v>1.63832</v>
      </c>
      <c r="F43" s="939">
        <v>0.54835999999999996</v>
      </c>
      <c r="G43" s="939">
        <v>0.79630000000000001</v>
      </c>
      <c r="H43" s="939">
        <v>2.30016</v>
      </c>
      <c r="I43" s="939">
        <v>1.6474800000000001</v>
      </c>
      <c r="J43" s="939">
        <v>2.4201700000000002</v>
      </c>
      <c r="K43" s="939">
        <v>0.35630000000000001</v>
      </c>
      <c r="L43" s="939">
        <v>1.51851</v>
      </c>
      <c r="M43" s="939">
        <v>1.4979</v>
      </c>
      <c r="N43" s="939">
        <v>1.13409</v>
      </c>
      <c r="O43" s="939">
        <v>0.37445000000000001</v>
      </c>
    </row>
    <row r="44" spans="1:16">
      <c r="A44" s="914" t="s">
        <v>41</v>
      </c>
      <c r="B44" s="915" t="s">
        <v>15</v>
      </c>
      <c r="C44" s="914" t="s">
        <v>14</v>
      </c>
      <c r="D44" s="916">
        <v>532.85194000000001</v>
      </c>
      <c r="E44" s="939">
        <v>167.54587000000001</v>
      </c>
      <c r="F44" s="939">
        <v>19.305150000000001</v>
      </c>
      <c r="G44" s="939">
        <v>19.07873</v>
      </c>
      <c r="H44" s="939">
        <v>30.883400000000002</v>
      </c>
      <c r="I44" s="939">
        <v>69.464690000000004</v>
      </c>
      <c r="J44" s="939">
        <v>28.372800000000002</v>
      </c>
      <c r="K44" s="939">
        <v>60.138390000000001</v>
      </c>
      <c r="L44" s="939">
        <v>2.0270899999999998</v>
      </c>
      <c r="M44" s="939">
        <v>128.51494</v>
      </c>
      <c r="N44" s="939">
        <v>7.52088</v>
      </c>
      <c r="O44" s="920"/>
    </row>
    <row r="45" spans="1:16">
      <c r="A45" s="914" t="s">
        <v>34</v>
      </c>
      <c r="B45" s="915" t="s">
        <v>12</v>
      </c>
      <c r="C45" s="914" t="s">
        <v>11</v>
      </c>
      <c r="D45" s="916">
        <v>19.57546</v>
      </c>
      <c r="E45" s="939">
        <v>8.6973400000000005</v>
      </c>
      <c r="F45" s="920"/>
      <c r="G45" s="939">
        <v>2.231E-2</v>
      </c>
      <c r="H45" s="939">
        <v>7.21509</v>
      </c>
      <c r="I45" s="939">
        <v>2.4629999999999999E-2</v>
      </c>
      <c r="J45" s="939">
        <v>6.8720000000000003E-2</v>
      </c>
      <c r="K45" s="939">
        <v>3.3683900000000002</v>
      </c>
      <c r="L45" s="920"/>
      <c r="M45" s="920"/>
      <c r="N45" s="939">
        <v>0.17598</v>
      </c>
      <c r="O45" s="920"/>
    </row>
    <row r="46" spans="1:16" s="154" customFormat="1">
      <c r="A46" s="928">
        <v>3</v>
      </c>
      <c r="B46" s="929" t="s">
        <v>7</v>
      </c>
      <c r="C46" s="1103" t="s">
        <v>6</v>
      </c>
      <c r="D46" s="913">
        <v>512.10324799999989</v>
      </c>
      <c r="E46" s="941">
        <v>133.08985999999999</v>
      </c>
      <c r="F46" s="941">
        <v>33.720550000000003</v>
      </c>
      <c r="G46" s="941">
        <v>17.613720000000001</v>
      </c>
      <c r="H46" s="941">
        <v>115.33336799999999</v>
      </c>
      <c r="I46" s="941">
        <v>46.535440000000001</v>
      </c>
      <c r="J46" s="941">
        <v>41.400759999999998</v>
      </c>
      <c r="K46" s="941">
        <v>32.749780000000001</v>
      </c>
      <c r="L46" s="941">
        <v>14.89212</v>
      </c>
      <c r="M46" s="941">
        <v>28.741409999999998</v>
      </c>
      <c r="N46" s="941">
        <v>41.102739999999997</v>
      </c>
      <c r="O46" s="941">
        <v>6.9234999999999998</v>
      </c>
    </row>
    <row r="47" spans="1:16" s="154" customFormat="1" hidden="1">
      <c r="A47" s="1072"/>
      <c r="B47" s="1073"/>
      <c r="C47" s="1072"/>
      <c r="D47" s="913"/>
      <c r="E47" s="911"/>
      <c r="F47" s="910"/>
      <c r="G47" s="911"/>
      <c r="H47" s="910"/>
      <c r="I47" s="910"/>
      <c r="J47" s="910"/>
      <c r="K47" s="910"/>
      <c r="L47" s="910"/>
      <c r="M47" s="910"/>
      <c r="N47" s="910"/>
      <c r="O47" s="911"/>
    </row>
    <row r="48" spans="1:16">
      <c r="A48" s="1312"/>
      <c r="B48" s="1312"/>
      <c r="C48" s="1312"/>
      <c r="D48" s="1312"/>
      <c r="E48" s="1312"/>
      <c r="F48" s="1312"/>
      <c r="G48" s="1312"/>
      <c r="H48" s="1312"/>
    </row>
  </sheetData>
  <mergeCells count="9">
    <mergeCell ref="A1:B1"/>
    <mergeCell ref="B2:O2"/>
    <mergeCell ref="A48:H48"/>
    <mergeCell ref="A4:A5"/>
    <mergeCell ref="B4:B5"/>
    <mergeCell ref="C4:C5"/>
    <mergeCell ref="D4:D5"/>
    <mergeCell ref="E4:O4"/>
    <mergeCell ref="N3:O3"/>
  </mergeCells>
  <pageMargins left="0" right="0" top="0.75" bottom="0.25" header="0.3" footer="0.3"/>
  <pageSetup paperSize="9" scale="7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48"/>
  <sheetViews>
    <sheetView workbookViewId="0">
      <selection activeCell="L8" sqref="L8"/>
    </sheetView>
  </sheetViews>
  <sheetFormatPr defaultColWidth="9.140625" defaultRowHeight="15.75"/>
  <cols>
    <col min="1" max="1" width="6.5703125" style="153" customWidth="1"/>
    <col min="2" max="2" width="37.85546875" style="153" customWidth="1"/>
    <col min="3" max="3" width="8" style="1159" customWidth="1"/>
    <col min="4" max="4" width="10.85546875" style="153" customWidth="1"/>
    <col min="5" max="5" width="11.7109375" style="153" customWidth="1"/>
    <col min="6" max="6" width="9.42578125" style="153" customWidth="1"/>
    <col min="7" max="7" width="9.7109375" style="528" customWidth="1"/>
    <col min="8" max="8" width="9.85546875" style="153" bestFit="1" customWidth="1"/>
    <col min="9" max="256" width="9.140625" style="153"/>
    <col min="257" max="257" width="6.5703125" style="153" customWidth="1"/>
    <col min="258" max="258" width="37.85546875" style="153" customWidth="1"/>
    <col min="259" max="259" width="8" style="153" customWidth="1"/>
    <col min="260" max="260" width="13.5703125" style="153" customWidth="1"/>
    <col min="261" max="261" width="11.7109375" style="153" customWidth="1"/>
    <col min="262" max="262" width="11" style="153" customWidth="1"/>
    <col min="263" max="263" width="9.140625" style="153"/>
    <col min="264" max="264" width="9.85546875" style="153" bestFit="1" customWidth="1"/>
    <col min="265" max="512" width="9.140625" style="153"/>
    <col min="513" max="513" width="6.5703125" style="153" customWidth="1"/>
    <col min="514" max="514" width="37.85546875" style="153" customWidth="1"/>
    <col min="515" max="515" width="8" style="153" customWidth="1"/>
    <col min="516" max="516" width="13.5703125" style="153" customWidth="1"/>
    <col min="517" max="517" width="11.7109375" style="153" customWidth="1"/>
    <col min="518" max="518" width="11" style="153" customWidth="1"/>
    <col min="519" max="519" width="9.140625" style="153"/>
    <col min="520" max="520" width="9.85546875" style="153" bestFit="1" customWidth="1"/>
    <col min="521" max="768" width="9.140625" style="153"/>
    <col min="769" max="769" width="6.5703125" style="153" customWidth="1"/>
    <col min="770" max="770" width="37.85546875" style="153" customWidth="1"/>
    <col min="771" max="771" width="8" style="153" customWidth="1"/>
    <col min="772" max="772" width="13.5703125" style="153" customWidth="1"/>
    <col min="773" max="773" width="11.7109375" style="153" customWidth="1"/>
    <col min="774" max="774" width="11" style="153" customWidth="1"/>
    <col min="775" max="775" width="9.140625" style="153"/>
    <col min="776" max="776" width="9.85546875" style="153" bestFit="1" customWidth="1"/>
    <col min="777" max="1024" width="9.140625" style="153"/>
    <col min="1025" max="1025" width="6.5703125" style="153" customWidth="1"/>
    <col min="1026" max="1026" width="37.85546875" style="153" customWidth="1"/>
    <col min="1027" max="1027" width="8" style="153" customWidth="1"/>
    <col min="1028" max="1028" width="13.5703125" style="153" customWidth="1"/>
    <col min="1029" max="1029" width="11.7109375" style="153" customWidth="1"/>
    <col min="1030" max="1030" width="11" style="153" customWidth="1"/>
    <col min="1031" max="1031" width="9.140625" style="153"/>
    <col min="1032" max="1032" width="9.85546875" style="153" bestFit="1" customWidth="1"/>
    <col min="1033" max="1280" width="9.140625" style="153"/>
    <col min="1281" max="1281" width="6.5703125" style="153" customWidth="1"/>
    <col min="1282" max="1282" width="37.85546875" style="153" customWidth="1"/>
    <col min="1283" max="1283" width="8" style="153" customWidth="1"/>
    <col min="1284" max="1284" width="13.5703125" style="153" customWidth="1"/>
    <col min="1285" max="1285" width="11.7109375" style="153" customWidth="1"/>
    <col min="1286" max="1286" width="11" style="153" customWidth="1"/>
    <col min="1287" max="1287" width="9.140625" style="153"/>
    <col min="1288" max="1288" width="9.85546875" style="153" bestFit="1" customWidth="1"/>
    <col min="1289" max="1536" width="9.140625" style="153"/>
    <col min="1537" max="1537" width="6.5703125" style="153" customWidth="1"/>
    <col min="1538" max="1538" width="37.85546875" style="153" customWidth="1"/>
    <col min="1539" max="1539" width="8" style="153" customWidth="1"/>
    <col min="1540" max="1540" width="13.5703125" style="153" customWidth="1"/>
    <col min="1541" max="1541" width="11.7109375" style="153" customWidth="1"/>
    <col min="1542" max="1542" width="11" style="153" customWidth="1"/>
    <col min="1543" max="1543" width="9.140625" style="153"/>
    <col min="1544" max="1544" width="9.85546875" style="153" bestFit="1" customWidth="1"/>
    <col min="1545" max="1792" width="9.140625" style="153"/>
    <col min="1793" max="1793" width="6.5703125" style="153" customWidth="1"/>
    <col min="1794" max="1794" width="37.85546875" style="153" customWidth="1"/>
    <col min="1795" max="1795" width="8" style="153" customWidth="1"/>
    <col min="1796" max="1796" width="13.5703125" style="153" customWidth="1"/>
    <col min="1797" max="1797" width="11.7109375" style="153" customWidth="1"/>
    <col min="1798" max="1798" width="11" style="153" customWidth="1"/>
    <col min="1799" max="1799" width="9.140625" style="153"/>
    <col min="1800" max="1800" width="9.85546875" style="153" bestFit="1" customWidth="1"/>
    <col min="1801" max="2048" width="9.140625" style="153"/>
    <col min="2049" max="2049" width="6.5703125" style="153" customWidth="1"/>
    <col min="2050" max="2050" width="37.85546875" style="153" customWidth="1"/>
    <col min="2051" max="2051" width="8" style="153" customWidth="1"/>
    <col min="2052" max="2052" width="13.5703125" style="153" customWidth="1"/>
    <col min="2053" max="2053" width="11.7109375" style="153" customWidth="1"/>
    <col min="2054" max="2054" width="11" style="153" customWidth="1"/>
    <col min="2055" max="2055" width="9.140625" style="153"/>
    <col min="2056" max="2056" width="9.85546875" style="153" bestFit="1" customWidth="1"/>
    <col min="2057" max="2304" width="9.140625" style="153"/>
    <col min="2305" max="2305" width="6.5703125" style="153" customWidth="1"/>
    <col min="2306" max="2306" width="37.85546875" style="153" customWidth="1"/>
    <col min="2307" max="2307" width="8" style="153" customWidth="1"/>
    <col min="2308" max="2308" width="13.5703125" style="153" customWidth="1"/>
    <col min="2309" max="2309" width="11.7109375" style="153" customWidth="1"/>
    <col min="2310" max="2310" width="11" style="153" customWidth="1"/>
    <col min="2311" max="2311" width="9.140625" style="153"/>
    <col min="2312" max="2312" width="9.85546875" style="153" bestFit="1" customWidth="1"/>
    <col min="2313" max="2560" width="9.140625" style="153"/>
    <col min="2561" max="2561" width="6.5703125" style="153" customWidth="1"/>
    <col min="2562" max="2562" width="37.85546875" style="153" customWidth="1"/>
    <col min="2563" max="2563" width="8" style="153" customWidth="1"/>
    <col min="2564" max="2564" width="13.5703125" style="153" customWidth="1"/>
    <col min="2565" max="2565" width="11.7109375" style="153" customWidth="1"/>
    <col min="2566" max="2566" width="11" style="153" customWidth="1"/>
    <col min="2567" max="2567" width="9.140625" style="153"/>
    <col min="2568" max="2568" width="9.85546875" style="153" bestFit="1" customWidth="1"/>
    <col min="2569" max="2816" width="9.140625" style="153"/>
    <col min="2817" max="2817" width="6.5703125" style="153" customWidth="1"/>
    <col min="2818" max="2818" width="37.85546875" style="153" customWidth="1"/>
    <col min="2819" max="2819" width="8" style="153" customWidth="1"/>
    <col min="2820" max="2820" width="13.5703125" style="153" customWidth="1"/>
    <col min="2821" max="2821" width="11.7109375" style="153" customWidth="1"/>
    <col min="2822" max="2822" width="11" style="153" customWidth="1"/>
    <col min="2823" max="2823" width="9.140625" style="153"/>
    <col min="2824" max="2824" width="9.85546875" style="153" bestFit="1" customWidth="1"/>
    <col min="2825" max="3072" width="9.140625" style="153"/>
    <col min="3073" max="3073" width="6.5703125" style="153" customWidth="1"/>
    <col min="3074" max="3074" width="37.85546875" style="153" customWidth="1"/>
    <col min="3075" max="3075" width="8" style="153" customWidth="1"/>
    <col min="3076" max="3076" width="13.5703125" style="153" customWidth="1"/>
    <col min="3077" max="3077" width="11.7109375" style="153" customWidth="1"/>
    <col min="3078" max="3078" width="11" style="153" customWidth="1"/>
    <col min="3079" max="3079" width="9.140625" style="153"/>
    <col min="3080" max="3080" width="9.85546875" style="153" bestFit="1" customWidth="1"/>
    <col min="3081" max="3328" width="9.140625" style="153"/>
    <col min="3329" max="3329" width="6.5703125" style="153" customWidth="1"/>
    <col min="3330" max="3330" width="37.85546875" style="153" customWidth="1"/>
    <col min="3331" max="3331" width="8" style="153" customWidth="1"/>
    <col min="3332" max="3332" width="13.5703125" style="153" customWidth="1"/>
    <col min="3333" max="3333" width="11.7109375" style="153" customWidth="1"/>
    <col min="3334" max="3334" width="11" style="153" customWidth="1"/>
    <col min="3335" max="3335" width="9.140625" style="153"/>
    <col min="3336" max="3336" width="9.85546875" style="153" bestFit="1" customWidth="1"/>
    <col min="3337" max="3584" width="9.140625" style="153"/>
    <col min="3585" max="3585" width="6.5703125" style="153" customWidth="1"/>
    <col min="3586" max="3586" width="37.85546875" style="153" customWidth="1"/>
    <col min="3587" max="3587" width="8" style="153" customWidth="1"/>
    <col min="3588" max="3588" width="13.5703125" style="153" customWidth="1"/>
    <col min="3589" max="3589" width="11.7109375" style="153" customWidth="1"/>
    <col min="3590" max="3590" width="11" style="153" customWidth="1"/>
    <col min="3591" max="3591" width="9.140625" style="153"/>
    <col min="3592" max="3592" width="9.85546875" style="153" bestFit="1" customWidth="1"/>
    <col min="3593" max="3840" width="9.140625" style="153"/>
    <col min="3841" max="3841" width="6.5703125" style="153" customWidth="1"/>
    <col min="3842" max="3842" width="37.85546875" style="153" customWidth="1"/>
    <col min="3843" max="3843" width="8" style="153" customWidth="1"/>
    <col min="3844" max="3844" width="13.5703125" style="153" customWidth="1"/>
    <col min="3845" max="3845" width="11.7109375" style="153" customWidth="1"/>
    <col min="3846" max="3846" width="11" style="153" customWidth="1"/>
    <col min="3847" max="3847" width="9.140625" style="153"/>
    <col min="3848" max="3848" width="9.85546875" style="153" bestFit="1" customWidth="1"/>
    <col min="3849" max="4096" width="9.140625" style="153"/>
    <col min="4097" max="4097" width="6.5703125" style="153" customWidth="1"/>
    <col min="4098" max="4098" width="37.85546875" style="153" customWidth="1"/>
    <col min="4099" max="4099" width="8" style="153" customWidth="1"/>
    <col min="4100" max="4100" width="13.5703125" style="153" customWidth="1"/>
    <col min="4101" max="4101" width="11.7109375" style="153" customWidth="1"/>
    <col min="4102" max="4102" width="11" style="153" customWidth="1"/>
    <col min="4103" max="4103" width="9.140625" style="153"/>
    <col min="4104" max="4104" width="9.85546875" style="153" bestFit="1" customWidth="1"/>
    <col min="4105" max="4352" width="9.140625" style="153"/>
    <col min="4353" max="4353" width="6.5703125" style="153" customWidth="1"/>
    <col min="4354" max="4354" width="37.85546875" style="153" customWidth="1"/>
    <col min="4355" max="4355" width="8" style="153" customWidth="1"/>
    <col min="4356" max="4356" width="13.5703125" style="153" customWidth="1"/>
    <col min="4357" max="4357" width="11.7109375" style="153" customWidth="1"/>
    <col min="4358" max="4358" width="11" style="153" customWidth="1"/>
    <col min="4359" max="4359" width="9.140625" style="153"/>
    <col min="4360" max="4360" width="9.85546875" style="153" bestFit="1" customWidth="1"/>
    <col min="4361" max="4608" width="9.140625" style="153"/>
    <col min="4609" max="4609" width="6.5703125" style="153" customWidth="1"/>
    <col min="4610" max="4610" width="37.85546875" style="153" customWidth="1"/>
    <col min="4611" max="4611" width="8" style="153" customWidth="1"/>
    <col min="4612" max="4612" width="13.5703125" style="153" customWidth="1"/>
    <col min="4613" max="4613" width="11.7109375" style="153" customWidth="1"/>
    <col min="4614" max="4614" width="11" style="153" customWidth="1"/>
    <col min="4615" max="4615" width="9.140625" style="153"/>
    <col min="4616" max="4616" width="9.85546875" style="153" bestFit="1" customWidth="1"/>
    <col min="4617" max="4864" width="9.140625" style="153"/>
    <col min="4865" max="4865" width="6.5703125" style="153" customWidth="1"/>
    <col min="4866" max="4866" width="37.85546875" style="153" customWidth="1"/>
    <col min="4867" max="4867" width="8" style="153" customWidth="1"/>
    <col min="4868" max="4868" width="13.5703125" style="153" customWidth="1"/>
    <col min="4869" max="4869" width="11.7109375" style="153" customWidth="1"/>
    <col min="4870" max="4870" width="11" style="153" customWidth="1"/>
    <col min="4871" max="4871" width="9.140625" style="153"/>
    <col min="4872" max="4872" width="9.85546875" style="153" bestFit="1" customWidth="1"/>
    <col min="4873" max="5120" width="9.140625" style="153"/>
    <col min="5121" max="5121" width="6.5703125" style="153" customWidth="1"/>
    <col min="5122" max="5122" width="37.85546875" style="153" customWidth="1"/>
    <col min="5123" max="5123" width="8" style="153" customWidth="1"/>
    <col min="5124" max="5124" width="13.5703125" style="153" customWidth="1"/>
    <col min="5125" max="5125" width="11.7109375" style="153" customWidth="1"/>
    <col min="5126" max="5126" width="11" style="153" customWidth="1"/>
    <col min="5127" max="5127" width="9.140625" style="153"/>
    <col min="5128" max="5128" width="9.85546875" style="153" bestFit="1" customWidth="1"/>
    <col min="5129" max="5376" width="9.140625" style="153"/>
    <col min="5377" max="5377" width="6.5703125" style="153" customWidth="1"/>
    <col min="5378" max="5378" width="37.85546875" style="153" customWidth="1"/>
    <col min="5379" max="5379" width="8" style="153" customWidth="1"/>
    <col min="5380" max="5380" width="13.5703125" style="153" customWidth="1"/>
    <col min="5381" max="5381" width="11.7109375" style="153" customWidth="1"/>
    <col min="5382" max="5382" width="11" style="153" customWidth="1"/>
    <col min="5383" max="5383" width="9.140625" style="153"/>
    <col min="5384" max="5384" width="9.85546875" style="153" bestFit="1" customWidth="1"/>
    <col min="5385" max="5632" width="9.140625" style="153"/>
    <col min="5633" max="5633" width="6.5703125" style="153" customWidth="1"/>
    <col min="5634" max="5634" width="37.85546875" style="153" customWidth="1"/>
    <col min="5635" max="5635" width="8" style="153" customWidth="1"/>
    <col min="5636" max="5636" width="13.5703125" style="153" customWidth="1"/>
    <col min="5637" max="5637" width="11.7109375" style="153" customWidth="1"/>
    <col min="5638" max="5638" width="11" style="153" customWidth="1"/>
    <col min="5639" max="5639" width="9.140625" style="153"/>
    <col min="5640" max="5640" width="9.85546875" style="153" bestFit="1" customWidth="1"/>
    <col min="5641" max="5888" width="9.140625" style="153"/>
    <col min="5889" max="5889" width="6.5703125" style="153" customWidth="1"/>
    <col min="5890" max="5890" width="37.85546875" style="153" customWidth="1"/>
    <col min="5891" max="5891" width="8" style="153" customWidth="1"/>
    <col min="5892" max="5892" width="13.5703125" style="153" customWidth="1"/>
    <col min="5893" max="5893" width="11.7109375" style="153" customWidth="1"/>
    <col min="5894" max="5894" width="11" style="153" customWidth="1"/>
    <col min="5895" max="5895" width="9.140625" style="153"/>
    <col min="5896" max="5896" width="9.85546875" style="153" bestFit="1" customWidth="1"/>
    <col min="5897" max="6144" width="9.140625" style="153"/>
    <col min="6145" max="6145" width="6.5703125" style="153" customWidth="1"/>
    <col min="6146" max="6146" width="37.85546875" style="153" customWidth="1"/>
    <col min="6147" max="6147" width="8" style="153" customWidth="1"/>
    <col min="6148" max="6148" width="13.5703125" style="153" customWidth="1"/>
    <col min="6149" max="6149" width="11.7109375" style="153" customWidth="1"/>
    <col min="6150" max="6150" width="11" style="153" customWidth="1"/>
    <col min="6151" max="6151" width="9.140625" style="153"/>
    <col min="6152" max="6152" width="9.85546875" style="153" bestFit="1" customWidth="1"/>
    <col min="6153" max="6400" width="9.140625" style="153"/>
    <col min="6401" max="6401" width="6.5703125" style="153" customWidth="1"/>
    <col min="6402" max="6402" width="37.85546875" style="153" customWidth="1"/>
    <col min="6403" max="6403" width="8" style="153" customWidth="1"/>
    <col min="6404" max="6404" width="13.5703125" style="153" customWidth="1"/>
    <col min="6405" max="6405" width="11.7109375" style="153" customWidth="1"/>
    <col min="6406" max="6406" width="11" style="153" customWidth="1"/>
    <col min="6407" max="6407" width="9.140625" style="153"/>
    <col min="6408" max="6408" width="9.85546875" style="153" bestFit="1" customWidth="1"/>
    <col min="6409" max="6656" width="9.140625" style="153"/>
    <col min="6657" max="6657" width="6.5703125" style="153" customWidth="1"/>
    <col min="6658" max="6658" width="37.85546875" style="153" customWidth="1"/>
    <col min="6659" max="6659" width="8" style="153" customWidth="1"/>
    <col min="6660" max="6660" width="13.5703125" style="153" customWidth="1"/>
    <col min="6661" max="6661" width="11.7109375" style="153" customWidth="1"/>
    <col min="6662" max="6662" width="11" style="153" customWidth="1"/>
    <col min="6663" max="6663" width="9.140625" style="153"/>
    <col min="6664" max="6664" width="9.85546875" style="153" bestFit="1" customWidth="1"/>
    <col min="6665" max="6912" width="9.140625" style="153"/>
    <col min="6913" max="6913" width="6.5703125" style="153" customWidth="1"/>
    <col min="6914" max="6914" width="37.85546875" style="153" customWidth="1"/>
    <col min="6915" max="6915" width="8" style="153" customWidth="1"/>
    <col min="6916" max="6916" width="13.5703125" style="153" customWidth="1"/>
    <col min="6917" max="6917" width="11.7109375" style="153" customWidth="1"/>
    <col min="6918" max="6918" width="11" style="153" customWidth="1"/>
    <col min="6919" max="6919" width="9.140625" style="153"/>
    <col min="6920" max="6920" width="9.85546875" style="153" bestFit="1" customWidth="1"/>
    <col min="6921" max="7168" width="9.140625" style="153"/>
    <col min="7169" max="7169" width="6.5703125" style="153" customWidth="1"/>
    <col min="7170" max="7170" width="37.85546875" style="153" customWidth="1"/>
    <col min="7171" max="7171" width="8" style="153" customWidth="1"/>
    <col min="7172" max="7172" width="13.5703125" style="153" customWidth="1"/>
    <col min="7173" max="7173" width="11.7109375" style="153" customWidth="1"/>
    <col min="7174" max="7174" width="11" style="153" customWidth="1"/>
    <col min="7175" max="7175" width="9.140625" style="153"/>
    <col min="7176" max="7176" width="9.85546875" style="153" bestFit="1" customWidth="1"/>
    <col min="7177" max="7424" width="9.140625" style="153"/>
    <col min="7425" max="7425" width="6.5703125" style="153" customWidth="1"/>
    <col min="7426" max="7426" width="37.85546875" style="153" customWidth="1"/>
    <col min="7427" max="7427" width="8" style="153" customWidth="1"/>
    <col min="7428" max="7428" width="13.5703125" style="153" customWidth="1"/>
    <col min="7429" max="7429" width="11.7109375" style="153" customWidth="1"/>
    <col min="7430" max="7430" width="11" style="153" customWidth="1"/>
    <col min="7431" max="7431" width="9.140625" style="153"/>
    <col min="7432" max="7432" width="9.85546875" style="153" bestFit="1" customWidth="1"/>
    <col min="7433" max="7680" width="9.140625" style="153"/>
    <col min="7681" max="7681" width="6.5703125" style="153" customWidth="1"/>
    <col min="7682" max="7682" width="37.85546875" style="153" customWidth="1"/>
    <col min="7683" max="7683" width="8" style="153" customWidth="1"/>
    <col min="7684" max="7684" width="13.5703125" style="153" customWidth="1"/>
    <col min="7685" max="7685" width="11.7109375" style="153" customWidth="1"/>
    <col min="7686" max="7686" width="11" style="153" customWidth="1"/>
    <col min="7687" max="7687" width="9.140625" style="153"/>
    <col min="7688" max="7688" width="9.85546875" style="153" bestFit="1" customWidth="1"/>
    <col min="7689" max="7936" width="9.140625" style="153"/>
    <col min="7937" max="7937" width="6.5703125" style="153" customWidth="1"/>
    <col min="7938" max="7938" width="37.85546875" style="153" customWidth="1"/>
    <col min="7939" max="7939" width="8" style="153" customWidth="1"/>
    <col min="7940" max="7940" width="13.5703125" style="153" customWidth="1"/>
    <col min="7941" max="7941" width="11.7109375" style="153" customWidth="1"/>
    <col min="7942" max="7942" width="11" style="153" customWidth="1"/>
    <col min="7943" max="7943" width="9.140625" style="153"/>
    <col min="7944" max="7944" width="9.85546875" style="153" bestFit="1" customWidth="1"/>
    <col min="7945" max="8192" width="9.140625" style="153"/>
    <col min="8193" max="8193" width="6.5703125" style="153" customWidth="1"/>
    <col min="8194" max="8194" width="37.85546875" style="153" customWidth="1"/>
    <col min="8195" max="8195" width="8" style="153" customWidth="1"/>
    <col min="8196" max="8196" width="13.5703125" style="153" customWidth="1"/>
    <col min="8197" max="8197" width="11.7109375" style="153" customWidth="1"/>
    <col min="8198" max="8198" width="11" style="153" customWidth="1"/>
    <col min="8199" max="8199" width="9.140625" style="153"/>
    <col min="8200" max="8200" width="9.85546875" style="153" bestFit="1" customWidth="1"/>
    <col min="8201" max="8448" width="9.140625" style="153"/>
    <col min="8449" max="8449" width="6.5703125" style="153" customWidth="1"/>
    <col min="8450" max="8450" width="37.85546875" style="153" customWidth="1"/>
    <col min="8451" max="8451" width="8" style="153" customWidth="1"/>
    <col min="8452" max="8452" width="13.5703125" style="153" customWidth="1"/>
    <col min="8453" max="8453" width="11.7109375" style="153" customWidth="1"/>
    <col min="8454" max="8454" width="11" style="153" customWidth="1"/>
    <col min="8455" max="8455" width="9.140625" style="153"/>
    <col min="8456" max="8456" width="9.85546875" style="153" bestFit="1" customWidth="1"/>
    <col min="8457" max="8704" width="9.140625" style="153"/>
    <col min="8705" max="8705" width="6.5703125" style="153" customWidth="1"/>
    <col min="8706" max="8706" width="37.85546875" style="153" customWidth="1"/>
    <col min="8707" max="8707" width="8" style="153" customWidth="1"/>
    <col min="8708" max="8708" width="13.5703125" style="153" customWidth="1"/>
    <col min="8709" max="8709" width="11.7109375" style="153" customWidth="1"/>
    <col min="8710" max="8710" width="11" style="153" customWidth="1"/>
    <col min="8711" max="8711" width="9.140625" style="153"/>
    <col min="8712" max="8712" width="9.85546875" style="153" bestFit="1" customWidth="1"/>
    <col min="8713" max="8960" width="9.140625" style="153"/>
    <col min="8961" max="8961" width="6.5703125" style="153" customWidth="1"/>
    <col min="8962" max="8962" width="37.85546875" style="153" customWidth="1"/>
    <col min="8963" max="8963" width="8" style="153" customWidth="1"/>
    <col min="8964" max="8964" width="13.5703125" style="153" customWidth="1"/>
    <col min="8965" max="8965" width="11.7109375" style="153" customWidth="1"/>
    <col min="8966" max="8966" width="11" style="153" customWidth="1"/>
    <col min="8967" max="8967" width="9.140625" style="153"/>
    <col min="8968" max="8968" width="9.85546875" style="153" bestFit="1" customWidth="1"/>
    <col min="8969" max="9216" width="9.140625" style="153"/>
    <col min="9217" max="9217" width="6.5703125" style="153" customWidth="1"/>
    <col min="9218" max="9218" width="37.85546875" style="153" customWidth="1"/>
    <col min="9219" max="9219" width="8" style="153" customWidth="1"/>
    <col min="9220" max="9220" width="13.5703125" style="153" customWidth="1"/>
    <col min="9221" max="9221" width="11.7109375" style="153" customWidth="1"/>
    <col min="9222" max="9222" width="11" style="153" customWidth="1"/>
    <col min="9223" max="9223" width="9.140625" style="153"/>
    <col min="9224" max="9224" width="9.85546875" style="153" bestFit="1" customWidth="1"/>
    <col min="9225" max="9472" width="9.140625" style="153"/>
    <col min="9473" max="9473" width="6.5703125" style="153" customWidth="1"/>
    <col min="9474" max="9474" width="37.85546875" style="153" customWidth="1"/>
    <col min="9475" max="9475" width="8" style="153" customWidth="1"/>
    <col min="9476" max="9476" width="13.5703125" style="153" customWidth="1"/>
    <col min="9477" max="9477" width="11.7109375" style="153" customWidth="1"/>
    <col min="9478" max="9478" width="11" style="153" customWidth="1"/>
    <col min="9479" max="9479" width="9.140625" style="153"/>
    <col min="9480" max="9480" width="9.85546875" style="153" bestFit="1" customWidth="1"/>
    <col min="9481" max="9728" width="9.140625" style="153"/>
    <col min="9729" max="9729" width="6.5703125" style="153" customWidth="1"/>
    <col min="9730" max="9730" width="37.85546875" style="153" customWidth="1"/>
    <col min="9731" max="9731" width="8" style="153" customWidth="1"/>
    <col min="9732" max="9732" width="13.5703125" style="153" customWidth="1"/>
    <col min="9733" max="9733" width="11.7109375" style="153" customWidth="1"/>
    <col min="9734" max="9734" width="11" style="153" customWidth="1"/>
    <col min="9735" max="9735" width="9.140625" style="153"/>
    <col min="9736" max="9736" width="9.85546875" style="153" bestFit="1" customWidth="1"/>
    <col min="9737" max="9984" width="9.140625" style="153"/>
    <col min="9985" max="9985" width="6.5703125" style="153" customWidth="1"/>
    <col min="9986" max="9986" width="37.85546875" style="153" customWidth="1"/>
    <col min="9987" max="9987" width="8" style="153" customWidth="1"/>
    <col min="9988" max="9988" width="13.5703125" style="153" customWidth="1"/>
    <col min="9989" max="9989" width="11.7109375" style="153" customWidth="1"/>
    <col min="9990" max="9990" width="11" style="153" customWidth="1"/>
    <col min="9991" max="9991" width="9.140625" style="153"/>
    <col min="9992" max="9992" width="9.85546875" style="153" bestFit="1" customWidth="1"/>
    <col min="9993" max="10240" width="9.140625" style="153"/>
    <col min="10241" max="10241" width="6.5703125" style="153" customWidth="1"/>
    <col min="10242" max="10242" width="37.85546875" style="153" customWidth="1"/>
    <col min="10243" max="10243" width="8" style="153" customWidth="1"/>
    <col min="10244" max="10244" width="13.5703125" style="153" customWidth="1"/>
    <col min="10245" max="10245" width="11.7109375" style="153" customWidth="1"/>
    <col min="10246" max="10246" width="11" style="153" customWidth="1"/>
    <col min="10247" max="10247" width="9.140625" style="153"/>
    <col min="10248" max="10248" width="9.85546875" style="153" bestFit="1" customWidth="1"/>
    <col min="10249" max="10496" width="9.140625" style="153"/>
    <col min="10497" max="10497" width="6.5703125" style="153" customWidth="1"/>
    <col min="10498" max="10498" width="37.85546875" style="153" customWidth="1"/>
    <col min="10499" max="10499" width="8" style="153" customWidth="1"/>
    <col min="10500" max="10500" width="13.5703125" style="153" customWidth="1"/>
    <col min="10501" max="10501" width="11.7109375" style="153" customWidth="1"/>
    <col min="10502" max="10502" width="11" style="153" customWidth="1"/>
    <col min="10503" max="10503" width="9.140625" style="153"/>
    <col min="10504" max="10504" width="9.85546875" style="153" bestFit="1" customWidth="1"/>
    <col min="10505" max="10752" width="9.140625" style="153"/>
    <col min="10753" max="10753" width="6.5703125" style="153" customWidth="1"/>
    <col min="10754" max="10754" width="37.85546875" style="153" customWidth="1"/>
    <col min="10755" max="10755" width="8" style="153" customWidth="1"/>
    <col min="10756" max="10756" width="13.5703125" style="153" customWidth="1"/>
    <col min="10757" max="10757" width="11.7109375" style="153" customWidth="1"/>
    <col min="10758" max="10758" width="11" style="153" customWidth="1"/>
    <col min="10759" max="10759" width="9.140625" style="153"/>
    <col min="10760" max="10760" width="9.85546875" style="153" bestFit="1" customWidth="1"/>
    <col min="10761" max="11008" width="9.140625" style="153"/>
    <col min="11009" max="11009" width="6.5703125" style="153" customWidth="1"/>
    <col min="11010" max="11010" width="37.85546875" style="153" customWidth="1"/>
    <col min="11011" max="11011" width="8" style="153" customWidth="1"/>
    <col min="11012" max="11012" width="13.5703125" style="153" customWidth="1"/>
    <col min="11013" max="11013" width="11.7109375" style="153" customWidth="1"/>
    <col min="11014" max="11014" width="11" style="153" customWidth="1"/>
    <col min="11015" max="11015" width="9.140625" style="153"/>
    <col min="11016" max="11016" width="9.85546875" style="153" bestFit="1" customWidth="1"/>
    <col min="11017" max="11264" width="9.140625" style="153"/>
    <col min="11265" max="11265" width="6.5703125" style="153" customWidth="1"/>
    <col min="11266" max="11266" width="37.85546875" style="153" customWidth="1"/>
    <col min="11267" max="11267" width="8" style="153" customWidth="1"/>
    <col min="11268" max="11268" width="13.5703125" style="153" customWidth="1"/>
    <col min="11269" max="11269" width="11.7109375" style="153" customWidth="1"/>
    <col min="11270" max="11270" width="11" style="153" customWidth="1"/>
    <col min="11271" max="11271" width="9.140625" style="153"/>
    <col min="11272" max="11272" width="9.85546875" style="153" bestFit="1" customWidth="1"/>
    <col min="11273" max="11520" width="9.140625" style="153"/>
    <col min="11521" max="11521" width="6.5703125" style="153" customWidth="1"/>
    <col min="11522" max="11522" width="37.85546875" style="153" customWidth="1"/>
    <col min="11523" max="11523" width="8" style="153" customWidth="1"/>
    <col min="11524" max="11524" width="13.5703125" style="153" customWidth="1"/>
    <col min="11525" max="11525" width="11.7109375" style="153" customWidth="1"/>
    <col min="11526" max="11526" width="11" style="153" customWidth="1"/>
    <col min="11527" max="11527" width="9.140625" style="153"/>
    <col min="11528" max="11528" width="9.85546875" style="153" bestFit="1" customWidth="1"/>
    <col min="11529" max="11776" width="9.140625" style="153"/>
    <col min="11777" max="11777" width="6.5703125" style="153" customWidth="1"/>
    <col min="11778" max="11778" width="37.85546875" style="153" customWidth="1"/>
    <col min="11779" max="11779" width="8" style="153" customWidth="1"/>
    <col min="11780" max="11780" width="13.5703125" style="153" customWidth="1"/>
    <col min="11781" max="11781" width="11.7109375" style="153" customWidth="1"/>
    <col min="11782" max="11782" width="11" style="153" customWidth="1"/>
    <col min="11783" max="11783" width="9.140625" style="153"/>
    <col min="11784" max="11784" width="9.85546875" style="153" bestFit="1" customWidth="1"/>
    <col min="11785" max="12032" width="9.140625" style="153"/>
    <col min="12033" max="12033" width="6.5703125" style="153" customWidth="1"/>
    <col min="12034" max="12034" width="37.85546875" style="153" customWidth="1"/>
    <col min="12035" max="12035" width="8" style="153" customWidth="1"/>
    <col min="12036" max="12036" width="13.5703125" style="153" customWidth="1"/>
    <col min="12037" max="12037" width="11.7109375" style="153" customWidth="1"/>
    <col min="12038" max="12038" width="11" style="153" customWidth="1"/>
    <col min="12039" max="12039" width="9.140625" style="153"/>
    <col min="12040" max="12040" width="9.85546875" style="153" bestFit="1" customWidth="1"/>
    <col min="12041" max="12288" width="9.140625" style="153"/>
    <col min="12289" max="12289" width="6.5703125" style="153" customWidth="1"/>
    <col min="12290" max="12290" width="37.85546875" style="153" customWidth="1"/>
    <col min="12291" max="12291" width="8" style="153" customWidth="1"/>
    <col min="12292" max="12292" width="13.5703125" style="153" customWidth="1"/>
    <col min="12293" max="12293" width="11.7109375" style="153" customWidth="1"/>
    <col min="12294" max="12294" width="11" style="153" customWidth="1"/>
    <col min="12295" max="12295" width="9.140625" style="153"/>
    <col min="12296" max="12296" width="9.85546875" style="153" bestFit="1" customWidth="1"/>
    <col min="12297" max="12544" width="9.140625" style="153"/>
    <col min="12545" max="12545" width="6.5703125" style="153" customWidth="1"/>
    <col min="12546" max="12546" width="37.85546875" style="153" customWidth="1"/>
    <col min="12547" max="12547" width="8" style="153" customWidth="1"/>
    <col min="12548" max="12548" width="13.5703125" style="153" customWidth="1"/>
    <col min="12549" max="12549" width="11.7109375" style="153" customWidth="1"/>
    <col min="12550" max="12550" width="11" style="153" customWidth="1"/>
    <col min="12551" max="12551" width="9.140625" style="153"/>
    <col min="12552" max="12552" width="9.85546875" style="153" bestFit="1" customWidth="1"/>
    <col min="12553" max="12800" width="9.140625" style="153"/>
    <col min="12801" max="12801" width="6.5703125" style="153" customWidth="1"/>
    <col min="12802" max="12802" width="37.85546875" style="153" customWidth="1"/>
    <col min="12803" max="12803" width="8" style="153" customWidth="1"/>
    <col min="12804" max="12804" width="13.5703125" style="153" customWidth="1"/>
    <col min="12805" max="12805" width="11.7109375" style="153" customWidth="1"/>
    <col min="12806" max="12806" width="11" style="153" customWidth="1"/>
    <col min="12807" max="12807" width="9.140625" style="153"/>
    <col min="12808" max="12808" width="9.85546875" style="153" bestFit="1" customWidth="1"/>
    <col min="12809" max="13056" width="9.140625" style="153"/>
    <col min="13057" max="13057" width="6.5703125" style="153" customWidth="1"/>
    <col min="13058" max="13058" width="37.85546875" style="153" customWidth="1"/>
    <col min="13059" max="13059" width="8" style="153" customWidth="1"/>
    <col min="13060" max="13060" width="13.5703125" style="153" customWidth="1"/>
    <col min="13061" max="13061" width="11.7109375" style="153" customWidth="1"/>
    <col min="13062" max="13062" width="11" style="153" customWidth="1"/>
    <col min="13063" max="13063" width="9.140625" style="153"/>
    <col min="13064" max="13064" width="9.85546875" style="153" bestFit="1" customWidth="1"/>
    <col min="13065" max="13312" width="9.140625" style="153"/>
    <col min="13313" max="13313" width="6.5703125" style="153" customWidth="1"/>
    <col min="13314" max="13314" width="37.85546875" style="153" customWidth="1"/>
    <col min="13315" max="13315" width="8" style="153" customWidth="1"/>
    <col min="13316" max="13316" width="13.5703125" style="153" customWidth="1"/>
    <col min="13317" max="13317" width="11.7109375" style="153" customWidth="1"/>
    <col min="13318" max="13318" width="11" style="153" customWidth="1"/>
    <col min="13319" max="13319" width="9.140625" style="153"/>
    <col min="13320" max="13320" width="9.85546875" style="153" bestFit="1" customWidth="1"/>
    <col min="13321" max="13568" width="9.140625" style="153"/>
    <col min="13569" max="13569" width="6.5703125" style="153" customWidth="1"/>
    <col min="13570" max="13570" width="37.85546875" style="153" customWidth="1"/>
    <col min="13571" max="13571" width="8" style="153" customWidth="1"/>
    <col min="13572" max="13572" width="13.5703125" style="153" customWidth="1"/>
    <col min="13573" max="13573" width="11.7109375" style="153" customWidth="1"/>
    <col min="13574" max="13574" width="11" style="153" customWidth="1"/>
    <col min="13575" max="13575" width="9.140625" style="153"/>
    <col min="13576" max="13576" width="9.85546875" style="153" bestFit="1" customWidth="1"/>
    <col min="13577" max="13824" width="9.140625" style="153"/>
    <col min="13825" max="13825" width="6.5703125" style="153" customWidth="1"/>
    <col min="13826" max="13826" width="37.85546875" style="153" customWidth="1"/>
    <col min="13827" max="13827" width="8" style="153" customWidth="1"/>
    <col min="13828" max="13828" width="13.5703125" style="153" customWidth="1"/>
    <col min="13829" max="13829" width="11.7109375" style="153" customWidth="1"/>
    <col min="13830" max="13830" width="11" style="153" customWidth="1"/>
    <col min="13831" max="13831" width="9.140625" style="153"/>
    <col min="13832" max="13832" width="9.85546875" style="153" bestFit="1" customWidth="1"/>
    <col min="13833" max="14080" width="9.140625" style="153"/>
    <col min="14081" max="14081" width="6.5703125" style="153" customWidth="1"/>
    <col min="14082" max="14082" width="37.85546875" style="153" customWidth="1"/>
    <col min="14083" max="14083" width="8" style="153" customWidth="1"/>
    <col min="14084" max="14084" width="13.5703125" style="153" customWidth="1"/>
    <col min="14085" max="14085" width="11.7109375" style="153" customWidth="1"/>
    <col min="14086" max="14086" width="11" style="153" customWidth="1"/>
    <col min="14087" max="14087" width="9.140625" style="153"/>
    <col min="14088" max="14088" width="9.85546875" style="153" bestFit="1" customWidth="1"/>
    <col min="14089" max="14336" width="9.140625" style="153"/>
    <col min="14337" max="14337" width="6.5703125" style="153" customWidth="1"/>
    <col min="14338" max="14338" width="37.85546875" style="153" customWidth="1"/>
    <col min="14339" max="14339" width="8" style="153" customWidth="1"/>
    <col min="14340" max="14340" width="13.5703125" style="153" customWidth="1"/>
    <col min="14341" max="14341" width="11.7109375" style="153" customWidth="1"/>
    <col min="14342" max="14342" width="11" style="153" customWidth="1"/>
    <col min="14343" max="14343" width="9.140625" style="153"/>
    <col min="14344" max="14344" width="9.85546875" style="153" bestFit="1" customWidth="1"/>
    <col min="14345" max="14592" width="9.140625" style="153"/>
    <col min="14593" max="14593" width="6.5703125" style="153" customWidth="1"/>
    <col min="14594" max="14594" width="37.85546875" style="153" customWidth="1"/>
    <col min="14595" max="14595" width="8" style="153" customWidth="1"/>
    <col min="14596" max="14596" width="13.5703125" style="153" customWidth="1"/>
    <col min="14597" max="14597" width="11.7109375" style="153" customWidth="1"/>
    <col min="14598" max="14598" width="11" style="153" customWidth="1"/>
    <col min="14599" max="14599" width="9.140625" style="153"/>
    <col min="14600" max="14600" width="9.85546875" style="153" bestFit="1" customWidth="1"/>
    <col min="14601" max="14848" width="9.140625" style="153"/>
    <col min="14849" max="14849" width="6.5703125" style="153" customWidth="1"/>
    <col min="14850" max="14850" width="37.85546875" style="153" customWidth="1"/>
    <col min="14851" max="14851" width="8" style="153" customWidth="1"/>
    <col min="14852" max="14852" width="13.5703125" style="153" customWidth="1"/>
    <col min="14853" max="14853" width="11.7109375" style="153" customWidth="1"/>
    <col min="14854" max="14854" width="11" style="153" customWidth="1"/>
    <col min="14855" max="14855" width="9.140625" style="153"/>
    <col min="14856" max="14856" width="9.85546875" style="153" bestFit="1" customWidth="1"/>
    <col min="14857" max="15104" width="9.140625" style="153"/>
    <col min="15105" max="15105" width="6.5703125" style="153" customWidth="1"/>
    <col min="15106" max="15106" width="37.85546875" style="153" customWidth="1"/>
    <col min="15107" max="15107" width="8" style="153" customWidth="1"/>
    <col min="15108" max="15108" width="13.5703125" style="153" customWidth="1"/>
    <col min="15109" max="15109" width="11.7109375" style="153" customWidth="1"/>
    <col min="15110" max="15110" width="11" style="153" customWidth="1"/>
    <col min="15111" max="15111" width="9.140625" style="153"/>
    <col min="15112" max="15112" width="9.85546875" style="153" bestFit="1" customWidth="1"/>
    <col min="15113" max="15360" width="9.140625" style="153"/>
    <col min="15361" max="15361" width="6.5703125" style="153" customWidth="1"/>
    <col min="15362" max="15362" width="37.85546875" style="153" customWidth="1"/>
    <col min="15363" max="15363" width="8" style="153" customWidth="1"/>
    <col min="15364" max="15364" width="13.5703125" style="153" customWidth="1"/>
    <col min="15365" max="15365" width="11.7109375" style="153" customWidth="1"/>
    <col min="15366" max="15366" width="11" style="153" customWidth="1"/>
    <col min="15367" max="15367" width="9.140625" style="153"/>
    <col min="15368" max="15368" width="9.85546875" style="153" bestFit="1" customWidth="1"/>
    <col min="15369" max="15616" width="9.140625" style="153"/>
    <col min="15617" max="15617" width="6.5703125" style="153" customWidth="1"/>
    <col min="15618" max="15618" width="37.85546875" style="153" customWidth="1"/>
    <col min="15619" max="15619" width="8" style="153" customWidth="1"/>
    <col min="15620" max="15620" width="13.5703125" style="153" customWidth="1"/>
    <col min="15621" max="15621" width="11.7109375" style="153" customWidth="1"/>
    <col min="15622" max="15622" width="11" style="153" customWidth="1"/>
    <col min="15623" max="15623" width="9.140625" style="153"/>
    <col min="15624" max="15624" width="9.85546875" style="153" bestFit="1" customWidth="1"/>
    <col min="15625" max="15872" width="9.140625" style="153"/>
    <col min="15873" max="15873" width="6.5703125" style="153" customWidth="1"/>
    <col min="15874" max="15874" width="37.85546875" style="153" customWidth="1"/>
    <col min="15875" max="15875" width="8" style="153" customWidth="1"/>
    <col min="15876" max="15876" width="13.5703125" style="153" customWidth="1"/>
    <col min="15877" max="15877" width="11.7109375" style="153" customWidth="1"/>
    <col min="15878" max="15878" width="11" style="153" customWidth="1"/>
    <col min="15879" max="15879" width="9.140625" style="153"/>
    <col min="15880" max="15880" width="9.85546875" style="153" bestFit="1" customWidth="1"/>
    <col min="15881" max="16128" width="9.140625" style="153"/>
    <col min="16129" max="16129" width="6.5703125" style="153" customWidth="1"/>
    <col min="16130" max="16130" width="37.85546875" style="153" customWidth="1"/>
    <col min="16131" max="16131" width="8" style="153" customWidth="1"/>
    <col min="16132" max="16132" width="13.5703125" style="153" customWidth="1"/>
    <col min="16133" max="16133" width="11.7109375" style="153" customWidth="1"/>
    <col min="16134" max="16134" width="11" style="153" customWidth="1"/>
    <col min="16135" max="16135" width="9.140625" style="153"/>
    <col min="16136" max="16136" width="9.85546875" style="153" bestFit="1" customWidth="1"/>
    <col min="16137" max="16384" width="9.140625" style="153"/>
  </cols>
  <sheetData>
    <row r="1" spans="1:9">
      <c r="A1" s="1316" t="s">
        <v>1257</v>
      </c>
      <c r="B1" s="1316"/>
      <c r="C1" s="1316"/>
    </row>
    <row r="2" spans="1:9" ht="28.5" customHeight="1">
      <c r="A2" s="1317" t="s">
        <v>1262</v>
      </c>
      <c r="B2" s="1317"/>
      <c r="C2" s="1317"/>
      <c r="D2" s="1317"/>
      <c r="E2" s="1317"/>
      <c r="F2" s="1317"/>
      <c r="G2" s="1317"/>
    </row>
    <row r="3" spans="1:9">
      <c r="A3" s="1318" t="s">
        <v>1258</v>
      </c>
      <c r="B3" s="1321" t="s">
        <v>144</v>
      </c>
      <c r="C3" s="1321" t="s">
        <v>143</v>
      </c>
      <c r="D3" s="1324" t="s">
        <v>1405</v>
      </c>
      <c r="E3" s="1327" t="s">
        <v>1259</v>
      </c>
      <c r="F3" s="1328"/>
      <c r="G3" s="1329"/>
    </row>
    <row r="4" spans="1:9" ht="21.75" customHeight="1">
      <c r="A4" s="1319"/>
      <c r="B4" s="1322"/>
      <c r="C4" s="1322"/>
      <c r="D4" s="1325"/>
      <c r="E4" s="1330" t="s">
        <v>1367</v>
      </c>
      <c r="F4" s="1331" t="s">
        <v>1260</v>
      </c>
      <c r="G4" s="1331"/>
    </row>
    <row r="5" spans="1:9" ht="44.45" customHeight="1">
      <c r="A5" s="1320"/>
      <c r="B5" s="1323"/>
      <c r="C5" s="1323"/>
      <c r="D5" s="1326"/>
      <c r="E5" s="1331"/>
      <c r="F5" s="1202" t="s">
        <v>1261</v>
      </c>
      <c r="G5" s="1204" t="s">
        <v>1406</v>
      </c>
    </row>
    <row r="6" spans="1:9" s="154" customFormat="1">
      <c r="A6" s="1206">
        <v>1</v>
      </c>
      <c r="B6" s="931" t="s">
        <v>128</v>
      </c>
      <c r="C6" s="1156" t="s">
        <v>127</v>
      </c>
      <c r="D6" s="938">
        <v>6327.781899999999</v>
      </c>
      <c r="E6" s="938">
        <v>6341.3574049999997</v>
      </c>
      <c r="F6" s="938">
        <v>13.575505000000703</v>
      </c>
      <c r="G6" s="1155">
        <v>100.21453813065209</v>
      </c>
      <c r="H6" s="945"/>
      <c r="I6" s="945"/>
    </row>
    <row r="7" spans="1:9">
      <c r="A7" s="917" t="s">
        <v>126</v>
      </c>
      <c r="B7" s="910" t="s">
        <v>125</v>
      </c>
      <c r="C7" s="1157" t="s">
        <v>124</v>
      </c>
      <c r="D7" s="916">
        <v>3002.2966999999999</v>
      </c>
      <c r="E7" s="916">
        <v>3092.4504099999995</v>
      </c>
      <c r="F7" s="940">
        <v>90.153709999999592</v>
      </c>
      <c r="G7" s="1149">
        <v>103.00282480409079</v>
      </c>
      <c r="H7" s="1147"/>
    </row>
    <row r="8" spans="1:9" s="1154" customFormat="1" ht="15.75" customHeight="1">
      <c r="A8" s="1150"/>
      <c r="B8" s="1151" t="s">
        <v>123</v>
      </c>
      <c r="C8" s="1158" t="s">
        <v>122</v>
      </c>
      <c r="D8" s="1152">
        <v>2385.5819999999994</v>
      </c>
      <c r="E8" s="916">
        <v>2474.5084600000005</v>
      </c>
      <c r="F8" s="1153">
        <v>88.926460000001043</v>
      </c>
      <c r="G8" s="1149">
        <v>103.72766310275652</v>
      </c>
    </row>
    <row r="9" spans="1:9" ht="15.75" customHeight="1">
      <c r="A9" s="917" t="s">
        <v>121</v>
      </c>
      <c r="B9" s="910" t="s">
        <v>120</v>
      </c>
      <c r="C9" s="1157" t="s">
        <v>119</v>
      </c>
      <c r="D9" s="916">
        <v>51.595499999999994</v>
      </c>
      <c r="E9" s="916">
        <v>37.469895000000001</v>
      </c>
      <c r="F9" s="940">
        <v>-14.125604999999993</v>
      </c>
      <c r="G9" s="1149">
        <v>72.622408931011435</v>
      </c>
    </row>
    <row r="10" spans="1:9">
      <c r="A10" s="917" t="s">
        <v>118</v>
      </c>
      <c r="B10" s="910" t="s">
        <v>117</v>
      </c>
      <c r="C10" s="1157" t="s">
        <v>116</v>
      </c>
      <c r="D10" s="916">
        <v>194.55599999999995</v>
      </c>
      <c r="E10" s="916">
        <v>198.15228300000001</v>
      </c>
      <c r="F10" s="940">
        <v>3.5962830000000565</v>
      </c>
      <c r="G10" s="1149">
        <v>101.84845648553633</v>
      </c>
    </row>
    <row r="11" spans="1:9">
      <c r="A11" s="917" t="s">
        <v>115</v>
      </c>
      <c r="B11" s="910" t="s">
        <v>114</v>
      </c>
      <c r="C11" s="1157" t="s">
        <v>113</v>
      </c>
      <c r="D11" s="916">
        <v>1.35</v>
      </c>
      <c r="E11" s="916">
        <v>1.3500449999999999</v>
      </c>
      <c r="F11" s="940">
        <v>4.4999999999850715E-5</v>
      </c>
      <c r="G11" s="1149">
        <v>100.00333333333333</v>
      </c>
    </row>
    <row r="12" spans="1:9">
      <c r="A12" s="917" t="s">
        <v>112</v>
      </c>
      <c r="B12" s="910" t="s">
        <v>111</v>
      </c>
      <c r="C12" s="1157" t="s">
        <v>110</v>
      </c>
      <c r="D12" s="916">
        <v>2829.7001</v>
      </c>
      <c r="E12" s="916">
        <v>2763.779732</v>
      </c>
      <c r="F12" s="940">
        <v>-65.920368000000053</v>
      </c>
      <c r="G12" s="1149">
        <v>97.670411504031819</v>
      </c>
    </row>
    <row r="13" spans="1:9">
      <c r="A13" s="917" t="s">
        <v>109</v>
      </c>
      <c r="B13" s="910" t="s">
        <v>108</v>
      </c>
      <c r="C13" s="1157" t="s">
        <v>107</v>
      </c>
      <c r="D13" s="916">
        <v>234.38789999999997</v>
      </c>
      <c r="E13" s="916">
        <v>228.44417999999996</v>
      </c>
      <c r="F13" s="940">
        <v>-5.9437200000000132</v>
      </c>
      <c r="G13" s="1149">
        <v>97.464152373053381</v>
      </c>
    </row>
    <row r="14" spans="1:9">
      <c r="A14" s="917" t="s">
        <v>106</v>
      </c>
      <c r="B14" s="910" t="s">
        <v>105</v>
      </c>
      <c r="C14" s="1157" t="s">
        <v>104</v>
      </c>
      <c r="D14" s="916">
        <v>13.8957</v>
      </c>
      <c r="E14" s="916">
        <v>19.71086</v>
      </c>
      <c r="F14" s="940">
        <v>5.8151600000000006</v>
      </c>
      <c r="G14" s="1149">
        <v>141.84862943212647</v>
      </c>
    </row>
    <row r="15" spans="1:9" s="154" customFormat="1">
      <c r="A15" s="1156">
        <v>2</v>
      </c>
      <c r="B15" s="931" t="s">
        <v>103</v>
      </c>
      <c r="C15" s="1156" t="s">
        <v>102</v>
      </c>
      <c r="D15" s="913">
        <v>3460.56</v>
      </c>
      <c r="E15" s="913">
        <v>3495.2146149999999</v>
      </c>
      <c r="F15" s="938">
        <v>34.654614999999922</v>
      </c>
      <c r="G15" s="1155">
        <v>101.0014163892549</v>
      </c>
      <c r="I15" s="945"/>
    </row>
    <row r="16" spans="1:9">
      <c r="A16" s="917" t="s">
        <v>101</v>
      </c>
      <c r="B16" s="910" t="s">
        <v>100</v>
      </c>
      <c r="C16" s="1157" t="s">
        <v>99</v>
      </c>
      <c r="D16" s="916">
        <v>16.630600000000001</v>
      </c>
      <c r="E16" s="916">
        <v>16.297139999999999</v>
      </c>
      <c r="F16" s="940">
        <v>-0.33346000000000231</v>
      </c>
      <c r="G16" s="1149">
        <v>97.994900965689737</v>
      </c>
    </row>
    <row r="17" spans="1:7">
      <c r="A17" s="917" t="s">
        <v>98</v>
      </c>
      <c r="B17" s="910" t="s">
        <v>97</v>
      </c>
      <c r="C17" s="1157" t="s">
        <v>96</v>
      </c>
      <c r="D17" s="916">
        <v>242.88989999999998</v>
      </c>
      <c r="E17" s="916">
        <v>242.02414999999999</v>
      </c>
      <c r="F17" s="940">
        <v>-0.86574999999999136</v>
      </c>
      <c r="G17" s="1149">
        <v>99.643562782972865</v>
      </c>
    </row>
    <row r="18" spans="1:7">
      <c r="A18" s="917" t="s">
        <v>94</v>
      </c>
      <c r="B18" s="910" t="s">
        <v>93</v>
      </c>
      <c r="C18" s="1157" t="s">
        <v>92</v>
      </c>
      <c r="D18" s="916">
        <v>19.661000000000001</v>
      </c>
      <c r="E18" s="916">
        <v>11.4603</v>
      </c>
      <c r="F18" s="940">
        <v>-8.2007000000000012</v>
      </c>
      <c r="G18" s="1149">
        <v>58.289507146126851</v>
      </c>
    </row>
    <row r="19" spans="1:7">
      <c r="A19" s="917" t="s">
        <v>91</v>
      </c>
      <c r="B19" s="910" t="s">
        <v>90</v>
      </c>
      <c r="C19" s="1157" t="s">
        <v>89</v>
      </c>
      <c r="D19" s="916">
        <v>31.157900000000005</v>
      </c>
      <c r="E19" s="916">
        <v>400.4039600000001</v>
      </c>
      <c r="F19" s="940">
        <v>369.24606000000011</v>
      </c>
      <c r="G19" s="940">
        <v>1285.0800599526926</v>
      </c>
    </row>
    <row r="20" spans="1:7">
      <c r="A20" s="917" t="s">
        <v>88</v>
      </c>
      <c r="B20" s="910" t="s">
        <v>87</v>
      </c>
      <c r="C20" s="1157" t="s">
        <v>86</v>
      </c>
      <c r="D20" s="916">
        <v>376.58719999999994</v>
      </c>
      <c r="E20" s="916">
        <v>175.22485999999998</v>
      </c>
      <c r="F20" s="940">
        <v>-201.36233999999996</v>
      </c>
      <c r="G20" s="940">
        <v>46.529690865754333</v>
      </c>
    </row>
    <row r="21" spans="1:7">
      <c r="A21" s="917" t="s">
        <v>85</v>
      </c>
      <c r="B21" s="910" t="s">
        <v>84</v>
      </c>
      <c r="C21" s="1157" t="s">
        <v>83</v>
      </c>
      <c r="D21" s="916">
        <v>5.6059799999999997</v>
      </c>
      <c r="E21" s="916">
        <v>0</v>
      </c>
      <c r="F21" s="940">
        <v>-5.6059799999999997</v>
      </c>
      <c r="G21" s="940">
        <v>0</v>
      </c>
    </row>
    <row r="22" spans="1:7" ht="17.25" customHeight="1">
      <c r="A22" s="917" t="s">
        <v>82</v>
      </c>
      <c r="B22" s="910" t="s">
        <v>27</v>
      </c>
      <c r="C22" s="1157" t="s">
        <v>26</v>
      </c>
      <c r="D22" s="916">
        <v>118.36</v>
      </c>
      <c r="E22" s="940">
        <v>197.44560000000001</v>
      </c>
      <c r="F22" s="940">
        <v>79.085600000000014</v>
      </c>
      <c r="G22" s="940">
        <v>166.81784386617102</v>
      </c>
    </row>
    <row r="23" spans="1:7">
      <c r="A23" s="917" t="s">
        <v>56</v>
      </c>
      <c r="B23" s="910" t="s">
        <v>81</v>
      </c>
      <c r="C23" s="1157" t="s">
        <v>80</v>
      </c>
      <c r="D23" s="940">
        <v>1347.4450000000002</v>
      </c>
      <c r="E23" s="940">
        <v>1306.2959800000001</v>
      </c>
      <c r="F23" s="940">
        <v>-41.149020000000064</v>
      </c>
      <c r="G23" s="940">
        <v>96.946144740601653</v>
      </c>
    </row>
    <row r="24" spans="1:7" s="1154" customFormat="1">
      <c r="A24" s="1151"/>
      <c r="B24" s="934" t="s">
        <v>334</v>
      </c>
      <c r="C24" s="935" t="s">
        <v>78</v>
      </c>
      <c r="D24" s="1152">
        <v>744.20900000000006</v>
      </c>
      <c r="E24" s="1153">
        <v>726.90906000000007</v>
      </c>
      <c r="F24" s="1153">
        <v>-17.299939999999992</v>
      </c>
      <c r="G24" s="1153">
        <v>97.675392262119914</v>
      </c>
    </row>
    <row r="25" spans="1:7" s="1154" customFormat="1">
      <c r="A25" s="1151"/>
      <c r="B25" s="934" t="s">
        <v>887</v>
      </c>
      <c r="C25" s="935" t="s">
        <v>76</v>
      </c>
      <c r="D25" s="1152">
        <v>357.56599999999992</v>
      </c>
      <c r="E25" s="1153">
        <v>348.12842000000006</v>
      </c>
      <c r="F25" s="1153">
        <v>-9.4375799999998549</v>
      </c>
      <c r="G25" s="1153">
        <v>97.360604755485738</v>
      </c>
    </row>
    <row r="26" spans="1:7" s="1154" customFormat="1">
      <c r="A26" s="1151"/>
      <c r="B26" s="934" t="s">
        <v>1250</v>
      </c>
      <c r="C26" s="935" t="s">
        <v>69</v>
      </c>
      <c r="D26" s="1152">
        <v>19.03</v>
      </c>
      <c r="E26" s="1153">
        <v>13.500159999999999</v>
      </c>
      <c r="F26" s="1153">
        <v>-5.5298400000000019</v>
      </c>
      <c r="G26" s="1153">
        <v>70.941460851287431</v>
      </c>
    </row>
    <row r="27" spans="1:7" s="1154" customFormat="1">
      <c r="A27" s="1151"/>
      <c r="B27" s="934" t="s">
        <v>1251</v>
      </c>
      <c r="C27" s="935" t="s">
        <v>67</v>
      </c>
      <c r="D27" s="1152">
        <v>4.7699999999999996</v>
      </c>
      <c r="E27" s="1153">
        <v>4.40869</v>
      </c>
      <c r="F27" s="1153">
        <v>-0.36130999999999958</v>
      </c>
      <c r="G27" s="1153">
        <v>92.425366876310278</v>
      </c>
    </row>
    <row r="28" spans="1:7" s="1154" customFormat="1">
      <c r="A28" s="1151"/>
      <c r="B28" s="934" t="s">
        <v>1252</v>
      </c>
      <c r="C28" s="935" t="s">
        <v>65</v>
      </c>
      <c r="D28" s="1152">
        <v>31.63</v>
      </c>
      <c r="E28" s="1153">
        <v>32.081589999999998</v>
      </c>
      <c r="F28" s="1153">
        <v>0.45158999999999949</v>
      </c>
      <c r="G28" s="1153">
        <v>101.42772684160606</v>
      </c>
    </row>
    <row r="29" spans="1:7" s="1154" customFormat="1">
      <c r="A29" s="1151"/>
      <c r="B29" s="934" t="s">
        <v>1253</v>
      </c>
      <c r="C29" s="935" t="s">
        <v>63</v>
      </c>
      <c r="D29" s="1152">
        <v>12.78</v>
      </c>
      <c r="E29" s="1153">
        <v>4.4626999999999999</v>
      </c>
      <c r="F29" s="1153">
        <v>-8.3172999999999995</v>
      </c>
      <c r="G29" s="1153">
        <v>34.919405320813773</v>
      </c>
    </row>
    <row r="30" spans="1:7" s="1154" customFormat="1">
      <c r="A30" s="1150"/>
      <c r="B30" s="934" t="s">
        <v>1254</v>
      </c>
      <c r="C30" s="936" t="s">
        <v>74</v>
      </c>
      <c r="D30" s="1152">
        <v>2.5</v>
      </c>
      <c r="E30" s="1153">
        <v>2.7619700000000003</v>
      </c>
      <c r="F30" s="1153">
        <v>0.26197000000000026</v>
      </c>
      <c r="G30" s="1153">
        <v>110.47880000000001</v>
      </c>
    </row>
    <row r="31" spans="1:7" s="1154" customFormat="1" ht="16.5" customHeight="1">
      <c r="A31" s="1150"/>
      <c r="B31" s="934" t="s">
        <v>1255</v>
      </c>
      <c r="C31" s="936" t="s">
        <v>71</v>
      </c>
      <c r="D31" s="1152">
        <v>0.41</v>
      </c>
      <c r="E31" s="1153">
        <v>0.41933999999999994</v>
      </c>
      <c r="F31" s="1153">
        <v>9.3399999999999594E-3</v>
      </c>
      <c r="G31" s="1153">
        <v>102.27804878048778</v>
      </c>
    </row>
    <row r="32" spans="1:7" s="1154" customFormat="1" ht="16.5" customHeight="1">
      <c r="A32" s="1151"/>
      <c r="B32" s="919" t="s">
        <v>55</v>
      </c>
      <c r="C32" s="918" t="s">
        <v>54</v>
      </c>
      <c r="D32" s="1152">
        <v>43.43</v>
      </c>
      <c r="E32" s="1153">
        <v>36.119979999999998</v>
      </c>
      <c r="F32" s="1153">
        <v>-7.3100200000000015</v>
      </c>
      <c r="G32" s="1153">
        <v>83.168270780566417</v>
      </c>
    </row>
    <row r="33" spans="1:7" s="1154" customFormat="1">
      <c r="A33" s="1150"/>
      <c r="B33" s="919" t="s">
        <v>49</v>
      </c>
      <c r="C33" s="918" t="s">
        <v>48</v>
      </c>
      <c r="D33" s="1152">
        <v>7.0000000000000007E-2</v>
      </c>
      <c r="E33" s="1153">
        <v>1.2850200000000001</v>
      </c>
      <c r="F33" s="1153">
        <v>1.21502</v>
      </c>
      <c r="G33" s="1153">
        <v>1835.742857142857</v>
      </c>
    </row>
    <row r="34" spans="1:7" s="1154" customFormat="1">
      <c r="A34" s="1150"/>
      <c r="B34" s="919" t="s">
        <v>33</v>
      </c>
      <c r="C34" s="918" t="s">
        <v>32</v>
      </c>
      <c r="D34" s="1152">
        <v>9.11</v>
      </c>
      <c r="E34" s="1153">
        <v>10.04522</v>
      </c>
      <c r="F34" s="1153">
        <v>0.93522000000000105</v>
      </c>
      <c r="G34" s="1212">
        <v>110.26586169045007</v>
      </c>
    </row>
    <row r="35" spans="1:7" s="1154" customFormat="1">
      <c r="A35" s="1150"/>
      <c r="B35" s="919" t="s">
        <v>30</v>
      </c>
      <c r="C35" s="918" t="s">
        <v>29</v>
      </c>
      <c r="D35" s="1152">
        <v>117.02</v>
      </c>
      <c r="E35" s="1153">
        <v>121.63635999999998</v>
      </c>
      <c r="F35" s="1153">
        <v>4.616359999999986</v>
      </c>
      <c r="G35" s="1212">
        <v>103.9449324901726</v>
      </c>
    </row>
    <row r="36" spans="1:7" s="1154" customFormat="1">
      <c r="A36" s="1150"/>
      <c r="B36" s="919" t="s">
        <v>1164</v>
      </c>
      <c r="C36" s="918" t="s">
        <v>59</v>
      </c>
      <c r="D36" s="1152">
        <v>2.2200000000000002</v>
      </c>
      <c r="E36" s="1153">
        <v>2.2166600000000001</v>
      </c>
      <c r="F36" s="1153">
        <v>0</v>
      </c>
      <c r="G36" s="1212">
        <v>100</v>
      </c>
    </row>
    <row r="37" spans="1:7" s="1154" customFormat="1">
      <c r="A37" s="1150"/>
      <c r="B37" s="934" t="s">
        <v>1256</v>
      </c>
      <c r="C37" s="935" t="s">
        <v>57</v>
      </c>
      <c r="D37" s="1152">
        <v>2.7</v>
      </c>
      <c r="E37" s="1153">
        <v>2.3208099999999998</v>
      </c>
      <c r="F37" s="1153">
        <v>-0.37919000000000036</v>
      </c>
      <c r="G37" s="1212">
        <v>85.955925925925911</v>
      </c>
    </row>
    <row r="38" spans="1:7">
      <c r="A38" s="917" t="s">
        <v>53</v>
      </c>
      <c r="B38" s="915" t="s">
        <v>52</v>
      </c>
      <c r="C38" s="914" t="s">
        <v>51</v>
      </c>
      <c r="D38" s="916">
        <v>130.55034000000001</v>
      </c>
      <c r="E38" s="940"/>
      <c r="F38" s="940"/>
      <c r="G38" s="1149"/>
    </row>
    <row r="39" spans="1:7">
      <c r="A39" s="917" t="s">
        <v>50</v>
      </c>
      <c r="B39" s="910" t="s">
        <v>21</v>
      </c>
      <c r="C39" s="1157" t="s">
        <v>20</v>
      </c>
      <c r="D39" s="916">
        <v>4.33</v>
      </c>
      <c r="E39" s="940">
        <v>5.0739900000000002</v>
      </c>
      <c r="F39" s="940">
        <v>0.74399000000000015</v>
      </c>
      <c r="G39" s="1149">
        <v>117.18221709006929</v>
      </c>
    </row>
    <row r="40" spans="1:7" ht="16.5" customHeight="1">
      <c r="A40" s="917" t="s">
        <v>47</v>
      </c>
      <c r="B40" s="910" t="s">
        <v>46</v>
      </c>
      <c r="C40" s="1157" t="s">
        <v>45</v>
      </c>
      <c r="D40" s="916">
        <v>517.09</v>
      </c>
      <c r="E40" s="940">
        <v>521.75533499999995</v>
      </c>
      <c r="F40" s="940">
        <v>4.6653349999999136</v>
      </c>
      <c r="G40" s="1149">
        <v>100.90222881896767</v>
      </c>
    </row>
    <row r="41" spans="1:7" ht="16.5" customHeight="1">
      <c r="A41" s="917" t="s">
        <v>44</v>
      </c>
      <c r="B41" s="910" t="s">
        <v>43</v>
      </c>
      <c r="C41" s="1157" t="s">
        <v>42</v>
      </c>
      <c r="D41" s="916">
        <v>47.52</v>
      </c>
      <c r="E41" s="940">
        <v>45.677239999999998</v>
      </c>
      <c r="F41" s="940">
        <v>-1.8427600000000055</v>
      </c>
      <c r="G41" s="1149">
        <v>96.122138047138037</v>
      </c>
    </row>
    <row r="42" spans="1:7" ht="18" customHeight="1">
      <c r="A42" s="917" t="s">
        <v>41</v>
      </c>
      <c r="B42" s="910" t="s">
        <v>40</v>
      </c>
      <c r="C42" s="1157" t="s">
        <v>39</v>
      </c>
      <c r="D42" s="916">
        <v>7.12</v>
      </c>
      <c r="E42" s="940">
        <v>6.8966199999999995</v>
      </c>
      <c r="F42" s="940">
        <v>-0.22338000000000058</v>
      </c>
      <c r="G42" s="1149">
        <v>96.862640449438203</v>
      </c>
    </row>
    <row r="43" spans="1:7" hidden="1">
      <c r="A43" s="917"/>
      <c r="B43" s="910"/>
      <c r="C43" s="1157"/>
      <c r="D43" s="916"/>
      <c r="E43" s="940"/>
      <c r="F43" s="940">
        <v>0</v>
      </c>
      <c r="G43" s="1149"/>
    </row>
    <row r="44" spans="1:7">
      <c r="A44" s="917" t="s">
        <v>31</v>
      </c>
      <c r="B44" s="915" t="s">
        <v>18</v>
      </c>
      <c r="C44" s="914" t="s">
        <v>17</v>
      </c>
      <c r="D44" s="916">
        <v>13.441309999999998</v>
      </c>
      <c r="E44" s="940">
        <v>14.23204</v>
      </c>
      <c r="F44" s="940">
        <v>0.79073000000000171</v>
      </c>
      <c r="G44" s="1149">
        <v>105.88283433683176</v>
      </c>
    </row>
    <row r="45" spans="1:7">
      <c r="A45" s="917" t="s">
        <v>28</v>
      </c>
      <c r="B45" s="910" t="s">
        <v>15</v>
      </c>
      <c r="C45" s="1157" t="s">
        <v>14</v>
      </c>
      <c r="D45" s="916">
        <v>551.35</v>
      </c>
      <c r="E45" s="940">
        <v>532.85194000000001</v>
      </c>
      <c r="F45" s="940">
        <v>-18.498060000000009</v>
      </c>
      <c r="G45" s="1149">
        <v>96.644951482724224</v>
      </c>
    </row>
    <row r="46" spans="1:7">
      <c r="A46" s="917" t="s">
        <v>25</v>
      </c>
      <c r="B46" s="910" t="s">
        <v>12</v>
      </c>
      <c r="C46" s="1157" t="s">
        <v>11</v>
      </c>
      <c r="D46" s="916">
        <v>30.46</v>
      </c>
      <c r="E46" s="940">
        <v>19.57546</v>
      </c>
      <c r="F46" s="940">
        <v>-10.884540000000001</v>
      </c>
      <c r="G46" s="1149">
        <v>64.2661195009849</v>
      </c>
    </row>
    <row r="47" spans="1:7">
      <c r="A47" s="917" t="s">
        <v>22</v>
      </c>
      <c r="B47" s="910" t="s">
        <v>9</v>
      </c>
      <c r="C47" s="1157" t="s">
        <v>8</v>
      </c>
      <c r="D47" s="916">
        <v>0.35</v>
      </c>
      <c r="E47" s="940">
        <v>0</v>
      </c>
      <c r="F47" s="940">
        <v>-0.35</v>
      </c>
      <c r="G47" s="1149">
        <v>0</v>
      </c>
    </row>
    <row r="48" spans="1:7" s="154" customFormat="1">
      <c r="A48" s="1206">
        <v>3</v>
      </c>
      <c r="B48" s="931" t="s">
        <v>7</v>
      </c>
      <c r="C48" s="1156" t="s">
        <v>6</v>
      </c>
      <c r="D48" s="913">
        <v>560.4</v>
      </c>
      <c r="E48" s="938">
        <v>512.10324799999989</v>
      </c>
      <c r="F48" s="938">
        <v>-48.296752000000083</v>
      </c>
      <c r="G48" s="1155">
        <v>91.381735902926465</v>
      </c>
    </row>
  </sheetData>
  <mergeCells count="9">
    <mergeCell ref="A1:C1"/>
    <mergeCell ref="A2:G2"/>
    <mergeCell ref="A3:A5"/>
    <mergeCell ref="B3:B5"/>
    <mergeCell ref="C3:C5"/>
    <mergeCell ref="D3:D5"/>
    <mergeCell ref="E3:G3"/>
    <mergeCell ref="E4:E5"/>
    <mergeCell ref="F4:G4"/>
  </mergeCells>
  <pageMargins left="0.7" right="0" top="0.25" bottom="0"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57"/>
  <sheetViews>
    <sheetView workbookViewId="0">
      <selection activeCell="H9" sqref="H9"/>
    </sheetView>
  </sheetViews>
  <sheetFormatPr defaultColWidth="9.140625" defaultRowHeight="12.75"/>
  <cols>
    <col min="1" max="1" width="5.28515625" style="1104" customWidth="1"/>
    <col min="2" max="2" width="30.5703125" style="1104" customWidth="1"/>
    <col min="3" max="3" width="6.42578125" style="1104" bestFit="1" customWidth="1"/>
    <col min="4" max="4" width="9.140625" style="1245" customWidth="1"/>
    <col min="5" max="15" width="8.28515625" style="1245" customWidth="1"/>
    <col min="16" max="232" width="9.140625" style="1104"/>
    <col min="233" max="233" width="5.28515625" style="1104" customWidth="1"/>
    <col min="234" max="234" width="30.5703125" style="1104" customWidth="1"/>
    <col min="235" max="235" width="6.42578125" style="1104" bestFit="1" customWidth="1"/>
    <col min="236" max="237" width="0" style="1104" hidden="1" customWidth="1"/>
    <col min="238" max="238" width="9.140625" style="1104" customWidth="1"/>
    <col min="239" max="240" width="0" style="1104" hidden="1" customWidth="1"/>
    <col min="241" max="241" width="8" style="1104" customWidth="1"/>
    <col min="242" max="242" width="7.5703125" style="1104" customWidth="1"/>
    <col min="243" max="243" width="7.42578125" style="1104" customWidth="1"/>
    <col min="244" max="244" width="8" style="1104" customWidth="1"/>
    <col min="245" max="245" width="8.85546875" style="1104" customWidth="1"/>
    <col min="246" max="247" width="8" style="1104" customWidth="1"/>
    <col min="248" max="248" width="7.7109375" style="1104" customWidth="1"/>
    <col min="249" max="249" width="8" style="1104" customWidth="1"/>
    <col min="250" max="250" width="7.28515625" style="1104" customWidth="1"/>
    <col min="251" max="251" width="7.5703125" style="1104" customWidth="1"/>
    <col min="252" max="269" width="0" style="1104" hidden="1" customWidth="1"/>
    <col min="270" max="488" width="9.140625" style="1104"/>
    <col min="489" max="489" width="5.28515625" style="1104" customWidth="1"/>
    <col min="490" max="490" width="30.5703125" style="1104" customWidth="1"/>
    <col min="491" max="491" width="6.42578125" style="1104" bestFit="1" customWidth="1"/>
    <col min="492" max="493" width="0" style="1104" hidden="1" customWidth="1"/>
    <col min="494" max="494" width="9.140625" style="1104" customWidth="1"/>
    <col min="495" max="496" width="0" style="1104" hidden="1" customWidth="1"/>
    <col min="497" max="497" width="8" style="1104" customWidth="1"/>
    <col min="498" max="498" width="7.5703125" style="1104" customWidth="1"/>
    <col min="499" max="499" width="7.42578125" style="1104" customWidth="1"/>
    <col min="500" max="500" width="8" style="1104" customWidth="1"/>
    <col min="501" max="501" width="8.85546875" style="1104" customWidth="1"/>
    <col min="502" max="503" width="8" style="1104" customWidth="1"/>
    <col min="504" max="504" width="7.7109375" style="1104" customWidth="1"/>
    <col min="505" max="505" width="8" style="1104" customWidth="1"/>
    <col min="506" max="506" width="7.28515625" style="1104" customWidth="1"/>
    <col min="507" max="507" width="7.5703125" style="1104" customWidth="1"/>
    <col min="508" max="525" width="0" style="1104" hidden="1" customWidth="1"/>
    <col min="526" max="744" width="9.140625" style="1104"/>
    <col min="745" max="745" width="5.28515625" style="1104" customWidth="1"/>
    <col min="746" max="746" width="30.5703125" style="1104" customWidth="1"/>
    <col min="747" max="747" width="6.42578125" style="1104" bestFit="1" customWidth="1"/>
    <col min="748" max="749" width="0" style="1104" hidden="1" customWidth="1"/>
    <col min="750" max="750" width="9.140625" style="1104" customWidth="1"/>
    <col min="751" max="752" width="0" style="1104" hidden="1" customWidth="1"/>
    <col min="753" max="753" width="8" style="1104" customWidth="1"/>
    <col min="754" max="754" width="7.5703125" style="1104" customWidth="1"/>
    <col min="755" max="755" width="7.42578125" style="1104" customWidth="1"/>
    <col min="756" max="756" width="8" style="1104" customWidth="1"/>
    <col min="757" max="757" width="8.85546875" style="1104" customWidth="1"/>
    <col min="758" max="759" width="8" style="1104" customWidth="1"/>
    <col min="760" max="760" width="7.7109375" style="1104" customWidth="1"/>
    <col min="761" max="761" width="8" style="1104" customWidth="1"/>
    <col min="762" max="762" width="7.28515625" style="1104" customWidth="1"/>
    <col min="763" max="763" width="7.5703125" style="1104" customWidth="1"/>
    <col min="764" max="781" width="0" style="1104" hidden="1" customWidth="1"/>
    <col min="782" max="1000" width="9.140625" style="1104"/>
    <col min="1001" max="1001" width="5.28515625" style="1104" customWidth="1"/>
    <col min="1002" max="1002" width="30.5703125" style="1104" customWidth="1"/>
    <col min="1003" max="1003" width="6.42578125" style="1104" bestFit="1" customWidth="1"/>
    <col min="1004" max="1005" width="0" style="1104" hidden="1" customWidth="1"/>
    <col min="1006" max="1006" width="9.140625" style="1104" customWidth="1"/>
    <col min="1007" max="1008" width="0" style="1104" hidden="1" customWidth="1"/>
    <col min="1009" max="1009" width="8" style="1104" customWidth="1"/>
    <col min="1010" max="1010" width="7.5703125" style="1104" customWidth="1"/>
    <col min="1011" max="1011" width="7.42578125" style="1104" customWidth="1"/>
    <col min="1012" max="1012" width="8" style="1104" customWidth="1"/>
    <col min="1013" max="1013" width="8.85546875" style="1104" customWidth="1"/>
    <col min="1014" max="1015" width="8" style="1104" customWidth="1"/>
    <col min="1016" max="1016" width="7.7109375" style="1104" customWidth="1"/>
    <col min="1017" max="1017" width="8" style="1104" customWidth="1"/>
    <col min="1018" max="1018" width="7.28515625" style="1104" customWidth="1"/>
    <col min="1019" max="1019" width="7.5703125" style="1104" customWidth="1"/>
    <col min="1020" max="1037" width="0" style="1104" hidden="1" customWidth="1"/>
    <col min="1038" max="1256" width="9.140625" style="1104"/>
    <col min="1257" max="1257" width="5.28515625" style="1104" customWidth="1"/>
    <col min="1258" max="1258" width="30.5703125" style="1104" customWidth="1"/>
    <col min="1259" max="1259" width="6.42578125" style="1104" bestFit="1" customWidth="1"/>
    <col min="1260" max="1261" width="0" style="1104" hidden="1" customWidth="1"/>
    <col min="1262" max="1262" width="9.140625" style="1104" customWidth="1"/>
    <col min="1263" max="1264" width="0" style="1104" hidden="1" customWidth="1"/>
    <col min="1265" max="1265" width="8" style="1104" customWidth="1"/>
    <col min="1266" max="1266" width="7.5703125" style="1104" customWidth="1"/>
    <col min="1267" max="1267" width="7.42578125" style="1104" customWidth="1"/>
    <col min="1268" max="1268" width="8" style="1104" customWidth="1"/>
    <col min="1269" max="1269" width="8.85546875" style="1104" customWidth="1"/>
    <col min="1270" max="1271" width="8" style="1104" customWidth="1"/>
    <col min="1272" max="1272" width="7.7109375" style="1104" customWidth="1"/>
    <col min="1273" max="1273" width="8" style="1104" customWidth="1"/>
    <col min="1274" max="1274" width="7.28515625" style="1104" customWidth="1"/>
    <col min="1275" max="1275" width="7.5703125" style="1104" customWidth="1"/>
    <col min="1276" max="1293" width="0" style="1104" hidden="1" customWidth="1"/>
    <col min="1294" max="1512" width="9.140625" style="1104"/>
    <col min="1513" max="1513" width="5.28515625" style="1104" customWidth="1"/>
    <col min="1514" max="1514" width="30.5703125" style="1104" customWidth="1"/>
    <col min="1515" max="1515" width="6.42578125" style="1104" bestFit="1" customWidth="1"/>
    <col min="1516" max="1517" width="0" style="1104" hidden="1" customWidth="1"/>
    <col min="1518" max="1518" width="9.140625" style="1104" customWidth="1"/>
    <col min="1519" max="1520" width="0" style="1104" hidden="1" customWidth="1"/>
    <col min="1521" max="1521" width="8" style="1104" customWidth="1"/>
    <col min="1522" max="1522" width="7.5703125" style="1104" customWidth="1"/>
    <col min="1523" max="1523" width="7.42578125" style="1104" customWidth="1"/>
    <col min="1524" max="1524" width="8" style="1104" customWidth="1"/>
    <col min="1525" max="1525" width="8.85546875" style="1104" customWidth="1"/>
    <col min="1526" max="1527" width="8" style="1104" customWidth="1"/>
    <col min="1528" max="1528" width="7.7109375" style="1104" customWidth="1"/>
    <col min="1529" max="1529" width="8" style="1104" customWidth="1"/>
    <col min="1530" max="1530" width="7.28515625" style="1104" customWidth="1"/>
    <col min="1531" max="1531" width="7.5703125" style="1104" customWidth="1"/>
    <col min="1532" max="1549" width="0" style="1104" hidden="1" customWidth="1"/>
    <col min="1550" max="1768" width="9.140625" style="1104"/>
    <col min="1769" max="1769" width="5.28515625" style="1104" customWidth="1"/>
    <col min="1770" max="1770" width="30.5703125" style="1104" customWidth="1"/>
    <col min="1771" max="1771" width="6.42578125" style="1104" bestFit="1" customWidth="1"/>
    <col min="1772" max="1773" width="0" style="1104" hidden="1" customWidth="1"/>
    <col min="1774" max="1774" width="9.140625" style="1104" customWidth="1"/>
    <col min="1775" max="1776" width="0" style="1104" hidden="1" customWidth="1"/>
    <col min="1777" max="1777" width="8" style="1104" customWidth="1"/>
    <col min="1778" max="1778" width="7.5703125" style="1104" customWidth="1"/>
    <col min="1779" max="1779" width="7.42578125" style="1104" customWidth="1"/>
    <col min="1780" max="1780" width="8" style="1104" customWidth="1"/>
    <col min="1781" max="1781" width="8.85546875" style="1104" customWidth="1"/>
    <col min="1782" max="1783" width="8" style="1104" customWidth="1"/>
    <col min="1784" max="1784" width="7.7109375" style="1104" customWidth="1"/>
    <col min="1785" max="1785" width="8" style="1104" customWidth="1"/>
    <col min="1786" max="1786" width="7.28515625" style="1104" customWidth="1"/>
    <col min="1787" max="1787" width="7.5703125" style="1104" customWidth="1"/>
    <col min="1788" max="1805" width="0" style="1104" hidden="1" customWidth="1"/>
    <col min="1806" max="2024" width="9.140625" style="1104"/>
    <col min="2025" max="2025" width="5.28515625" style="1104" customWidth="1"/>
    <col min="2026" max="2026" width="30.5703125" style="1104" customWidth="1"/>
    <col min="2027" max="2027" width="6.42578125" style="1104" bestFit="1" customWidth="1"/>
    <col min="2028" max="2029" width="0" style="1104" hidden="1" customWidth="1"/>
    <col min="2030" max="2030" width="9.140625" style="1104" customWidth="1"/>
    <col min="2031" max="2032" width="0" style="1104" hidden="1" customWidth="1"/>
    <col min="2033" max="2033" width="8" style="1104" customWidth="1"/>
    <col min="2034" max="2034" width="7.5703125" style="1104" customWidth="1"/>
    <col min="2035" max="2035" width="7.42578125" style="1104" customWidth="1"/>
    <col min="2036" max="2036" width="8" style="1104" customWidth="1"/>
    <col min="2037" max="2037" width="8.85546875" style="1104" customWidth="1"/>
    <col min="2038" max="2039" width="8" style="1104" customWidth="1"/>
    <col min="2040" max="2040" width="7.7109375" style="1104" customWidth="1"/>
    <col min="2041" max="2041" width="8" style="1104" customWidth="1"/>
    <col min="2042" max="2042" width="7.28515625" style="1104" customWidth="1"/>
    <col min="2043" max="2043" width="7.5703125" style="1104" customWidth="1"/>
    <col min="2044" max="2061" width="0" style="1104" hidden="1" customWidth="1"/>
    <col min="2062" max="2280" width="9.140625" style="1104"/>
    <col min="2281" max="2281" width="5.28515625" style="1104" customWidth="1"/>
    <col min="2282" max="2282" width="30.5703125" style="1104" customWidth="1"/>
    <col min="2283" max="2283" width="6.42578125" style="1104" bestFit="1" customWidth="1"/>
    <col min="2284" max="2285" width="0" style="1104" hidden="1" customWidth="1"/>
    <col min="2286" max="2286" width="9.140625" style="1104" customWidth="1"/>
    <col min="2287" max="2288" width="0" style="1104" hidden="1" customWidth="1"/>
    <col min="2289" max="2289" width="8" style="1104" customWidth="1"/>
    <col min="2290" max="2290" width="7.5703125" style="1104" customWidth="1"/>
    <col min="2291" max="2291" width="7.42578125" style="1104" customWidth="1"/>
    <col min="2292" max="2292" width="8" style="1104" customWidth="1"/>
    <col min="2293" max="2293" width="8.85546875" style="1104" customWidth="1"/>
    <col min="2294" max="2295" width="8" style="1104" customWidth="1"/>
    <col min="2296" max="2296" width="7.7109375" style="1104" customWidth="1"/>
    <col min="2297" max="2297" width="8" style="1104" customWidth="1"/>
    <col min="2298" max="2298" width="7.28515625" style="1104" customWidth="1"/>
    <col min="2299" max="2299" width="7.5703125" style="1104" customWidth="1"/>
    <col min="2300" max="2317" width="0" style="1104" hidden="1" customWidth="1"/>
    <col min="2318" max="2536" width="9.140625" style="1104"/>
    <col min="2537" max="2537" width="5.28515625" style="1104" customWidth="1"/>
    <col min="2538" max="2538" width="30.5703125" style="1104" customWidth="1"/>
    <col min="2539" max="2539" width="6.42578125" style="1104" bestFit="1" customWidth="1"/>
    <col min="2540" max="2541" width="0" style="1104" hidden="1" customWidth="1"/>
    <col min="2542" max="2542" width="9.140625" style="1104" customWidth="1"/>
    <col min="2543" max="2544" width="0" style="1104" hidden="1" customWidth="1"/>
    <col min="2545" max="2545" width="8" style="1104" customWidth="1"/>
    <col min="2546" max="2546" width="7.5703125" style="1104" customWidth="1"/>
    <col min="2547" max="2547" width="7.42578125" style="1104" customWidth="1"/>
    <col min="2548" max="2548" width="8" style="1104" customWidth="1"/>
    <col min="2549" max="2549" width="8.85546875" style="1104" customWidth="1"/>
    <col min="2550" max="2551" width="8" style="1104" customWidth="1"/>
    <col min="2552" max="2552" width="7.7109375" style="1104" customWidth="1"/>
    <col min="2553" max="2553" width="8" style="1104" customWidth="1"/>
    <col min="2554" max="2554" width="7.28515625" style="1104" customWidth="1"/>
    <col min="2555" max="2555" width="7.5703125" style="1104" customWidth="1"/>
    <col min="2556" max="2573" width="0" style="1104" hidden="1" customWidth="1"/>
    <col min="2574" max="2792" width="9.140625" style="1104"/>
    <col min="2793" max="2793" width="5.28515625" style="1104" customWidth="1"/>
    <col min="2794" max="2794" width="30.5703125" style="1104" customWidth="1"/>
    <col min="2795" max="2795" width="6.42578125" style="1104" bestFit="1" customWidth="1"/>
    <col min="2796" max="2797" width="0" style="1104" hidden="1" customWidth="1"/>
    <col min="2798" max="2798" width="9.140625" style="1104" customWidth="1"/>
    <col min="2799" max="2800" width="0" style="1104" hidden="1" customWidth="1"/>
    <col min="2801" max="2801" width="8" style="1104" customWidth="1"/>
    <col min="2802" max="2802" width="7.5703125" style="1104" customWidth="1"/>
    <col min="2803" max="2803" width="7.42578125" style="1104" customWidth="1"/>
    <col min="2804" max="2804" width="8" style="1104" customWidth="1"/>
    <col min="2805" max="2805" width="8.85546875" style="1104" customWidth="1"/>
    <col min="2806" max="2807" width="8" style="1104" customWidth="1"/>
    <col min="2808" max="2808" width="7.7109375" style="1104" customWidth="1"/>
    <col min="2809" max="2809" width="8" style="1104" customWidth="1"/>
    <col min="2810" max="2810" width="7.28515625" style="1104" customWidth="1"/>
    <col min="2811" max="2811" width="7.5703125" style="1104" customWidth="1"/>
    <col min="2812" max="2829" width="0" style="1104" hidden="1" customWidth="1"/>
    <col min="2830" max="3048" width="9.140625" style="1104"/>
    <col min="3049" max="3049" width="5.28515625" style="1104" customWidth="1"/>
    <col min="3050" max="3050" width="30.5703125" style="1104" customWidth="1"/>
    <col min="3051" max="3051" width="6.42578125" style="1104" bestFit="1" customWidth="1"/>
    <col min="3052" max="3053" width="0" style="1104" hidden="1" customWidth="1"/>
    <col min="3054" max="3054" width="9.140625" style="1104" customWidth="1"/>
    <col min="3055" max="3056" width="0" style="1104" hidden="1" customWidth="1"/>
    <col min="3057" max="3057" width="8" style="1104" customWidth="1"/>
    <col min="3058" max="3058" width="7.5703125" style="1104" customWidth="1"/>
    <col min="3059" max="3059" width="7.42578125" style="1104" customWidth="1"/>
    <col min="3060" max="3060" width="8" style="1104" customWidth="1"/>
    <col min="3061" max="3061" width="8.85546875" style="1104" customWidth="1"/>
    <col min="3062" max="3063" width="8" style="1104" customWidth="1"/>
    <col min="3064" max="3064" width="7.7109375" style="1104" customWidth="1"/>
    <col min="3065" max="3065" width="8" style="1104" customWidth="1"/>
    <col min="3066" max="3066" width="7.28515625" style="1104" customWidth="1"/>
    <col min="3067" max="3067" width="7.5703125" style="1104" customWidth="1"/>
    <col min="3068" max="3085" width="0" style="1104" hidden="1" customWidth="1"/>
    <col min="3086" max="3304" width="9.140625" style="1104"/>
    <col min="3305" max="3305" width="5.28515625" style="1104" customWidth="1"/>
    <col min="3306" max="3306" width="30.5703125" style="1104" customWidth="1"/>
    <col min="3307" max="3307" width="6.42578125" style="1104" bestFit="1" customWidth="1"/>
    <col min="3308" max="3309" width="0" style="1104" hidden="1" customWidth="1"/>
    <col min="3310" max="3310" width="9.140625" style="1104" customWidth="1"/>
    <col min="3311" max="3312" width="0" style="1104" hidden="1" customWidth="1"/>
    <col min="3313" max="3313" width="8" style="1104" customWidth="1"/>
    <col min="3314" max="3314" width="7.5703125" style="1104" customWidth="1"/>
    <col min="3315" max="3315" width="7.42578125" style="1104" customWidth="1"/>
    <col min="3316" max="3316" width="8" style="1104" customWidth="1"/>
    <col min="3317" max="3317" width="8.85546875" style="1104" customWidth="1"/>
    <col min="3318" max="3319" width="8" style="1104" customWidth="1"/>
    <col min="3320" max="3320" width="7.7109375" style="1104" customWidth="1"/>
    <col min="3321" max="3321" width="8" style="1104" customWidth="1"/>
    <col min="3322" max="3322" width="7.28515625" style="1104" customWidth="1"/>
    <col min="3323" max="3323" width="7.5703125" style="1104" customWidth="1"/>
    <col min="3324" max="3341" width="0" style="1104" hidden="1" customWidth="1"/>
    <col min="3342" max="3560" width="9.140625" style="1104"/>
    <col min="3561" max="3561" width="5.28515625" style="1104" customWidth="1"/>
    <col min="3562" max="3562" width="30.5703125" style="1104" customWidth="1"/>
    <col min="3563" max="3563" width="6.42578125" style="1104" bestFit="1" customWidth="1"/>
    <col min="3564" max="3565" width="0" style="1104" hidden="1" customWidth="1"/>
    <col min="3566" max="3566" width="9.140625" style="1104" customWidth="1"/>
    <col min="3567" max="3568" width="0" style="1104" hidden="1" customWidth="1"/>
    <col min="3569" max="3569" width="8" style="1104" customWidth="1"/>
    <col min="3570" max="3570" width="7.5703125" style="1104" customWidth="1"/>
    <col min="3571" max="3571" width="7.42578125" style="1104" customWidth="1"/>
    <col min="3572" max="3572" width="8" style="1104" customWidth="1"/>
    <col min="3573" max="3573" width="8.85546875" style="1104" customWidth="1"/>
    <col min="3574" max="3575" width="8" style="1104" customWidth="1"/>
    <col min="3576" max="3576" width="7.7109375" style="1104" customWidth="1"/>
    <col min="3577" max="3577" width="8" style="1104" customWidth="1"/>
    <col min="3578" max="3578" width="7.28515625" style="1104" customWidth="1"/>
    <col min="3579" max="3579" width="7.5703125" style="1104" customWidth="1"/>
    <col min="3580" max="3597" width="0" style="1104" hidden="1" customWidth="1"/>
    <col min="3598" max="3816" width="9.140625" style="1104"/>
    <col min="3817" max="3817" width="5.28515625" style="1104" customWidth="1"/>
    <col min="3818" max="3818" width="30.5703125" style="1104" customWidth="1"/>
    <col min="3819" max="3819" width="6.42578125" style="1104" bestFit="1" customWidth="1"/>
    <col min="3820" max="3821" width="0" style="1104" hidden="1" customWidth="1"/>
    <col min="3822" max="3822" width="9.140625" style="1104" customWidth="1"/>
    <col min="3823" max="3824" width="0" style="1104" hidden="1" customWidth="1"/>
    <col min="3825" max="3825" width="8" style="1104" customWidth="1"/>
    <col min="3826" max="3826" width="7.5703125" style="1104" customWidth="1"/>
    <col min="3827" max="3827" width="7.42578125" style="1104" customWidth="1"/>
    <col min="3828" max="3828" width="8" style="1104" customWidth="1"/>
    <col min="3829" max="3829" width="8.85546875" style="1104" customWidth="1"/>
    <col min="3830" max="3831" width="8" style="1104" customWidth="1"/>
    <col min="3832" max="3832" width="7.7109375" style="1104" customWidth="1"/>
    <col min="3833" max="3833" width="8" style="1104" customWidth="1"/>
    <col min="3834" max="3834" width="7.28515625" style="1104" customWidth="1"/>
    <col min="3835" max="3835" width="7.5703125" style="1104" customWidth="1"/>
    <col min="3836" max="3853" width="0" style="1104" hidden="1" customWidth="1"/>
    <col min="3854" max="4072" width="9.140625" style="1104"/>
    <col min="4073" max="4073" width="5.28515625" style="1104" customWidth="1"/>
    <col min="4074" max="4074" width="30.5703125" style="1104" customWidth="1"/>
    <col min="4075" max="4075" width="6.42578125" style="1104" bestFit="1" customWidth="1"/>
    <col min="4076" max="4077" width="0" style="1104" hidden="1" customWidth="1"/>
    <col min="4078" max="4078" width="9.140625" style="1104" customWidth="1"/>
    <col min="4079" max="4080" width="0" style="1104" hidden="1" customWidth="1"/>
    <col min="4081" max="4081" width="8" style="1104" customWidth="1"/>
    <col min="4082" max="4082" width="7.5703125" style="1104" customWidth="1"/>
    <col min="4083" max="4083" width="7.42578125" style="1104" customWidth="1"/>
    <col min="4084" max="4084" width="8" style="1104" customWidth="1"/>
    <col min="4085" max="4085" width="8.85546875" style="1104" customWidth="1"/>
    <col min="4086" max="4087" width="8" style="1104" customWidth="1"/>
    <col min="4088" max="4088" width="7.7109375" style="1104" customWidth="1"/>
    <col min="4089" max="4089" width="8" style="1104" customWidth="1"/>
    <col min="4090" max="4090" width="7.28515625" style="1104" customWidth="1"/>
    <col min="4091" max="4091" width="7.5703125" style="1104" customWidth="1"/>
    <col min="4092" max="4109" width="0" style="1104" hidden="1" customWidth="1"/>
    <col min="4110" max="4328" width="9.140625" style="1104"/>
    <col min="4329" max="4329" width="5.28515625" style="1104" customWidth="1"/>
    <col min="4330" max="4330" width="30.5703125" style="1104" customWidth="1"/>
    <col min="4331" max="4331" width="6.42578125" style="1104" bestFit="1" customWidth="1"/>
    <col min="4332" max="4333" width="0" style="1104" hidden="1" customWidth="1"/>
    <col min="4334" max="4334" width="9.140625" style="1104" customWidth="1"/>
    <col min="4335" max="4336" width="0" style="1104" hidden="1" customWidth="1"/>
    <col min="4337" max="4337" width="8" style="1104" customWidth="1"/>
    <col min="4338" max="4338" width="7.5703125" style="1104" customWidth="1"/>
    <col min="4339" max="4339" width="7.42578125" style="1104" customWidth="1"/>
    <col min="4340" max="4340" width="8" style="1104" customWidth="1"/>
    <col min="4341" max="4341" width="8.85546875" style="1104" customWidth="1"/>
    <col min="4342" max="4343" width="8" style="1104" customWidth="1"/>
    <col min="4344" max="4344" width="7.7109375" style="1104" customWidth="1"/>
    <col min="4345" max="4345" width="8" style="1104" customWidth="1"/>
    <col min="4346" max="4346" width="7.28515625" style="1104" customWidth="1"/>
    <col min="4347" max="4347" width="7.5703125" style="1104" customWidth="1"/>
    <col min="4348" max="4365" width="0" style="1104" hidden="1" customWidth="1"/>
    <col min="4366" max="4584" width="9.140625" style="1104"/>
    <col min="4585" max="4585" width="5.28515625" style="1104" customWidth="1"/>
    <col min="4586" max="4586" width="30.5703125" style="1104" customWidth="1"/>
    <col min="4587" max="4587" width="6.42578125" style="1104" bestFit="1" customWidth="1"/>
    <col min="4588" max="4589" width="0" style="1104" hidden="1" customWidth="1"/>
    <col min="4590" max="4590" width="9.140625" style="1104" customWidth="1"/>
    <col min="4591" max="4592" width="0" style="1104" hidden="1" customWidth="1"/>
    <col min="4593" max="4593" width="8" style="1104" customWidth="1"/>
    <col min="4594" max="4594" width="7.5703125" style="1104" customWidth="1"/>
    <col min="4595" max="4595" width="7.42578125" style="1104" customWidth="1"/>
    <col min="4596" max="4596" width="8" style="1104" customWidth="1"/>
    <col min="4597" max="4597" width="8.85546875" style="1104" customWidth="1"/>
    <col min="4598" max="4599" width="8" style="1104" customWidth="1"/>
    <col min="4600" max="4600" width="7.7109375" style="1104" customWidth="1"/>
    <col min="4601" max="4601" width="8" style="1104" customWidth="1"/>
    <col min="4602" max="4602" width="7.28515625" style="1104" customWidth="1"/>
    <col min="4603" max="4603" width="7.5703125" style="1104" customWidth="1"/>
    <col min="4604" max="4621" width="0" style="1104" hidden="1" customWidth="1"/>
    <col min="4622" max="4840" width="9.140625" style="1104"/>
    <col min="4841" max="4841" width="5.28515625" style="1104" customWidth="1"/>
    <col min="4842" max="4842" width="30.5703125" style="1104" customWidth="1"/>
    <col min="4843" max="4843" width="6.42578125" style="1104" bestFit="1" customWidth="1"/>
    <col min="4844" max="4845" width="0" style="1104" hidden="1" customWidth="1"/>
    <col min="4846" max="4846" width="9.140625" style="1104" customWidth="1"/>
    <col min="4847" max="4848" width="0" style="1104" hidden="1" customWidth="1"/>
    <col min="4849" max="4849" width="8" style="1104" customWidth="1"/>
    <col min="4850" max="4850" width="7.5703125" style="1104" customWidth="1"/>
    <col min="4851" max="4851" width="7.42578125" style="1104" customWidth="1"/>
    <col min="4852" max="4852" width="8" style="1104" customWidth="1"/>
    <col min="4853" max="4853" width="8.85546875" style="1104" customWidth="1"/>
    <col min="4854" max="4855" width="8" style="1104" customWidth="1"/>
    <col min="4856" max="4856" width="7.7109375" style="1104" customWidth="1"/>
    <col min="4857" max="4857" width="8" style="1104" customWidth="1"/>
    <col min="4858" max="4858" width="7.28515625" style="1104" customWidth="1"/>
    <col min="4859" max="4859" width="7.5703125" style="1104" customWidth="1"/>
    <col min="4860" max="4877" width="0" style="1104" hidden="1" customWidth="1"/>
    <col min="4878" max="5096" width="9.140625" style="1104"/>
    <col min="5097" max="5097" width="5.28515625" style="1104" customWidth="1"/>
    <col min="5098" max="5098" width="30.5703125" style="1104" customWidth="1"/>
    <col min="5099" max="5099" width="6.42578125" style="1104" bestFit="1" customWidth="1"/>
    <col min="5100" max="5101" width="0" style="1104" hidden="1" customWidth="1"/>
    <col min="5102" max="5102" width="9.140625" style="1104" customWidth="1"/>
    <col min="5103" max="5104" width="0" style="1104" hidden="1" customWidth="1"/>
    <col min="5105" max="5105" width="8" style="1104" customWidth="1"/>
    <col min="5106" max="5106" width="7.5703125" style="1104" customWidth="1"/>
    <col min="5107" max="5107" width="7.42578125" style="1104" customWidth="1"/>
    <col min="5108" max="5108" width="8" style="1104" customWidth="1"/>
    <col min="5109" max="5109" width="8.85546875" style="1104" customWidth="1"/>
    <col min="5110" max="5111" width="8" style="1104" customWidth="1"/>
    <col min="5112" max="5112" width="7.7109375" style="1104" customWidth="1"/>
    <col min="5113" max="5113" width="8" style="1104" customWidth="1"/>
    <col min="5114" max="5114" width="7.28515625" style="1104" customWidth="1"/>
    <col min="5115" max="5115" width="7.5703125" style="1104" customWidth="1"/>
    <col min="5116" max="5133" width="0" style="1104" hidden="1" customWidth="1"/>
    <col min="5134" max="5352" width="9.140625" style="1104"/>
    <col min="5353" max="5353" width="5.28515625" style="1104" customWidth="1"/>
    <col min="5354" max="5354" width="30.5703125" style="1104" customWidth="1"/>
    <col min="5355" max="5355" width="6.42578125" style="1104" bestFit="1" customWidth="1"/>
    <col min="5356" max="5357" width="0" style="1104" hidden="1" customWidth="1"/>
    <col min="5358" max="5358" width="9.140625" style="1104" customWidth="1"/>
    <col min="5359" max="5360" width="0" style="1104" hidden="1" customWidth="1"/>
    <col min="5361" max="5361" width="8" style="1104" customWidth="1"/>
    <col min="5362" max="5362" width="7.5703125" style="1104" customWidth="1"/>
    <col min="5363" max="5363" width="7.42578125" style="1104" customWidth="1"/>
    <col min="5364" max="5364" width="8" style="1104" customWidth="1"/>
    <col min="5365" max="5365" width="8.85546875" style="1104" customWidth="1"/>
    <col min="5366" max="5367" width="8" style="1104" customWidth="1"/>
    <col min="5368" max="5368" width="7.7109375" style="1104" customWidth="1"/>
    <col min="5369" max="5369" width="8" style="1104" customWidth="1"/>
    <col min="5370" max="5370" width="7.28515625" style="1104" customWidth="1"/>
    <col min="5371" max="5371" width="7.5703125" style="1104" customWidth="1"/>
    <col min="5372" max="5389" width="0" style="1104" hidden="1" customWidth="1"/>
    <col min="5390" max="5608" width="9.140625" style="1104"/>
    <col min="5609" max="5609" width="5.28515625" style="1104" customWidth="1"/>
    <col min="5610" max="5610" width="30.5703125" style="1104" customWidth="1"/>
    <col min="5611" max="5611" width="6.42578125" style="1104" bestFit="1" customWidth="1"/>
    <col min="5612" max="5613" width="0" style="1104" hidden="1" customWidth="1"/>
    <col min="5614" max="5614" width="9.140625" style="1104" customWidth="1"/>
    <col min="5615" max="5616" width="0" style="1104" hidden="1" customWidth="1"/>
    <col min="5617" max="5617" width="8" style="1104" customWidth="1"/>
    <col min="5618" max="5618" width="7.5703125" style="1104" customWidth="1"/>
    <col min="5619" max="5619" width="7.42578125" style="1104" customWidth="1"/>
    <col min="5620" max="5620" width="8" style="1104" customWidth="1"/>
    <col min="5621" max="5621" width="8.85546875" style="1104" customWidth="1"/>
    <col min="5622" max="5623" width="8" style="1104" customWidth="1"/>
    <col min="5624" max="5624" width="7.7109375" style="1104" customWidth="1"/>
    <col min="5625" max="5625" width="8" style="1104" customWidth="1"/>
    <col min="5626" max="5626" width="7.28515625" style="1104" customWidth="1"/>
    <col min="5627" max="5627" width="7.5703125" style="1104" customWidth="1"/>
    <col min="5628" max="5645" width="0" style="1104" hidden="1" customWidth="1"/>
    <col min="5646" max="5864" width="9.140625" style="1104"/>
    <col min="5865" max="5865" width="5.28515625" style="1104" customWidth="1"/>
    <col min="5866" max="5866" width="30.5703125" style="1104" customWidth="1"/>
    <col min="5867" max="5867" width="6.42578125" style="1104" bestFit="1" customWidth="1"/>
    <col min="5868" max="5869" width="0" style="1104" hidden="1" customWidth="1"/>
    <col min="5870" max="5870" width="9.140625" style="1104" customWidth="1"/>
    <col min="5871" max="5872" width="0" style="1104" hidden="1" customWidth="1"/>
    <col min="5873" max="5873" width="8" style="1104" customWidth="1"/>
    <col min="5874" max="5874" width="7.5703125" style="1104" customWidth="1"/>
    <col min="5875" max="5875" width="7.42578125" style="1104" customWidth="1"/>
    <col min="5876" max="5876" width="8" style="1104" customWidth="1"/>
    <col min="5877" max="5877" width="8.85546875" style="1104" customWidth="1"/>
    <col min="5878" max="5879" width="8" style="1104" customWidth="1"/>
    <col min="5880" max="5880" width="7.7109375" style="1104" customWidth="1"/>
    <col min="5881" max="5881" width="8" style="1104" customWidth="1"/>
    <col min="5882" max="5882" width="7.28515625" style="1104" customWidth="1"/>
    <col min="5883" max="5883" width="7.5703125" style="1104" customWidth="1"/>
    <col min="5884" max="5901" width="0" style="1104" hidden="1" customWidth="1"/>
    <col min="5902" max="6120" width="9.140625" style="1104"/>
    <col min="6121" max="6121" width="5.28515625" style="1104" customWidth="1"/>
    <col min="6122" max="6122" width="30.5703125" style="1104" customWidth="1"/>
    <col min="6123" max="6123" width="6.42578125" style="1104" bestFit="1" customWidth="1"/>
    <col min="6124" max="6125" width="0" style="1104" hidden="1" customWidth="1"/>
    <col min="6126" max="6126" width="9.140625" style="1104" customWidth="1"/>
    <col min="6127" max="6128" width="0" style="1104" hidden="1" customWidth="1"/>
    <col min="6129" max="6129" width="8" style="1104" customWidth="1"/>
    <col min="6130" max="6130" width="7.5703125" style="1104" customWidth="1"/>
    <col min="6131" max="6131" width="7.42578125" style="1104" customWidth="1"/>
    <col min="6132" max="6132" width="8" style="1104" customWidth="1"/>
    <col min="6133" max="6133" width="8.85546875" style="1104" customWidth="1"/>
    <col min="6134" max="6135" width="8" style="1104" customWidth="1"/>
    <col min="6136" max="6136" width="7.7109375" style="1104" customWidth="1"/>
    <col min="6137" max="6137" width="8" style="1104" customWidth="1"/>
    <col min="6138" max="6138" width="7.28515625" style="1104" customWidth="1"/>
    <col min="6139" max="6139" width="7.5703125" style="1104" customWidth="1"/>
    <col min="6140" max="6157" width="0" style="1104" hidden="1" customWidth="1"/>
    <col min="6158" max="6376" width="9.140625" style="1104"/>
    <col min="6377" max="6377" width="5.28515625" style="1104" customWidth="1"/>
    <col min="6378" max="6378" width="30.5703125" style="1104" customWidth="1"/>
    <col min="6379" max="6379" width="6.42578125" style="1104" bestFit="1" customWidth="1"/>
    <col min="6380" max="6381" width="0" style="1104" hidden="1" customWidth="1"/>
    <col min="6382" max="6382" width="9.140625" style="1104" customWidth="1"/>
    <col min="6383" max="6384" width="0" style="1104" hidden="1" customWidth="1"/>
    <col min="6385" max="6385" width="8" style="1104" customWidth="1"/>
    <col min="6386" max="6386" width="7.5703125" style="1104" customWidth="1"/>
    <col min="6387" max="6387" width="7.42578125" style="1104" customWidth="1"/>
    <col min="6388" max="6388" width="8" style="1104" customWidth="1"/>
    <col min="6389" max="6389" width="8.85546875" style="1104" customWidth="1"/>
    <col min="6390" max="6391" width="8" style="1104" customWidth="1"/>
    <col min="6392" max="6392" width="7.7109375" style="1104" customWidth="1"/>
    <col min="6393" max="6393" width="8" style="1104" customWidth="1"/>
    <col min="6394" max="6394" width="7.28515625" style="1104" customWidth="1"/>
    <col min="6395" max="6395" width="7.5703125" style="1104" customWidth="1"/>
    <col min="6396" max="6413" width="0" style="1104" hidden="1" customWidth="1"/>
    <col min="6414" max="6632" width="9.140625" style="1104"/>
    <col min="6633" max="6633" width="5.28515625" style="1104" customWidth="1"/>
    <col min="6634" max="6634" width="30.5703125" style="1104" customWidth="1"/>
    <col min="6635" max="6635" width="6.42578125" style="1104" bestFit="1" customWidth="1"/>
    <col min="6636" max="6637" width="0" style="1104" hidden="1" customWidth="1"/>
    <col min="6638" max="6638" width="9.140625" style="1104" customWidth="1"/>
    <col min="6639" max="6640" width="0" style="1104" hidden="1" customWidth="1"/>
    <col min="6641" max="6641" width="8" style="1104" customWidth="1"/>
    <col min="6642" max="6642" width="7.5703125" style="1104" customWidth="1"/>
    <col min="6643" max="6643" width="7.42578125" style="1104" customWidth="1"/>
    <col min="6644" max="6644" width="8" style="1104" customWidth="1"/>
    <col min="6645" max="6645" width="8.85546875" style="1104" customWidth="1"/>
    <col min="6646" max="6647" width="8" style="1104" customWidth="1"/>
    <col min="6648" max="6648" width="7.7109375" style="1104" customWidth="1"/>
    <col min="6649" max="6649" width="8" style="1104" customWidth="1"/>
    <col min="6650" max="6650" width="7.28515625" style="1104" customWidth="1"/>
    <col min="6651" max="6651" width="7.5703125" style="1104" customWidth="1"/>
    <col min="6652" max="6669" width="0" style="1104" hidden="1" customWidth="1"/>
    <col min="6670" max="6888" width="9.140625" style="1104"/>
    <col min="6889" max="6889" width="5.28515625" style="1104" customWidth="1"/>
    <col min="6890" max="6890" width="30.5703125" style="1104" customWidth="1"/>
    <col min="6891" max="6891" width="6.42578125" style="1104" bestFit="1" customWidth="1"/>
    <col min="6892" max="6893" width="0" style="1104" hidden="1" customWidth="1"/>
    <col min="6894" max="6894" width="9.140625" style="1104" customWidth="1"/>
    <col min="6895" max="6896" width="0" style="1104" hidden="1" customWidth="1"/>
    <col min="6897" max="6897" width="8" style="1104" customWidth="1"/>
    <col min="6898" max="6898" width="7.5703125" style="1104" customWidth="1"/>
    <col min="6899" max="6899" width="7.42578125" style="1104" customWidth="1"/>
    <col min="6900" max="6900" width="8" style="1104" customWidth="1"/>
    <col min="6901" max="6901" width="8.85546875" style="1104" customWidth="1"/>
    <col min="6902" max="6903" width="8" style="1104" customWidth="1"/>
    <col min="6904" max="6904" width="7.7109375" style="1104" customWidth="1"/>
    <col min="6905" max="6905" width="8" style="1104" customWidth="1"/>
    <col min="6906" max="6906" width="7.28515625" style="1104" customWidth="1"/>
    <col min="6907" max="6907" width="7.5703125" style="1104" customWidth="1"/>
    <col min="6908" max="6925" width="0" style="1104" hidden="1" customWidth="1"/>
    <col min="6926" max="7144" width="9.140625" style="1104"/>
    <col min="7145" max="7145" width="5.28515625" style="1104" customWidth="1"/>
    <col min="7146" max="7146" width="30.5703125" style="1104" customWidth="1"/>
    <col min="7147" max="7147" width="6.42578125" style="1104" bestFit="1" customWidth="1"/>
    <col min="7148" max="7149" width="0" style="1104" hidden="1" customWidth="1"/>
    <col min="7150" max="7150" width="9.140625" style="1104" customWidth="1"/>
    <col min="7151" max="7152" width="0" style="1104" hidden="1" customWidth="1"/>
    <col min="7153" max="7153" width="8" style="1104" customWidth="1"/>
    <col min="7154" max="7154" width="7.5703125" style="1104" customWidth="1"/>
    <col min="7155" max="7155" width="7.42578125" style="1104" customWidth="1"/>
    <col min="7156" max="7156" width="8" style="1104" customWidth="1"/>
    <col min="7157" max="7157" width="8.85546875" style="1104" customWidth="1"/>
    <col min="7158" max="7159" width="8" style="1104" customWidth="1"/>
    <col min="7160" max="7160" width="7.7109375" style="1104" customWidth="1"/>
    <col min="7161" max="7161" width="8" style="1104" customWidth="1"/>
    <col min="7162" max="7162" width="7.28515625" style="1104" customWidth="1"/>
    <col min="7163" max="7163" width="7.5703125" style="1104" customWidth="1"/>
    <col min="7164" max="7181" width="0" style="1104" hidden="1" customWidth="1"/>
    <col min="7182" max="7400" width="9.140625" style="1104"/>
    <col min="7401" max="7401" width="5.28515625" style="1104" customWidth="1"/>
    <col min="7402" max="7402" width="30.5703125" style="1104" customWidth="1"/>
    <col min="7403" max="7403" width="6.42578125" style="1104" bestFit="1" customWidth="1"/>
    <col min="7404" max="7405" width="0" style="1104" hidden="1" customWidth="1"/>
    <col min="7406" max="7406" width="9.140625" style="1104" customWidth="1"/>
    <col min="7407" max="7408" width="0" style="1104" hidden="1" customWidth="1"/>
    <col min="7409" max="7409" width="8" style="1104" customWidth="1"/>
    <col min="7410" max="7410" width="7.5703125" style="1104" customWidth="1"/>
    <col min="7411" max="7411" width="7.42578125" style="1104" customWidth="1"/>
    <col min="7412" max="7412" width="8" style="1104" customWidth="1"/>
    <col min="7413" max="7413" width="8.85546875" style="1104" customWidth="1"/>
    <col min="7414" max="7415" width="8" style="1104" customWidth="1"/>
    <col min="7416" max="7416" width="7.7109375" style="1104" customWidth="1"/>
    <col min="7417" max="7417" width="8" style="1104" customWidth="1"/>
    <col min="7418" max="7418" width="7.28515625" style="1104" customWidth="1"/>
    <col min="7419" max="7419" width="7.5703125" style="1104" customWidth="1"/>
    <col min="7420" max="7437" width="0" style="1104" hidden="1" customWidth="1"/>
    <col min="7438" max="7656" width="9.140625" style="1104"/>
    <col min="7657" max="7657" width="5.28515625" style="1104" customWidth="1"/>
    <col min="7658" max="7658" width="30.5703125" style="1104" customWidth="1"/>
    <col min="7659" max="7659" width="6.42578125" style="1104" bestFit="1" customWidth="1"/>
    <col min="7660" max="7661" width="0" style="1104" hidden="1" customWidth="1"/>
    <col min="7662" max="7662" width="9.140625" style="1104" customWidth="1"/>
    <col min="7663" max="7664" width="0" style="1104" hidden="1" customWidth="1"/>
    <col min="7665" max="7665" width="8" style="1104" customWidth="1"/>
    <col min="7666" max="7666" width="7.5703125" style="1104" customWidth="1"/>
    <col min="7667" max="7667" width="7.42578125" style="1104" customWidth="1"/>
    <col min="7668" max="7668" width="8" style="1104" customWidth="1"/>
    <col min="7669" max="7669" width="8.85546875" style="1104" customWidth="1"/>
    <col min="7670" max="7671" width="8" style="1104" customWidth="1"/>
    <col min="7672" max="7672" width="7.7109375" style="1104" customWidth="1"/>
    <col min="7673" max="7673" width="8" style="1104" customWidth="1"/>
    <col min="7674" max="7674" width="7.28515625" style="1104" customWidth="1"/>
    <col min="7675" max="7675" width="7.5703125" style="1104" customWidth="1"/>
    <col min="7676" max="7693" width="0" style="1104" hidden="1" customWidth="1"/>
    <col min="7694" max="7912" width="9.140625" style="1104"/>
    <col min="7913" max="7913" width="5.28515625" style="1104" customWidth="1"/>
    <col min="7914" max="7914" width="30.5703125" style="1104" customWidth="1"/>
    <col min="7915" max="7915" width="6.42578125" style="1104" bestFit="1" customWidth="1"/>
    <col min="7916" max="7917" width="0" style="1104" hidden="1" customWidth="1"/>
    <col min="7918" max="7918" width="9.140625" style="1104" customWidth="1"/>
    <col min="7919" max="7920" width="0" style="1104" hidden="1" customWidth="1"/>
    <col min="7921" max="7921" width="8" style="1104" customWidth="1"/>
    <col min="7922" max="7922" width="7.5703125" style="1104" customWidth="1"/>
    <col min="7923" max="7923" width="7.42578125" style="1104" customWidth="1"/>
    <col min="7924" max="7924" width="8" style="1104" customWidth="1"/>
    <col min="7925" max="7925" width="8.85546875" style="1104" customWidth="1"/>
    <col min="7926" max="7927" width="8" style="1104" customWidth="1"/>
    <col min="7928" max="7928" width="7.7109375" style="1104" customWidth="1"/>
    <col min="7929" max="7929" width="8" style="1104" customWidth="1"/>
    <col min="7930" max="7930" width="7.28515625" style="1104" customWidth="1"/>
    <col min="7931" max="7931" width="7.5703125" style="1104" customWidth="1"/>
    <col min="7932" max="7949" width="0" style="1104" hidden="1" customWidth="1"/>
    <col min="7950" max="8168" width="9.140625" style="1104"/>
    <col min="8169" max="8169" width="5.28515625" style="1104" customWidth="1"/>
    <col min="8170" max="8170" width="30.5703125" style="1104" customWidth="1"/>
    <col min="8171" max="8171" width="6.42578125" style="1104" bestFit="1" customWidth="1"/>
    <col min="8172" max="8173" width="0" style="1104" hidden="1" customWidth="1"/>
    <col min="8174" max="8174" width="9.140625" style="1104" customWidth="1"/>
    <col min="8175" max="8176" width="0" style="1104" hidden="1" customWidth="1"/>
    <col min="8177" max="8177" width="8" style="1104" customWidth="1"/>
    <col min="8178" max="8178" width="7.5703125" style="1104" customWidth="1"/>
    <col min="8179" max="8179" width="7.42578125" style="1104" customWidth="1"/>
    <col min="8180" max="8180" width="8" style="1104" customWidth="1"/>
    <col min="8181" max="8181" width="8.85546875" style="1104" customWidth="1"/>
    <col min="8182" max="8183" width="8" style="1104" customWidth="1"/>
    <col min="8184" max="8184" width="7.7109375" style="1104" customWidth="1"/>
    <col min="8185" max="8185" width="8" style="1104" customWidth="1"/>
    <col min="8186" max="8186" width="7.28515625" style="1104" customWidth="1"/>
    <col min="8187" max="8187" width="7.5703125" style="1104" customWidth="1"/>
    <col min="8188" max="8205" width="0" style="1104" hidden="1" customWidth="1"/>
    <col min="8206" max="8424" width="9.140625" style="1104"/>
    <col min="8425" max="8425" width="5.28515625" style="1104" customWidth="1"/>
    <col min="8426" max="8426" width="30.5703125" style="1104" customWidth="1"/>
    <col min="8427" max="8427" width="6.42578125" style="1104" bestFit="1" customWidth="1"/>
    <col min="8428" max="8429" width="0" style="1104" hidden="1" customWidth="1"/>
    <col min="8430" max="8430" width="9.140625" style="1104" customWidth="1"/>
    <col min="8431" max="8432" width="0" style="1104" hidden="1" customWidth="1"/>
    <col min="8433" max="8433" width="8" style="1104" customWidth="1"/>
    <col min="8434" max="8434" width="7.5703125" style="1104" customWidth="1"/>
    <col min="8435" max="8435" width="7.42578125" style="1104" customWidth="1"/>
    <col min="8436" max="8436" width="8" style="1104" customWidth="1"/>
    <col min="8437" max="8437" width="8.85546875" style="1104" customWidth="1"/>
    <col min="8438" max="8439" width="8" style="1104" customWidth="1"/>
    <col min="8440" max="8440" width="7.7109375" style="1104" customWidth="1"/>
    <col min="8441" max="8441" width="8" style="1104" customWidth="1"/>
    <col min="8442" max="8442" width="7.28515625" style="1104" customWidth="1"/>
    <col min="8443" max="8443" width="7.5703125" style="1104" customWidth="1"/>
    <col min="8444" max="8461" width="0" style="1104" hidden="1" customWidth="1"/>
    <col min="8462" max="8680" width="9.140625" style="1104"/>
    <col min="8681" max="8681" width="5.28515625" style="1104" customWidth="1"/>
    <col min="8682" max="8682" width="30.5703125" style="1104" customWidth="1"/>
    <col min="8683" max="8683" width="6.42578125" style="1104" bestFit="1" customWidth="1"/>
    <col min="8684" max="8685" width="0" style="1104" hidden="1" customWidth="1"/>
    <col min="8686" max="8686" width="9.140625" style="1104" customWidth="1"/>
    <col min="8687" max="8688" width="0" style="1104" hidden="1" customWidth="1"/>
    <col min="8689" max="8689" width="8" style="1104" customWidth="1"/>
    <col min="8690" max="8690" width="7.5703125" style="1104" customWidth="1"/>
    <col min="8691" max="8691" width="7.42578125" style="1104" customWidth="1"/>
    <col min="8692" max="8692" width="8" style="1104" customWidth="1"/>
    <col min="8693" max="8693" width="8.85546875" style="1104" customWidth="1"/>
    <col min="8694" max="8695" width="8" style="1104" customWidth="1"/>
    <col min="8696" max="8696" width="7.7109375" style="1104" customWidth="1"/>
    <col min="8697" max="8697" width="8" style="1104" customWidth="1"/>
    <col min="8698" max="8698" width="7.28515625" style="1104" customWidth="1"/>
    <col min="8699" max="8699" width="7.5703125" style="1104" customWidth="1"/>
    <col min="8700" max="8717" width="0" style="1104" hidden="1" customWidth="1"/>
    <col min="8718" max="8936" width="9.140625" style="1104"/>
    <col min="8937" max="8937" width="5.28515625" style="1104" customWidth="1"/>
    <col min="8938" max="8938" width="30.5703125" style="1104" customWidth="1"/>
    <col min="8939" max="8939" width="6.42578125" style="1104" bestFit="1" customWidth="1"/>
    <col min="8940" max="8941" width="0" style="1104" hidden="1" customWidth="1"/>
    <col min="8942" max="8942" width="9.140625" style="1104" customWidth="1"/>
    <col min="8943" max="8944" width="0" style="1104" hidden="1" customWidth="1"/>
    <col min="8945" max="8945" width="8" style="1104" customWidth="1"/>
    <col min="8946" max="8946" width="7.5703125" style="1104" customWidth="1"/>
    <col min="8947" max="8947" width="7.42578125" style="1104" customWidth="1"/>
    <col min="8948" max="8948" width="8" style="1104" customWidth="1"/>
    <col min="8949" max="8949" width="8.85546875" style="1104" customWidth="1"/>
    <col min="8950" max="8951" width="8" style="1104" customWidth="1"/>
    <col min="8952" max="8952" width="7.7109375" style="1104" customWidth="1"/>
    <col min="8953" max="8953" width="8" style="1104" customWidth="1"/>
    <col min="8954" max="8954" width="7.28515625" style="1104" customWidth="1"/>
    <col min="8955" max="8955" width="7.5703125" style="1104" customWidth="1"/>
    <col min="8956" max="8973" width="0" style="1104" hidden="1" customWidth="1"/>
    <col min="8974" max="9192" width="9.140625" style="1104"/>
    <col min="9193" max="9193" width="5.28515625" style="1104" customWidth="1"/>
    <col min="9194" max="9194" width="30.5703125" style="1104" customWidth="1"/>
    <col min="9195" max="9195" width="6.42578125" style="1104" bestFit="1" customWidth="1"/>
    <col min="9196" max="9197" width="0" style="1104" hidden="1" customWidth="1"/>
    <col min="9198" max="9198" width="9.140625" style="1104" customWidth="1"/>
    <col min="9199" max="9200" width="0" style="1104" hidden="1" customWidth="1"/>
    <col min="9201" max="9201" width="8" style="1104" customWidth="1"/>
    <col min="9202" max="9202" width="7.5703125" style="1104" customWidth="1"/>
    <col min="9203" max="9203" width="7.42578125" style="1104" customWidth="1"/>
    <col min="9204" max="9204" width="8" style="1104" customWidth="1"/>
    <col min="9205" max="9205" width="8.85546875" style="1104" customWidth="1"/>
    <col min="9206" max="9207" width="8" style="1104" customWidth="1"/>
    <col min="9208" max="9208" width="7.7109375" style="1104" customWidth="1"/>
    <col min="9209" max="9209" width="8" style="1104" customWidth="1"/>
    <col min="9210" max="9210" width="7.28515625" style="1104" customWidth="1"/>
    <col min="9211" max="9211" width="7.5703125" style="1104" customWidth="1"/>
    <col min="9212" max="9229" width="0" style="1104" hidden="1" customWidth="1"/>
    <col min="9230" max="9448" width="9.140625" style="1104"/>
    <col min="9449" max="9449" width="5.28515625" style="1104" customWidth="1"/>
    <col min="9450" max="9450" width="30.5703125" style="1104" customWidth="1"/>
    <col min="9451" max="9451" width="6.42578125" style="1104" bestFit="1" customWidth="1"/>
    <col min="9452" max="9453" width="0" style="1104" hidden="1" customWidth="1"/>
    <col min="9454" max="9454" width="9.140625" style="1104" customWidth="1"/>
    <col min="9455" max="9456" width="0" style="1104" hidden="1" customWidth="1"/>
    <col min="9457" max="9457" width="8" style="1104" customWidth="1"/>
    <col min="9458" max="9458" width="7.5703125" style="1104" customWidth="1"/>
    <col min="9459" max="9459" width="7.42578125" style="1104" customWidth="1"/>
    <col min="9460" max="9460" width="8" style="1104" customWidth="1"/>
    <col min="9461" max="9461" width="8.85546875" style="1104" customWidth="1"/>
    <col min="9462" max="9463" width="8" style="1104" customWidth="1"/>
    <col min="9464" max="9464" width="7.7109375" style="1104" customWidth="1"/>
    <col min="9465" max="9465" width="8" style="1104" customWidth="1"/>
    <col min="9466" max="9466" width="7.28515625" style="1104" customWidth="1"/>
    <col min="9467" max="9467" width="7.5703125" style="1104" customWidth="1"/>
    <col min="9468" max="9485" width="0" style="1104" hidden="1" customWidth="1"/>
    <col min="9486" max="9704" width="9.140625" style="1104"/>
    <col min="9705" max="9705" width="5.28515625" style="1104" customWidth="1"/>
    <col min="9706" max="9706" width="30.5703125" style="1104" customWidth="1"/>
    <col min="9707" max="9707" width="6.42578125" style="1104" bestFit="1" customWidth="1"/>
    <col min="9708" max="9709" width="0" style="1104" hidden="1" customWidth="1"/>
    <col min="9710" max="9710" width="9.140625" style="1104" customWidth="1"/>
    <col min="9711" max="9712" width="0" style="1104" hidden="1" customWidth="1"/>
    <col min="9713" max="9713" width="8" style="1104" customWidth="1"/>
    <col min="9714" max="9714" width="7.5703125" style="1104" customWidth="1"/>
    <col min="9715" max="9715" width="7.42578125" style="1104" customWidth="1"/>
    <col min="9716" max="9716" width="8" style="1104" customWidth="1"/>
    <col min="9717" max="9717" width="8.85546875" style="1104" customWidth="1"/>
    <col min="9718" max="9719" width="8" style="1104" customWidth="1"/>
    <col min="9720" max="9720" width="7.7109375" style="1104" customWidth="1"/>
    <col min="9721" max="9721" width="8" style="1104" customWidth="1"/>
    <col min="9722" max="9722" width="7.28515625" style="1104" customWidth="1"/>
    <col min="9723" max="9723" width="7.5703125" style="1104" customWidth="1"/>
    <col min="9724" max="9741" width="0" style="1104" hidden="1" customWidth="1"/>
    <col min="9742" max="9960" width="9.140625" style="1104"/>
    <col min="9961" max="9961" width="5.28515625" style="1104" customWidth="1"/>
    <col min="9962" max="9962" width="30.5703125" style="1104" customWidth="1"/>
    <col min="9963" max="9963" width="6.42578125" style="1104" bestFit="1" customWidth="1"/>
    <col min="9964" max="9965" width="0" style="1104" hidden="1" customWidth="1"/>
    <col min="9966" max="9966" width="9.140625" style="1104" customWidth="1"/>
    <col min="9967" max="9968" width="0" style="1104" hidden="1" customWidth="1"/>
    <col min="9969" max="9969" width="8" style="1104" customWidth="1"/>
    <col min="9970" max="9970" width="7.5703125" style="1104" customWidth="1"/>
    <col min="9971" max="9971" width="7.42578125" style="1104" customWidth="1"/>
    <col min="9972" max="9972" width="8" style="1104" customWidth="1"/>
    <col min="9973" max="9973" width="8.85546875" style="1104" customWidth="1"/>
    <col min="9974" max="9975" width="8" style="1104" customWidth="1"/>
    <col min="9976" max="9976" width="7.7109375" style="1104" customWidth="1"/>
    <col min="9977" max="9977" width="8" style="1104" customWidth="1"/>
    <col min="9978" max="9978" width="7.28515625" style="1104" customWidth="1"/>
    <col min="9979" max="9979" width="7.5703125" style="1104" customWidth="1"/>
    <col min="9980" max="9997" width="0" style="1104" hidden="1" customWidth="1"/>
    <col min="9998" max="10216" width="9.140625" style="1104"/>
    <col min="10217" max="10217" width="5.28515625" style="1104" customWidth="1"/>
    <col min="10218" max="10218" width="30.5703125" style="1104" customWidth="1"/>
    <col min="10219" max="10219" width="6.42578125" style="1104" bestFit="1" customWidth="1"/>
    <col min="10220" max="10221" width="0" style="1104" hidden="1" customWidth="1"/>
    <col min="10222" max="10222" width="9.140625" style="1104" customWidth="1"/>
    <col min="10223" max="10224" width="0" style="1104" hidden="1" customWidth="1"/>
    <col min="10225" max="10225" width="8" style="1104" customWidth="1"/>
    <col min="10226" max="10226" width="7.5703125" style="1104" customWidth="1"/>
    <col min="10227" max="10227" width="7.42578125" style="1104" customWidth="1"/>
    <col min="10228" max="10228" width="8" style="1104" customWidth="1"/>
    <col min="10229" max="10229" width="8.85546875" style="1104" customWidth="1"/>
    <col min="10230" max="10231" width="8" style="1104" customWidth="1"/>
    <col min="10232" max="10232" width="7.7109375" style="1104" customWidth="1"/>
    <col min="10233" max="10233" width="8" style="1104" customWidth="1"/>
    <col min="10234" max="10234" width="7.28515625" style="1104" customWidth="1"/>
    <col min="10235" max="10235" width="7.5703125" style="1104" customWidth="1"/>
    <col min="10236" max="10253" width="0" style="1104" hidden="1" customWidth="1"/>
    <col min="10254" max="10472" width="9.140625" style="1104"/>
    <col min="10473" max="10473" width="5.28515625" style="1104" customWidth="1"/>
    <col min="10474" max="10474" width="30.5703125" style="1104" customWidth="1"/>
    <col min="10475" max="10475" width="6.42578125" style="1104" bestFit="1" customWidth="1"/>
    <col min="10476" max="10477" width="0" style="1104" hidden="1" customWidth="1"/>
    <col min="10478" max="10478" width="9.140625" style="1104" customWidth="1"/>
    <col min="10479" max="10480" width="0" style="1104" hidden="1" customWidth="1"/>
    <col min="10481" max="10481" width="8" style="1104" customWidth="1"/>
    <col min="10482" max="10482" width="7.5703125" style="1104" customWidth="1"/>
    <col min="10483" max="10483" width="7.42578125" style="1104" customWidth="1"/>
    <col min="10484" max="10484" width="8" style="1104" customWidth="1"/>
    <col min="10485" max="10485" width="8.85546875" style="1104" customWidth="1"/>
    <col min="10486" max="10487" width="8" style="1104" customWidth="1"/>
    <col min="10488" max="10488" width="7.7109375" style="1104" customWidth="1"/>
    <col min="10489" max="10489" width="8" style="1104" customWidth="1"/>
    <col min="10490" max="10490" width="7.28515625" style="1104" customWidth="1"/>
    <col min="10491" max="10491" width="7.5703125" style="1104" customWidth="1"/>
    <col min="10492" max="10509" width="0" style="1104" hidden="1" customWidth="1"/>
    <col min="10510" max="10728" width="9.140625" style="1104"/>
    <col min="10729" max="10729" width="5.28515625" style="1104" customWidth="1"/>
    <col min="10730" max="10730" width="30.5703125" style="1104" customWidth="1"/>
    <col min="10731" max="10731" width="6.42578125" style="1104" bestFit="1" customWidth="1"/>
    <col min="10732" max="10733" width="0" style="1104" hidden="1" customWidth="1"/>
    <col min="10734" max="10734" width="9.140625" style="1104" customWidth="1"/>
    <col min="10735" max="10736" width="0" style="1104" hidden="1" customWidth="1"/>
    <col min="10737" max="10737" width="8" style="1104" customWidth="1"/>
    <col min="10738" max="10738" width="7.5703125" style="1104" customWidth="1"/>
    <col min="10739" max="10739" width="7.42578125" style="1104" customWidth="1"/>
    <col min="10740" max="10740" width="8" style="1104" customWidth="1"/>
    <col min="10741" max="10741" width="8.85546875" style="1104" customWidth="1"/>
    <col min="10742" max="10743" width="8" style="1104" customWidth="1"/>
    <col min="10744" max="10744" width="7.7109375" style="1104" customWidth="1"/>
    <col min="10745" max="10745" width="8" style="1104" customWidth="1"/>
    <col min="10746" max="10746" width="7.28515625" style="1104" customWidth="1"/>
    <col min="10747" max="10747" width="7.5703125" style="1104" customWidth="1"/>
    <col min="10748" max="10765" width="0" style="1104" hidden="1" customWidth="1"/>
    <col min="10766" max="10984" width="9.140625" style="1104"/>
    <col min="10985" max="10985" width="5.28515625" style="1104" customWidth="1"/>
    <col min="10986" max="10986" width="30.5703125" style="1104" customWidth="1"/>
    <col min="10987" max="10987" width="6.42578125" style="1104" bestFit="1" customWidth="1"/>
    <col min="10988" max="10989" width="0" style="1104" hidden="1" customWidth="1"/>
    <col min="10990" max="10990" width="9.140625" style="1104" customWidth="1"/>
    <col min="10991" max="10992" width="0" style="1104" hidden="1" customWidth="1"/>
    <col min="10993" max="10993" width="8" style="1104" customWidth="1"/>
    <col min="10994" max="10994" width="7.5703125" style="1104" customWidth="1"/>
    <col min="10995" max="10995" width="7.42578125" style="1104" customWidth="1"/>
    <col min="10996" max="10996" width="8" style="1104" customWidth="1"/>
    <col min="10997" max="10997" width="8.85546875" style="1104" customWidth="1"/>
    <col min="10998" max="10999" width="8" style="1104" customWidth="1"/>
    <col min="11000" max="11000" width="7.7109375" style="1104" customWidth="1"/>
    <col min="11001" max="11001" width="8" style="1104" customWidth="1"/>
    <col min="11002" max="11002" width="7.28515625" style="1104" customWidth="1"/>
    <col min="11003" max="11003" width="7.5703125" style="1104" customWidth="1"/>
    <col min="11004" max="11021" width="0" style="1104" hidden="1" customWidth="1"/>
    <col min="11022" max="11240" width="9.140625" style="1104"/>
    <col min="11241" max="11241" width="5.28515625" style="1104" customWidth="1"/>
    <col min="11242" max="11242" width="30.5703125" style="1104" customWidth="1"/>
    <col min="11243" max="11243" width="6.42578125" style="1104" bestFit="1" customWidth="1"/>
    <col min="11244" max="11245" width="0" style="1104" hidden="1" customWidth="1"/>
    <col min="11246" max="11246" width="9.140625" style="1104" customWidth="1"/>
    <col min="11247" max="11248" width="0" style="1104" hidden="1" customWidth="1"/>
    <col min="11249" max="11249" width="8" style="1104" customWidth="1"/>
    <col min="11250" max="11250" width="7.5703125" style="1104" customWidth="1"/>
    <col min="11251" max="11251" width="7.42578125" style="1104" customWidth="1"/>
    <col min="11252" max="11252" width="8" style="1104" customWidth="1"/>
    <col min="11253" max="11253" width="8.85546875" style="1104" customWidth="1"/>
    <col min="11254" max="11255" width="8" style="1104" customWidth="1"/>
    <col min="11256" max="11256" width="7.7109375" style="1104" customWidth="1"/>
    <col min="11257" max="11257" width="8" style="1104" customWidth="1"/>
    <col min="11258" max="11258" width="7.28515625" style="1104" customWidth="1"/>
    <col min="11259" max="11259" width="7.5703125" style="1104" customWidth="1"/>
    <col min="11260" max="11277" width="0" style="1104" hidden="1" customWidth="1"/>
    <col min="11278" max="11496" width="9.140625" style="1104"/>
    <col min="11497" max="11497" width="5.28515625" style="1104" customWidth="1"/>
    <col min="11498" max="11498" width="30.5703125" style="1104" customWidth="1"/>
    <col min="11499" max="11499" width="6.42578125" style="1104" bestFit="1" customWidth="1"/>
    <col min="11500" max="11501" width="0" style="1104" hidden="1" customWidth="1"/>
    <col min="11502" max="11502" width="9.140625" style="1104" customWidth="1"/>
    <col min="11503" max="11504" width="0" style="1104" hidden="1" customWidth="1"/>
    <col min="11505" max="11505" width="8" style="1104" customWidth="1"/>
    <col min="11506" max="11506" width="7.5703125" style="1104" customWidth="1"/>
    <col min="11507" max="11507" width="7.42578125" style="1104" customWidth="1"/>
    <col min="11508" max="11508" width="8" style="1104" customWidth="1"/>
    <col min="11509" max="11509" width="8.85546875" style="1104" customWidth="1"/>
    <col min="11510" max="11511" width="8" style="1104" customWidth="1"/>
    <col min="11512" max="11512" width="7.7109375" style="1104" customWidth="1"/>
    <col min="11513" max="11513" width="8" style="1104" customWidth="1"/>
    <col min="11514" max="11514" width="7.28515625" style="1104" customWidth="1"/>
    <col min="11515" max="11515" width="7.5703125" style="1104" customWidth="1"/>
    <col min="11516" max="11533" width="0" style="1104" hidden="1" customWidth="1"/>
    <col min="11534" max="11752" width="9.140625" style="1104"/>
    <col min="11753" max="11753" width="5.28515625" style="1104" customWidth="1"/>
    <col min="11754" max="11754" width="30.5703125" style="1104" customWidth="1"/>
    <col min="11755" max="11755" width="6.42578125" style="1104" bestFit="1" customWidth="1"/>
    <col min="11756" max="11757" width="0" style="1104" hidden="1" customWidth="1"/>
    <col min="11758" max="11758" width="9.140625" style="1104" customWidth="1"/>
    <col min="11759" max="11760" width="0" style="1104" hidden="1" customWidth="1"/>
    <col min="11761" max="11761" width="8" style="1104" customWidth="1"/>
    <col min="11762" max="11762" width="7.5703125" style="1104" customWidth="1"/>
    <col min="11763" max="11763" width="7.42578125" style="1104" customWidth="1"/>
    <col min="11764" max="11764" width="8" style="1104" customWidth="1"/>
    <col min="11765" max="11765" width="8.85546875" style="1104" customWidth="1"/>
    <col min="11766" max="11767" width="8" style="1104" customWidth="1"/>
    <col min="11768" max="11768" width="7.7109375" style="1104" customWidth="1"/>
    <col min="11769" max="11769" width="8" style="1104" customWidth="1"/>
    <col min="11770" max="11770" width="7.28515625" style="1104" customWidth="1"/>
    <col min="11771" max="11771" width="7.5703125" style="1104" customWidth="1"/>
    <col min="11772" max="11789" width="0" style="1104" hidden="1" customWidth="1"/>
    <col min="11790" max="12008" width="9.140625" style="1104"/>
    <col min="12009" max="12009" width="5.28515625" style="1104" customWidth="1"/>
    <col min="12010" max="12010" width="30.5703125" style="1104" customWidth="1"/>
    <col min="12011" max="12011" width="6.42578125" style="1104" bestFit="1" customWidth="1"/>
    <col min="12012" max="12013" width="0" style="1104" hidden="1" customWidth="1"/>
    <col min="12014" max="12014" width="9.140625" style="1104" customWidth="1"/>
    <col min="12015" max="12016" width="0" style="1104" hidden="1" customWidth="1"/>
    <col min="12017" max="12017" width="8" style="1104" customWidth="1"/>
    <col min="12018" max="12018" width="7.5703125" style="1104" customWidth="1"/>
    <col min="12019" max="12019" width="7.42578125" style="1104" customWidth="1"/>
    <col min="12020" max="12020" width="8" style="1104" customWidth="1"/>
    <col min="12021" max="12021" width="8.85546875" style="1104" customWidth="1"/>
    <col min="12022" max="12023" width="8" style="1104" customWidth="1"/>
    <col min="12024" max="12024" width="7.7109375" style="1104" customWidth="1"/>
    <col min="12025" max="12025" width="8" style="1104" customWidth="1"/>
    <col min="12026" max="12026" width="7.28515625" style="1104" customWidth="1"/>
    <col min="12027" max="12027" width="7.5703125" style="1104" customWidth="1"/>
    <col min="12028" max="12045" width="0" style="1104" hidden="1" customWidth="1"/>
    <col min="12046" max="12264" width="9.140625" style="1104"/>
    <col min="12265" max="12265" width="5.28515625" style="1104" customWidth="1"/>
    <col min="12266" max="12266" width="30.5703125" style="1104" customWidth="1"/>
    <col min="12267" max="12267" width="6.42578125" style="1104" bestFit="1" customWidth="1"/>
    <col min="12268" max="12269" width="0" style="1104" hidden="1" customWidth="1"/>
    <col min="12270" max="12270" width="9.140625" style="1104" customWidth="1"/>
    <col min="12271" max="12272" width="0" style="1104" hidden="1" customWidth="1"/>
    <col min="12273" max="12273" width="8" style="1104" customWidth="1"/>
    <col min="12274" max="12274" width="7.5703125" style="1104" customWidth="1"/>
    <col min="12275" max="12275" width="7.42578125" style="1104" customWidth="1"/>
    <col min="12276" max="12276" width="8" style="1104" customWidth="1"/>
    <col min="12277" max="12277" width="8.85546875" style="1104" customWidth="1"/>
    <col min="12278" max="12279" width="8" style="1104" customWidth="1"/>
    <col min="12280" max="12280" width="7.7109375" style="1104" customWidth="1"/>
    <col min="12281" max="12281" width="8" style="1104" customWidth="1"/>
    <col min="12282" max="12282" width="7.28515625" style="1104" customWidth="1"/>
    <col min="12283" max="12283" width="7.5703125" style="1104" customWidth="1"/>
    <col min="12284" max="12301" width="0" style="1104" hidden="1" customWidth="1"/>
    <col min="12302" max="12520" width="9.140625" style="1104"/>
    <col min="12521" max="12521" width="5.28515625" style="1104" customWidth="1"/>
    <col min="12522" max="12522" width="30.5703125" style="1104" customWidth="1"/>
    <col min="12523" max="12523" width="6.42578125" style="1104" bestFit="1" customWidth="1"/>
    <col min="12524" max="12525" width="0" style="1104" hidden="1" customWidth="1"/>
    <col min="12526" max="12526" width="9.140625" style="1104" customWidth="1"/>
    <col min="12527" max="12528" width="0" style="1104" hidden="1" customWidth="1"/>
    <col min="12529" max="12529" width="8" style="1104" customWidth="1"/>
    <col min="12530" max="12530" width="7.5703125" style="1104" customWidth="1"/>
    <col min="12531" max="12531" width="7.42578125" style="1104" customWidth="1"/>
    <col min="12532" max="12532" width="8" style="1104" customWidth="1"/>
    <col min="12533" max="12533" width="8.85546875" style="1104" customWidth="1"/>
    <col min="12534" max="12535" width="8" style="1104" customWidth="1"/>
    <col min="12536" max="12536" width="7.7109375" style="1104" customWidth="1"/>
    <col min="12537" max="12537" width="8" style="1104" customWidth="1"/>
    <col min="12538" max="12538" width="7.28515625" style="1104" customWidth="1"/>
    <col min="12539" max="12539" width="7.5703125" style="1104" customWidth="1"/>
    <col min="12540" max="12557" width="0" style="1104" hidden="1" customWidth="1"/>
    <col min="12558" max="12776" width="9.140625" style="1104"/>
    <col min="12777" max="12777" width="5.28515625" style="1104" customWidth="1"/>
    <col min="12778" max="12778" width="30.5703125" style="1104" customWidth="1"/>
    <col min="12779" max="12779" width="6.42578125" style="1104" bestFit="1" customWidth="1"/>
    <col min="12780" max="12781" width="0" style="1104" hidden="1" customWidth="1"/>
    <col min="12782" max="12782" width="9.140625" style="1104" customWidth="1"/>
    <col min="12783" max="12784" width="0" style="1104" hidden="1" customWidth="1"/>
    <col min="12785" max="12785" width="8" style="1104" customWidth="1"/>
    <col min="12786" max="12786" width="7.5703125" style="1104" customWidth="1"/>
    <col min="12787" max="12787" width="7.42578125" style="1104" customWidth="1"/>
    <col min="12788" max="12788" width="8" style="1104" customWidth="1"/>
    <col min="12789" max="12789" width="8.85546875" style="1104" customWidth="1"/>
    <col min="12790" max="12791" width="8" style="1104" customWidth="1"/>
    <col min="12792" max="12792" width="7.7109375" style="1104" customWidth="1"/>
    <col min="12793" max="12793" width="8" style="1104" customWidth="1"/>
    <col min="12794" max="12794" width="7.28515625" style="1104" customWidth="1"/>
    <col min="12795" max="12795" width="7.5703125" style="1104" customWidth="1"/>
    <col min="12796" max="12813" width="0" style="1104" hidden="1" customWidth="1"/>
    <col min="12814" max="13032" width="9.140625" style="1104"/>
    <col min="13033" max="13033" width="5.28515625" style="1104" customWidth="1"/>
    <col min="13034" max="13034" width="30.5703125" style="1104" customWidth="1"/>
    <col min="13035" max="13035" width="6.42578125" style="1104" bestFit="1" customWidth="1"/>
    <col min="13036" max="13037" width="0" style="1104" hidden="1" customWidth="1"/>
    <col min="13038" max="13038" width="9.140625" style="1104" customWidth="1"/>
    <col min="13039" max="13040" width="0" style="1104" hidden="1" customWidth="1"/>
    <col min="13041" max="13041" width="8" style="1104" customWidth="1"/>
    <col min="13042" max="13042" width="7.5703125" style="1104" customWidth="1"/>
    <col min="13043" max="13043" width="7.42578125" style="1104" customWidth="1"/>
    <col min="13044" max="13044" width="8" style="1104" customWidth="1"/>
    <col min="13045" max="13045" width="8.85546875" style="1104" customWidth="1"/>
    <col min="13046" max="13047" width="8" style="1104" customWidth="1"/>
    <col min="13048" max="13048" width="7.7109375" style="1104" customWidth="1"/>
    <col min="13049" max="13049" width="8" style="1104" customWidth="1"/>
    <col min="13050" max="13050" width="7.28515625" style="1104" customWidth="1"/>
    <col min="13051" max="13051" width="7.5703125" style="1104" customWidth="1"/>
    <col min="13052" max="13069" width="0" style="1104" hidden="1" customWidth="1"/>
    <col min="13070" max="13288" width="9.140625" style="1104"/>
    <col min="13289" max="13289" width="5.28515625" style="1104" customWidth="1"/>
    <col min="13290" max="13290" width="30.5703125" style="1104" customWidth="1"/>
    <col min="13291" max="13291" width="6.42578125" style="1104" bestFit="1" customWidth="1"/>
    <col min="13292" max="13293" width="0" style="1104" hidden="1" customWidth="1"/>
    <col min="13294" max="13294" width="9.140625" style="1104" customWidth="1"/>
    <col min="13295" max="13296" width="0" style="1104" hidden="1" customWidth="1"/>
    <col min="13297" max="13297" width="8" style="1104" customWidth="1"/>
    <col min="13298" max="13298" width="7.5703125" style="1104" customWidth="1"/>
    <col min="13299" max="13299" width="7.42578125" style="1104" customWidth="1"/>
    <col min="13300" max="13300" width="8" style="1104" customWidth="1"/>
    <col min="13301" max="13301" width="8.85546875" style="1104" customWidth="1"/>
    <col min="13302" max="13303" width="8" style="1104" customWidth="1"/>
    <col min="13304" max="13304" width="7.7109375" style="1104" customWidth="1"/>
    <col min="13305" max="13305" width="8" style="1104" customWidth="1"/>
    <col min="13306" max="13306" width="7.28515625" style="1104" customWidth="1"/>
    <col min="13307" max="13307" width="7.5703125" style="1104" customWidth="1"/>
    <col min="13308" max="13325" width="0" style="1104" hidden="1" customWidth="1"/>
    <col min="13326" max="13544" width="9.140625" style="1104"/>
    <col min="13545" max="13545" width="5.28515625" style="1104" customWidth="1"/>
    <col min="13546" max="13546" width="30.5703125" style="1104" customWidth="1"/>
    <col min="13547" max="13547" width="6.42578125" style="1104" bestFit="1" customWidth="1"/>
    <col min="13548" max="13549" width="0" style="1104" hidden="1" customWidth="1"/>
    <col min="13550" max="13550" width="9.140625" style="1104" customWidth="1"/>
    <col min="13551" max="13552" width="0" style="1104" hidden="1" customWidth="1"/>
    <col min="13553" max="13553" width="8" style="1104" customWidth="1"/>
    <col min="13554" max="13554" width="7.5703125" style="1104" customWidth="1"/>
    <col min="13555" max="13555" width="7.42578125" style="1104" customWidth="1"/>
    <col min="13556" max="13556" width="8" style="1104" customWidth="1"/>
    <col min="13557" max="13557" width="8.85546875" style="1104" customWidth="1"/>
    <col min="13558" max="13559" width="8" style="1104" customWidth="1"/>
    <col min="13560" max="13560" width="7.7109375" style="1104" customWidth="1"/>
    <col min="13561" max="13561" width="8" style="1104" customWidth="1"/>
    <col min="13562" max="13562" width="7.28515625" style="1104" customWidth="1"/>
    <col min="13563" max="13563" width="7.5703125" style="1104" customWidth="1"/>
    <col min="13564" max="13581" width="0" style="1104" hidden="1" customWidth="1"/>
    <col min="13582" max="13800" width="9.140625" style="1104"/>
    <col min="13801" max="13801" width="5.28515625" style="1104" customWidth="1"/>
    <col min="13802" max="13802" width="30.5703125" style="1104" customWidth="1"/>
    <col min="13803" max="13803" width="6.42578125" style="1104" bestFit="1" customWidth="1"/>
    <col min="13804" max="13805" width="0" style="1104" hidden="1" customWidth="1"/>
    <col min="13806" max="13806" width="9.140625" style="1104" customWidth="1"/>
    <col min="13807" max="13808" width="0" style="1104" hidden="1" customWidth="1"/>
    <col min="13809" max="13809" width="8" style="1104" customWidth="1"/>
    <col min="13810" max="13810" width="7.5703125" style="1104" customWidth="1"/>
    <col min="13811" max="13811" width="7.42578125" style="1104" customWidth="1"/>
    <col min="13812" max="13812" width="8" style="1104" customWidth="1"/>
    <col min="13813" max="13813" width="8.85546875" style="1104" customWidth="1"/>
    <col min="13814" max="13815" width="8" style="1104" customWidth="1"/>
    <col min="13816" max="13816" width="7.7109375" style="1104" customWidth="1"/>
    <col min="13817" max="13817" width="8" style="1104" customWidth="1"/>
    <col min="13818" max="13818" width="7.28515625" style="1104" customWidth="1"/>
    <col min="13819" max="13819" width="7.5703125" style="1104" customWidth="1"/>
    <col min="13820" max="13837" width="0" style="1104" hidden="1" customWidth="1"/>
    <col min="13838" max="14056" width="9.140625" style="1104"/>
    <col min="14057" max="14057" width="5.28515625" style="1104" customWidth="1"/>
    <col min="14058" max="14058" width="30.5703125" style="1104" customWidth="1"/>
    <col min="14059" max="14059" width="6.42578125" style="1104" bestFit="1" customWidth="1"/>
    <col min="14060" max="14061" width="0" style="1104" hidden="1" customWidth="1"/>
    <col min="14062" max="14062" width="9.140625" style="1104" customWidth="1"/>
    <col min="14063" max="14064" width="0" style="1104" hidden="1" customWidth="1"/>
    <col min="14065" max="14065" width="8" style="1104" customWidth="1"/>
    <col min="14066" max="14066" width="7.5703125" style="1104" customWidth="1"/>
    <col min="14067" max="14067" width="7.42578125" style="1104" customWidth="1"/>
    <col min="14068" max="14068" width="8" style="1104" customWidth="1"/>
    <col min="14069" max="14069" width="8.85546875" style="1104" customWidth="1"/>
    <col min="14070" max="14071" width="8" style="1104" customWidth="1"/>
    <col min="14072" max="14072" width="7.7109375" style="1104" customWidth="1"/>
    <col min="14073" max="14073" width="8" style="1104" customWidth="1"/>
    <col min="14074" max="14074" width="7.28515625" style="1104" customWidth="1"/>
    <col min="14075" max="14075" width="7.5703125" style="1104" customWidth="1"/>
    <col min="14076" max="14093" width="0" style="1104" hidden="1" customWidth="1"/>
    <col min="14094" max="14312" width="9.140625" style="1104"/>
    <col min="14313" max="14313" width="5.28515625" style="1104" customWidth="1"/>
    <col min="14314" max="14314" width="30.5703125" style="1104" customWidth="1"/>
    <col min="14315" max="14315" width="6.42578125" style="1104" bestFit="1" customWidth="1"/>
    <col min="14316" max="14317" width="0" style="1104" hidden="1" customWidth="1"/>
    <col min="14318" max="14318" width="9.140625" style="1104" customWidth="1"/>
    <col min="14319" max="14320" width="0" style="1104" hidden="1" customWidth="1"/>
    <col min="14321" max="14321" width="8" style="1104" customWidth="1"/>
    <col min="14322" max="14322" width="7.5703125" style="1104" customWidth="1"/>
    <col min="14323" max="14323" width="7.42578125" style="1104" customWidth="1"/>
    <col min="14324" max="14324" width="8" style="1104" customWidth="1"/>
    <col min="14325" max="14325" width="8.85546875" style="1104" customWidth="1"/>
    <col min="14326" max="14327" width="8" style="1104" customWidth="1"/>
    <col min="14328" max="14328" width="7.7109375" style="1104" customWidth="1"/>
    <col min="14329" max="14329" width="8" style="1104" customWidth="1"/>
    <col min="14330" max="14330" width="7.28515625" style="1104" customWidth="1"/>
    <col min="14331" max="14331" width="7.5703125" style="1104" customWidth="1"/>
    <col min="14332" max="14349" width="0" style="1104" hidden="1" customWidth="1"/>
    <col min="14350" max="14568" width="9.140625" style="1104"/>
    <col min="14569" max="14569" width="5.28515625" style="1104" customWidth="1"/>
    <col min="14570" max="14570" width="30.5703125" style="1104" customWidth="1"/>
    <col min="14571" max="14571" width="6.42578125" style="1104" bestFit="1" customWidth="1"/>
    <col min="14572" max="14573" width="0" style="1104" hidden="1" customWidth="1"/>
    <col min="14574" max="14574" width="9.140625" style="1104" customWidth="1"/>
    <col min="14575" max="14576" width="0" style="1104" hidden="1" customWidth="1"/>
    <col min="14577" max="14577" width="8" style="1104" customWidth="1"/>
    <col min="14578" max="14578" width="7.5703125" style="1104" customWidth="1"/>
    <col min="14579" max="14579" width="7.42578125" style="1104" customWidth="1"/>
    <col min="14580" max="14580" width="8" style="1104" customWidth="1"/>
    <col min="14581" max="14581" width="8.85546875" style="1104" customWidth="1"/>
    <col min="14582" max="14583" width="8" style="1104" customWidth="1"/>
    <col min="14584" max="14584" width="7.7109375" style="1104" customWidth="1"/>
    <col min="14585" max="14585" width="8" style="1104" customWidth="1"/>
    <col min="14586" max="14586" width="7.28515625" style="1104" customWidth="1"/>
    <col min="14587" max="14587" width="7.5703125" style="1104" customWidth="1"/>
    <col min="14588" max="14605" width="0" style="1104" hidden="1" customWidth="1"/>
    <col min="14606" max="14824" width="9.140625" style="1104"/>
    <col min="14825" max="14825" width="5.28515625" style="1104" customWidth="1"/>
    <col min="14826" max="14826" width="30.5703125" style="1104" customWidth="1"/>
    <col min="14827" max="14827" width="6.42578125" style="1104" bestFit="1" customWidth="1"/>
    <col min="14828" max="14829" width="0" style="1104" hidden="1" customWidth="1"/>
    <col min="14830" max="14830" width="9.140625" style="1104" customWidth="1"/>
    <col min="14831" max="14832" width="0" style="1104" hidden="1" customWidth="1"/>
    <col min="14833" max="14833" width="8" style="1104" customWidth="1"/>
    <col min="14834" max="14834" width="7.5703125" style="1104" customWidth="1"/>
    <col min="14835" max="14835" width="7.42578125" style="1104" customWidth="1"/>
    <col min="14836" max="14836" width="8" style="1104" customWidth="1"/>
    <col min="14837" max="14837" width="8.85546875" style="1104" customWidth="1"/>
    <col min="14838" max="14839" width="8" style="1104" customWidth="1"/>
    <col min="14840" max="14840" width="7.7109375" style="1104" customWidth="1"/>
    <col min="14841" max="14841" width="8" style="1104" customWidth="1"/>
    <col min="14842" max="14842" width="7.28515625" style="1104" customWidth="1"/>
    <col min="14843" max="14843" width="7.5703125" style="1104" customWidth="1"/>
    <col min="14844" max="14861" width="0" style="1104" hidden="1" customWidth="1"/>
    <col min="14862" max="15080" width="9.140625" style="1104"/>
    <col min="15081" max="15081" width="5.28515625" style="1104" customWidth="1"/>
    <col min="15082" max="15082" width="30.5703125" style="1104" customWidth="1"/>
    <col min="15083" max="15083" width="6.42578125" style="1104" bestFit="1" customWidth="1"/>
    <col min="15084" max="15085" width="0" style="1104" hidden="1" customWidth="1"/>
    <col min="15086" max="15086" width="9.140625" style="1104" customWidth="1"/>
    <col min="15087" max="15088" width="0" style="1104" hidden="1" customWidth="1"/>
    <col min="15089" max="15089" width="8" style="1104" customWidth="1"/>
    <col min="15090" max="15090" width="7.5703125" style="1104" customWidth="1"/>
    <col min="15091" max="15091" width="7.42578125" style="1104" customWidth="1"/>
    <col min="15092" max="15092" width="8" style="1104" customWidth="1"/>
    <col min="15093" max="15093" width="8.85546875" style="1104" customWidth="1"/>
    <col min="15094" max="15095" width="8" style="1104" customWidth="1"/>
    <col min="15096" max="15096" width="7.7109375" style="1104" customWidth="1"/>
    <col min="15097" max="15097" width="8" style="1104" customWidth="1"/>
    <col min="15098" max="15098" width="7.28515625" style="1104" customWidth="1"/>
    <col min="15099" max="15099" width="7.5703125" style="1104" customWidth="1"/>
    <col min="15100" max="15117" width="0" style="1104" hidden="1" customWidth="1"/>
    <col min="15118" max="15336" width="9.140625" style="1104"/>
    <col min="15337" max="15337" width="5.28515625" style="1104" customWidth="1"/>
    <col min="15338" max="15338" width="30.5703125" style="1104" customWidth="1"/>
    <col min="15339" max="15339" width="6.42578125" style="1104" bestFit="1" customWidth="1"/>
    <col min="15340" max="15341" width="0" style="1104" hidden="1" customWidth="1"/>
    <col min="15342" max="15342" width="9.140625" style="1104" customWidth="1"/>
    <col min="15343" max="15344" width="0" style="1104" hidden="1" customWidth="1"/>
    <col min="15345" max="15345" width="8" style="1104" customWidth="1"/>
    <col min="15346" max="15346" width="7.5703125" style="1104" customWidth="1"/>
    <col min="15347" max="15347" width="7.42578125" style="1104" customWidth="1"/>
    <col min="15348" max="15348" width="8" style="1104" customWidth="1"/>
    <col min="15349" max="15349" width="8.85546875" style="1104" customWidth="1"/>
    <col min="15350" max="15351" width="8" style="1104" customWidth="1"/>
    <col min="15352" max="15352" width="7.7109375" style="1104" customWidth="1"/>
    <col min="15353" max="15353" width="8" style="1104" customWidth="1"/>
    <col min="15354" max="15354" width="7.28515625" style="1104" customWidth="1"/>
    <col min="15355" max="15355" width="7.5703125" style="1104" customWidth="1"/>
    <col min="15356" max="15373" width="0" style="1104" hidden="1" customWidth="1"/>
    <col min="15374" max="15592" width="9.140625" style="1104"/>
    <col min="15593" max="15593" width="5.28515625" style="1104" customWidth="1"/>
    <col min="15594" max="15594" width="30.5703125" style="1104" customWidth="1"/>
    <col min="15595" max="15595" width="6.42578125" style="1104" bestFit="1" customWidth="1"/>
    <col min="15596" max="15597" width="0" style="1104" hidden="1" customWidth="1"/>
    <col min="15598" max="15598" width="9.140625" style="1104" customWidth="1"/>
    <col min="15599" max="15600" width="0" style="1104" hidden="1" customWidth="1"/>
    <col min="15601" max="15601" width="8" style="1104" customWidth="1"/>
    <col min="15602" max="15602" width="7.5703125" style="1104" customWidth="1"/>
    <col min="15603" max="15603" width="7.42578125" style="1104" customWidth="1"/>
    <col min="15604" max="15604" width="8" style="1104" customWidth="1"/>
    <col min="15605" max="15605" width="8.85546875" style="1104" customWidth="1"/>
    <col min="15606" max="15607" width="8" style="1104" customWidth="1"/>
    <col min="15608" max="15608" width="7.7109375" style="1104" customWidth="1"/>
    <col min="15609" max="15609" width="8" style="1104" customWidth="1"/>
    <col min="15610" max="15610" width="7.28515625" style="1104" customWidth="1"/>
    <col min="15611" max="15611" width="7.5703125" style="1104" customWidth="1"/>
    <col min="15612" max="15629" width="0" style="1104" hidden="1" customWidth="1"/>
    <col min="15630" max="15848" width="9.140625" style="1104"/>
    <col min="15849" max="15849" width="5.28515625" style="1104" customWidth="1"/>
    <col min="15850" max="15850" width="30.5703125" style="1104" customWidth="1"/>
    <col min="15851" max="15851" width="6.42578125" style="1104" bestFit="1" customWidth="1"/>
    <col min="15852" max="15853" width="0" style="1104" hidden="1" customWidth="1"/>
    <col min="15854" max="15854" width="9.140625" style="1104" customWidth="1"/>
    <col min="15855" max="15856" width="0" style="1104" hidden="1" customWidth="1"/>
    <col min="15857" max="15857" width="8" style="1104" customWidth="1"/>
    <col min="15858" max="15858" width="7.5703125" style="1104" customWidth="1"/>
    <col min="15859" max="15859" width="7.42578125" style="1104" customWidth="1"/>
    <col min="15860" max="15860" width="8" style="1104" customWidth="1"/>
    <col min="15861" max="15861" width="8.85546875" style="1104" customWidth="1"/>
    <col min="15862" max="15863" width="8" style="1104" customWidth="1"/>
    <col min="15864" max="15864" width="7.7109375" style="1104" customWidth="1"/>
    <col min="15865" max="15865" width="8" style="1104" customWidth="1"/>
    <col min="15866" max="15866" width="7.28515625" style="1104" customWidth="1"/>
    <col min="15867" max="15867" width="7.5703125" style="1104" customWidth="1"/>
    <col min="15868" max="15885" width="0" style="1104" hidden="1" customWidth="1"/>
    <col min="15886" max="16104" width="9.140625" style="1104"/>
    <col min="16105" max="16105" width="5.28515625" style="1104" customWidth="1"/>
    <col min="16106" max="16106" width="30.5703125" style="1104" customWidth="1"/>
    <col min="16107" max="16107" width="6.42578125" style="1104" bestFit="1" customWidth="1"/>
    <col min="16108" max="16109" width="0" style="1104" hidden="1" customWidth="1"/>
    <col min="16110" max="16110" width="9.140625" style="1104" customWidth="1"/>
    <col min="16111" max="16112" width="0" style="1104" hidden="1" customWidth="1"/>
    <col min="16113" max="16113" width="8" style="1104" customWidth="1"/>
    <col min="16114" max="16114" width="7.5703125" style="1104" customWidth="1"/>
    <col min="16115" max="16115" width="7.42578125" style="1104" customWidth="1"/>
    <col min="16116" max="16116" width="8" style="1104" customWidth="1"/>
    <col min="16117" max="16117" width="8.85546875" style="1104" customWidth="1"/>
    <col min="16118" max="16119" width="8" style="1104" customWidth="1"/>
    <col min="16120" max="16120" width="7.7109375" style="1104" customWidth="1"/>
    <col min="16121" max="16121" width="8" style="1104" customWidth="1"/>
    <col min="16122" max="16122" width="7.28515625" style="1104" customWidth="1"/>
    <col min="16123" max="16123" width="7.5703125" style="1104" customWidth="1"/>
    <col min="16124" max="16141" width="0" style="1104" hidden="1" customWidth="1"/>
    <col min="16142" max="16384" width="9.140625" style="1104"/>
  </cols>
  <sheetData>
    <row r="1" spans="1:15" ht="15.75" customHeight="1">
      <c r="A1" s="1332" t="s">
        <v>1263</v>
      </c>
      <c r="B1" s="1332"/>
      <c r="C1" s="946"/>
      <c r="D1" s="946"/>
      <c r="E1" s="946"/>
      <c r="F1" s="946"/>
      <c r="G1" s="946"/>
      <c r="H1" s="946"/>
      <c r="I1" s="946"/>
      <c r="J1" s="946"/>
      <c r="K1" s="946"/>
      <c r="L1" s="946"/>
      <c r="M1" s="946"/>
      <c r="N1" s="946"/>
      <c r="O1" s="946"/>
    </row>
    <row r="2" spans="1:15">
      <c r="A2" s="1334" t="s">
        <v>1417</v>
      </c>
      <c r="B2" s="1335"/>
      <c r="C2" s="1335"/>
      <c r="D2" s="1335"/>
      <c r="E2" s="1335"/>
      <c r="F2" s="1335"/>
      <c r="G2" s="1335"/>
      <c r="H2" s="1335"/>
      <c r="I2" s="1335"/>
      <c r="J2" s="1335"/>
      <c r="K2" s="1335"/>
      <c r="L2" s="1335"/>
      <c r="M2" s="1335"/>
      <c r="N2" s="1335"/>
      <c r="O2" s="1335"/>
    </row>
    <row r="3" spans="1:15" ht="12.75" customHeight="1">
      <c r="A3" s="1341" t="s">
        <v>1264</v>
      </c>
      <c r="B3" s="1341"/>
      <c r="C3" s="1341"/>
      <c r="D3" s="1341"/>
      <c r="E3" s="1341"/>
      <c r="F3" s="1341"/>
      <c r="G3" s="1341"/>
      <c r="H3" s="1341"/>
      <c r="I3" s="1341"/>
      <c r="J3" s="1341"/>
      <c r="K3" s="1341"/>
      <c r="L3" s="1341"/>
      <c r="M3" s="1341"/>
      <c r="N3" s="1341"/>
      <c r="O3" s="1341"/>
    </row>
    <row r="4" spans="1:15" ht="15.75" customHeight="1">
      <c r="A4" s="1333" t="s">
        <v>1258</v>
      </c>
      <c r="B4" s="1333" t="s">
        <v>144</v>
      </c>
      <c r="C4" s="1333" t="s">
        <v>143</v>
      </c>
      <c r="D4" s="1339" t="s">
        <v>529</v>
      </c>
      <c r="E4" s="1336" t="s">
        <v>141</v>
      </c>
      <c r="F4" s="1337"/>
      <c r="G4" s="1337"/>
      <c r="H4" s="1337"/>
      <c r="I4" s="1337"/>
      <c r="J4" s="1337"/>
      <c r="K4" s="1337"/>
      <c r="L4" s="1337"/>
      <c r="M4" s="1337"/>
      <c r="N4" s="1337"/>
      <c r="O4" s="1338"/>
    </row>
    <row r="5" spans="1:15" ht="43.5" customHeight="1">
      <c r="A5" s="1333"/>
      <c r="B5" s="1333"/>
      <c r="C5" s="1333"/>
      <c r="D5" s="1340"/>
      <c r="E5" s="948" t="s">
        <v>140</v>
      </c>
      <c r="F5" s="949" t="s">
        <v>139</v>
      </c>
      <c r="G5" s="949" t="s">
        <v>138</v>
      </c>
      <c r="H5" s="949" t="s">
        <v>137</v>
      </c>
      <c r="I5" s="949" t="s">
        <v>136</v>
      </c>
      <c r="J5" s="949" t="s">
        <v>135</v>
      </c>
      <c r="K5" s="949" t="s">
        <v>134</v>
      </c>
      <c r="L5" s="949" t="s">
        <v>133</v>
      </c>
      <c r="M5" s="949" t="s">
        <v>132</v>
      </c>
      <c r="N5" s="949" t="s">
        <v>131</v>
      </c>
      <c r="O5" s="949" t="s">
        <v>130</v>
      </c>
    </row>
    <row r="6" spans="1:15" s="932" customFormat="1" ht="17.45" customHeight="1">
      <c r="A6" s="1106" t="s">
        <v>847</v>
      </c>
      <c r="B6" s="1162" t="s">
        <v>1307</v>
      </c>
      <c r="C6" s="1106"/>
      <c r="D6" s="1163">
        <v>10348.665268000001</v>
      </c>
      <c r="E6" s="1164">
        <v>2140.0075499999998</v>
      </c>
      <c r="F6" s="1163">
        <v>423.221206</v>
      </c>
      <c r="G6" s="1163">
        <v>549.67159300000003</v>
      </c>
      <c r="H6" s="1163">
        <v>2189.94562</v>
      </c>
      <c r="I6" s="1163">
        <v>739.02200000000016</v>
      </c>
      <c r="J6" s="1163">
        <v>1256.87655</v>
      </c>
      <c r="K6" s="1163">
        <v>647.2118499999998</v>
      </c>
      <c r="L6" s="1163">
        <v>405.87208999999996</v>
      </c>
      <c r="M6" s="1163">
        <v>975.01756999999998</v>
      </c>
      <c r="N6" s="1163">
        <v>803.17006000000003</v>
      </c>
      <c r="O6" s="1163">
        <v>218.65917899999999</v>
      </c>
    </row>
    <row r="7" spans="1:15" s="932" customFormat="1" ht="17.45" customHeight="1">
      <c r="A7" s="1106">
        <v>1</v>
      </c>
      <c r="B7" s="951" t="s">
        <v>128</v>
      </c>
      <c r="C7" s="1106" t="s">
        <v>127</v>
      </c>
      <c r="D7" s="1170">
        <v>6065.2774050000007</v>
      </c>
      <c r="E7" s="1171">
        <v>1380.91003</v>
      </c>
      <c r="F7" s="1170">
        <v>242.37068000000002</v>
      </c>
      <c r="G7" s="1170">
        <v>321.84419800000006</v>
      </c>
      <c r="H7" s="1170">
        <v>1610.520172</v>
      </c>
      <c r="I7" s="1170">
        <v>398.10759999999999</v>
      </c>
      <c r="J7" s="1170">
        <v>447.82386999999994</v>
      </c>
      <c r="K7" s="1170">
        <v>248.18179000000001</v>
      </c>
      <c r="L7" s="1170">
        <v>211.43851999999998</v>
      </c>
      <c r="M7" s="1170">
        <v>606.29728</v>
      </c>
      <c r="N7" s="1170">
        <v>568.60135000000002</v>
      </c>
      <c r="O7" s="1170">
        <v>29.181915000000004</v>
      </c>
    </row>
    <row r="8" spans="1:15" ht="17.45" customHeight="1">
      <c r="A8" s="950" t="s">
        <v>126</v>
      </c>
      <c r="B8" s="952" t="s">
        <v>125</v>
      </c>
      <c r="C8" s="950" t="s">
        <v>124</v>
      </c>
      <c r="D8" s="1167">
        <v>2841.62041</v>
      </c>
      <c r="E8" s="1166">
        <v>413.67999999999995</v>
      </c>
      <c r="F8" s="1165">
        <v>220.76112000000001</v>
      </c>
      <c r="G8" s="1165">
        <v>281.46000000000004</v>
      </c>
      <c r="H8" s="1165">
        <v>311.58285000000001</v>
      </c>
      <c r="I8" s="1165">
        <v>331.59677000000005</v>
      </c>
      <c r="J8" s="1165">
        <v>316.84558999999996</v>
      </c>
      <c r="K8" s="1165">
        <v>213.28762</v>
      </c>
      <c r="L8" s="1165">
        <v>187.54902999999999</v>
      </c>
      <c r="M8" s="1165">
        <v>161.08520000000001</v>
      </c>
      <c r="N8" s="1165">
        <v>386.38121000000001</v>
      </c>
      <c r="O8" s="1165">
        <v>17.391020000000001</v>
      </c>
    </row>
    <row r="9" spans="1:15" s="1234" customFormat="1" ht="17.45" customHeight="1">
      <c r="A9" s="926"/>
      <c r="B9" s="925" t="s">
        <v>123</v>
      </c>
      <c r="C9" s="926" t="s">
        <v>122</v>
      </c>
      <c r="D9" s="1233">
        <v>2236.1684600000003</v>
      </c>
      <c r="E9" s="1168">
        <v>270.26</v>
      </c>
      <c r="F9" s="1169">
        <v>212.74458999999999</v>
      </c>
      <c r="G9" s="1169">
        <v>278.57444000000004</v>
      </c>
      <c r="H9" s="1169">
        <v>159.42180999999999</v>
      </c>
      <c r="I9" s="1169">
        <v>331.59677000000005</v>
      </c>
      <c r="J9" s="1236">
        <v>218.11941999999999</v>
      </c>
      <c r="K9" s="1235">
        <v>187.06331</v>
      </c>
      <c r="L9" s="1169">
        <v>152.64516</v>
      </c>
      <c r="M9" s="1169">
        <v>94.877600000000001</v>
      </c>
      <c r="N9" s="1169">
        <v>314.03564</v>
      </c>
      <c r="O9" s="1169">
        <v>16.829720000000002</v>
      </c>
    </row>
    <row r="10" spans="1:15" ht="17.45" customHeight="1">
      <c r="A10" s="950" t="s">
        <v>121</v>
      </c>
      <c r="B10" s="952" t="s">
        <v>120</v>
      </c>
      <c r="C10" s="950" t="s">
        <v>119</v>
      </c>
      <c r="D10" s="1167">
        <v>35.659895000000006</v>
      </c>
      <c r="E10" s="1166">
        <v>9.8399999999999987E-2</v>
      </c>
      <c r="F10" s="1165">
        <v>0.12</v>
      </c>
      <c r="G10" s="1165">
        <v>0.99553500000000006</v>
      </c>
      <c r="H10" s="1165">
        <v>0.50578999999999996</v>
      </c>
      <c r="I10" s="1165">
        <v>11.8406</v>
      </c>
      <c r="J10" s="1165">
        <v>9.0712700000000002</v>
      </c>
      <c r="K10" s="1165">
        <v>5.0541499999999999</v>
      </c>
      <c r="L10" s="1165">
        <v>7.1106499999999997</v>
      </c>
      <c r="M10" s="1165"/>
      <c r="N10" s="1165"/>
      <c r="O10" s="1165">
        <v>0.86350000000000005</v>
      </c>
    </row>
    <row r="11" spans="1:15" ht="17.45" customHeight="1">
      <c r="A11" s="950" t="s">
        <v>118</v>
      </c>
      <c r="B11" s="952" t="s">
        <v>117</v>
      </c>
      <c r="C11" s="950" t="s">
        <v>116</v>
      </c>
      <c r="D11" s="1167">
        <v>188.12228300000001</v>
      </c>
      <c r="E11" s="1166">
        <v>44.057050000000004</v>
      </c>
      <c r="F11" s="1165">
        <v>5.63809</v>
      </c>
      <c r="G11" s="1165">
        <v>16.881033000000002</v>
      </c>
      <c r="H11" s="1165">
        <v>17.6586</v>
      </c>
      <c r="I11" s="1165">
        <v>20.182729999999999</v>
      </c>
      <c r="J11" s="1165">
        <v>22.233870000000003</v>
      </c>
      <c r="K11" s="1165">
        <v>11.556849999999999</v>
      </c>
      <c r="L11" s="1165">
        <v>10.68403</v>
      </c>
      <c r="M11" s="1165">
        <v>11.888199999999999</v>
      </c>
      <c r="N11" s="1165">
        <v>22.689339999999998</v>
      </c>
      <c r="O11" s="1165">
        <v>4.6524899999999993</v>
      </c>
    </row>
    <row r="12" spans="1:15" ht="17.45" customHeight="1">
      <c r="A12" s="950" t="s">
        <v>115</v>
      </c>
      <c r="B12" s="952" t="s">
        <v>114</v>
      </c>
      <c r="C12" s="950" t="s">
        <v>113</v>
      </c>
      <c r="D12" s="1167">
        <v>1.3500449999999999</v>
      </c>
      <c r="E12" s="1166"/>
      <c r="F12" s="1165"/>
      <c r="G12" s="1165"/>
      <c r="H12" s="1165"/>
      <c r="I12" s="1165"/>
      <c r="J12" s="1165"/>
      <c r="K12" s="1165"/>
      <c r="L12" s="1165"/>
      <c r="M12" s="1165"/>
      <c r="N12" s="1165"/>
      <c r="O12" s="1165">
        <v>1.3500449999999999</v>
      </c>
    </row>
    <row r="13" spans="1:15" ht="17.45" customHeight="1">
      <c r="A13" s="950" t="s">
        <v>112</v>
      </c>
      <c r="B13" s="952" t="s">
        <v>111</v>
      </c>
      <c r="C13" s="950" t="s">
        <v>110</v>
      </c>
      <c r="D13" s="1167">
        <v>2763.779732</v>
      </c>
      <c r="E13" s="1166">
        <v>882.40144999999995</v>
      </c>
      <c r="F13" s="1165"/>
      <c r="G13" s="1165"/>
      <c r="H13" s="1165">
        <v>1258.725072</v>
      </c>
      <c r="I13" s="1165"/>
      <c r="J13" s="1165">
        <v>80.631249999999994</v>
      </c>
      <c r="K13" s="1165"/>
      <c r="L13" s="1165"/>
      <c r="M13" s="1165">
        <v>419.22967999999997</v>
      </c>
      <c r="N13" s="1165">
        <v>122.79228000000001</v>
      </c>
      <c r="O13" s="1165"/>
    </row>
    <row r="14" spans="1:15" ht="17.45" customHeight="1">
      <c r="A14" s="950" t="s">
        <v>109</v>
      </c>
      <c r="B14" s="952" t="s">
        <v>108</v>
      </c>
      <c r="C14" s="950" t="s">
        <v>107</v>
      </c>
      <c r="D14" s="1167">
        <v>211.72418000000002</v>
      </c>
      <c r="E14" s="1166">
        <v>35.733130000000003</v>
      </c>
      <c r="F14" s="1165">
        <v>7.4092099999999999</v>
      </c>
      <c r="G14" s="1165">
        <v>22.297799999999999</v>
      </c>
      <c r="H14" s="1165">
        <v>22.04786</v>
      </c>
      <c r="I14" s="1165">
        <v>29.83034</v>
      </c>
      <c r="J14" s="1165">
        <v>15.201219999999999</v>
      </c>
      <c r="K14" s="1165">
        <v>18.283170000000002</v>
      </c>
      <c r="L14" s="1165">
        <v>6.0948099999999998</v>
      </c>
      <c r="M14" s="1165">
        <v>14.094199999999999</v>
      </c>
      <c r="N14" s="1165">
        <v>35.807579999999994</v>
      </c>
      <c r="O14" s="1165">
        <v>4.9248600000000007</v>
      </c>
    </row>
    <row r="15" spans="1:15" ht="17.45" customHeight="1">
      <c r="A15" s="950" t="s">
        <v>106</v>
      </c>
      <c r="B15" s="952" t="s">
        <v>105</v>
      </c>
      <c r="C15" s="950" t="s">
        <v>104</v>
      </c>
      <c r="D15" s="1167">
        <v>23.020859999999999</v>
      </c>
      <c r="E15" s="1166">
        <v>4.9399999999999986</v>
      </c>
      <c r="F15" s="1165">
        <v>8.4422599999999992</v>
      </c>
      <c r="G15" s="1165">
        <v>0.20982999999999999</v>
      </c>
      <c r="H15" s="1165"/>
      <c r="I15" s="1165">
        <v>4.6571600000000002</v>
      </c>
      <c r="J15" s="1165">
        <v>3.8406699999999998</v>
      </c>
      <c r="K15" s="1165"/>
      <c r="L15" s="1165"/>
      <c r="M15" s="1165"/>
      <c r="N15" s="1165">
        <v>0.93093999999999999</v>
      </c>
      <c r="O15" s="1165"/>
    </row>
    <row r="16" spans="1:15" ht="17.45" customHeight="1">
      <c r="A16" s="1106">
        <v>2</v>
      </c>
      <c r="B16" s="951" t="s">
        <v>103</v>
      </c>
      <c r="C16" s="1106" t="s">
        <v>102</v>
      </c>
      <c r="D16" s="1170">
        <v>3794.2446150000005</v>
      </c>
      <c r="E16" s="1171">
        <v>629.83765999999991</v>
      </c>
      <c r="F16" s="1170">
        <v>147.29997600000002</v>
      </c>
      <c r="G16" s="1170">
        <v>210.30367499999997</v>
      </c>
      <c r="H16" s="1170">
        <v>468.11207999999999</v>
      </c>
      <c r="I16" s="1170">
        <v>295.7889600000002</v>
      </c>
      <c r="J16" s="1170">
        <v>770.17192</v>
      </c>
      <c r="K16" s="1170">
        <v>366.87027999999987</v>
      </c>
      <c r="L16" s="1170">
        <v>180.19144999999997</v>
      </c>
      <c r="M16" s="1170">
        <v>348.59887999999995</v>
      </c>
      <c r="N16" s="1170">
        <v>193.62597000000005</v>
      </c>
      <c r="O16" s="1170">
        <v>183.44376399999999</v>
      </c>
    </row>
    <row r="17" spans="1:15" ht="17.45" customHeight="1">
      <c r="A17" s="950" t="s">
        <v>101</v>
      </c>
      <c r="B17" s="952" t="s">
        <v>100</v>
      </c>
      <c r="C17" s="950" t="s">
        <v>99</v>
      </c>
      <c r="D17" s="1167">
        <v>19.527139999999999</v>
      </c>
      <c r="E17" s="1166">
        <v>2.4954000000000001</v>
      </c>
      <c r="F17" s="1165"/>
      <c r="G17" s="1165"/>
      <c r="H17" s="1165"/>
      <c r="I17" s="1165">
        <v>1.03</v>
      </c>
      <c r="J17" s="1165">
        <v>0.10036</v>
      </c>
      <c r="K17" s="1165"/>
      <c r="L17" s="1165">
        <v>4.4319999999999998E-2</v>
      </c>
      <c r="M17" s="1165">
        <v>0.29496</v>
      </c>
      <c r="N17" s="1165"/>
      <c r="O17" s="1165">
        <v>15.562099999999999</v>
      </c>
    </row>
    <row r="18" spans="1:15" ht="17.45" customHeight="1">
      <c r="A18" s="950" t="s">
        <v>98</v>
      </c>
      <c r="B18" s="952" t="s">
        <v>97</v>
      </c>
      <c r="C18" s="950" t="s">
        <v>96</v>
      </c>
      <c r="D18" s="1167">
        <v>242.02414999999999</v>
      </c>
      <c r="E18" s="1166"/>
      <c r="F18" s="1165"/>
      <c r="G18" s="1165"/>
      <c r="H18" s="1165">
        <v>67.609899999999996</v>
      </c>
      <c r="I18" s="1165"/>
      <c r="J18" s="1165">
        <v>172.58481</v>
      </c>
      <c r="K18" s="1165"/>
      <c r="L18" s="1165"/>
      <c r="M18" s="1165"/>
      <c r="N18" s="1165"/>
      <c r="O18" s="1165">
        <v>1.82944</v>
      </c>
    </row>
    <row r="19" spans="1:15" ht="17.45" customHeight="1">
      <c r="A19" s="950" t="s">
        <v>94</v>
      </c>
      <c r="B19" s="952" t="s">
        <v>93</v>
      </c>
      <c r="C19" s="950" t="s">
        <v>92</v>
      </c>
      <c r="D19" s="1167">
        <v>16.830300000000001</v>
      </c>
      <c r="E19" s="1166"/>
      <c r="F19" s="1165"/>
      <c r="G19" s="1165"/>
      <c r="H19" s="1165"/>
      <c r="I19" s="1165"/>
      <c r="J19" s="1165">
        <v>16.830300000000001</v>
      </c>
      <c r="K19" s="1165"/>
      <c r="L19" s="1165"/>
      <c r="M19" s="1165"/>
      <c r="N19" s="1165"/>
      <c r="O19" s="1165"/>
    </row>
    <row r="20" spans="1:15" ht="17.45" customHeight="1">
      <c r="A20" s="950" t="s">
        <v>91</v>
      </c>
      <c r="B20" s="952" t="s">
        <v>90</v>
      </c>
      <c r="C20" s="950" t="s">
        <v>89</v>
      </c>
      <c r="D20" s="1167">
        <v>434.43396000000001</v>
      </c>
      <c r="E20" s="1166">
        <v>111.45578</v>
      </c>
      <c r="F20" s="1165">
        <v>7.1015259999999998</v>
      </c>
      <c r="G20" s="1165">
        <v>0.40627999999999997</v>
      </c>
      <c r="H20" s="1165">
        <v>191.44827000000001</v>
      </c>
      <c r="I20" s="1165">
        <v>1.6021799999999999</v>
      </c>
      <c r="J20" s="1165">
        <v>2.3588300000000002</v>
      </c>
      <c r="K20" s="1165">
        <v>13.453139999999999</v>
      </c>
      <c r="L20" s="1165">
        <v>6.3678799999999995</v>
      </c>
      <c r="M20" s="1165">
        <v>76.174099999999996</v>
      </c>
      <c r="N20" s="1165">
        <v>13.0784</v>
      </c>
      <c r="O20" s="1165">
        <v>10.987574</v>
      </c>
    </row>
    <row r="21" spans="1:15" ht="17.45" customHeight="1">
      <c r="A21" s="950" t="s">
        <v>88</v>
      </c>
      <c r="B21" s="952" t="s">
        <v>87</v>
      </c>
      <c r="C21" s="950" t="s">
        <v>86</v>
      </c>
      <c r="D21" s="1167">
        <v>174.06485999999998</v>
      </c>
      <c r="E21" s="1166">
        <v>8.2430500000000002</v>
      </c>
      <c r="F21" s="1165">
        <v>2.1137600000000001</v>
      </c>
      <c r="G21" s="1165">
        <v>17.62209</v>
      </c>
      <c r="H21" s="1165">
        <v>19.19894</v>
      </c>
      <c r="I21" s="1165">
        <v>0.97990999999999995</v>
      </c>
      <c r="J21" s="1165">
        <v>115.32016</v>
      </c>
      <c r="K21" s="1165">
        <v>0.63809000000000005</v>
      </c>
      <c r="L21" s="1165">
        <v>1.0019999999999999E-2</v>
      </c>
      <c r="M21" s="1165">
        <v>0.95428999999999997</v>
      </c>
      <c r="N21" s="1165">
        <v>0.63419999999999999</v>
      </c>
      <c r="O21" s="1165">
        <v>8.3503500000000006</v>
      </c>
    </row>
    <row r="22" spans="1:15" ht="25.5">
      <c r="A22" s="950" t="s">
        <v>85</v>
      </c>
      <c r="B22" s="952" t="s">
        <v>27</v>
      </c>
      <c r="C22" s="950" t="s">
        <v>26</v>
      </c>
      <c r="D22" s="1167">
        <v>194.09559999999999</v>
      </c>
      <c r="E22" s="1166"/>
      <c r="F22" s="1165">
        <v>0.25466</v>
      </c>
      <c r="G22" s="1165">
        <v>0.21511</v>
      </c>
      <c r="H22" s="1165"/>
      <c r="I22" s="1165"/>
      <c r="J22" s="1165">
        <v>171.84989999999999</v>
      </c>
      <c r="K22" s="1165">
        <v>21.775929999999999</v>
      </c>
      <c r="L22" s="1165"/>
      <c r="M22" s="1165"/>
      <c r="N22" s="1165"/>
      <c r="O22" s="1165"/>
    </row>
    <row r="23" spans="1:15">
      <c r="A23" s="950" t="s">
        <v>82</v>
      </c>
      <c r="B23" s="952" t="s">
        <v>81</v>
      </c>
      <c r="C23" s="950" t="s">
        <v>80</v>
      </c>
      <c r="D23" s="1172">
        <v>1420.5509799999998</v>
      </c>
      <c r="E23" s="1173">
        <v>267.64798999999999</v>
      </c>
      <c r="F23" s="1172">
        <v>71.277179999999987</v>
      </c>
      <c r="G23" s="1172">
        <v>116.78441999999998</v>
      </c>
      <c r="H23" s="1172">
        <v>99.684859999999972</v>
      </c>
      <c r="I23" s="1172">
        <v>153.29531</v>
      </c>
      <c r="J23" s="1172">
        <v>177.92103000000003</v>
      </c>
      <c r="K23" s="1172">
        <v>174.25610000000003</v>
      </c>
      <c r="L23" s="1172">
        <v>93.44965999999998</v>
      </c>
      <c r="M23" s="1172">
        <v>66.625129999999999</v>
      </c>
      <c r="N23" s="1172">
        <v>117.11268000000001</v>
      </c>
      <c r="O23" s="1172">
        <v>82.496620000000021</v>
      </c>
    </row>
    <row r="24" spans="1:15" s="1234" customFormat="1">
      <c r="A24" s="1247"/>
      <c r="B24" s="922" t="s">
        <v>334</v>
      </c>
      <c r="C24" s="923" t="s">
        <v>78</v>
      </c>
      <c r="D24" s="1233">
        <v>820.86405999999999</v>
      </c>
      <c r="E24" s="1248">
        <v>139.13621999999998</v>
      </c>
      <c r="F24" s="1236">
        <v>45.768539999999994</v>
      </c>
      <c r="G24" s="1236">
        <v>71.085829999999987</v>
      </c>
      <c r="H24" s="1236">
        <v>54.035259999999994</v>
      </c>
      <c r="I24" s="1236">
        <v>72.485200000000006</v>
      </c>
      <c r="J24" s="1236">
        <v>119.71436</v>
      </c>
      <c r="K24" s="1236">
        <v>87.583300000000008</v>
      </c>
      <c r="L24" s="1236">
        <v>57.364840000000001</v>
      </c>
      <c r="M24" s="1236">
        <v>44.916400000000003</v>
      </c>
      <c r="N24" s="1236">
        <v>76.659520000000001</v>
      </c>
      <c r="O24" s="1236">
        <v>52.11459</v>
      </c>
    </row>
    <row r="25" spans="1:15" s="1234" customFormat="1">
      <c r="A25" s="1247"/>
      <c r="B25" s="922" t="s">
        <v>887</v>
      </c>
      <c r="C25" s="923" t="s">
        <v>76</v>
      </c>
      <c r="D25" s="1233">
        <v>357.65841999999998</v>
      </c>
      <c r="E25" s="1248">
        <v>69.49593999999999</v>
      </c>
      <c r="F25" s="1236">
        <v>17.86889</v>
      </c>
      <c r="G25" s="1236">
        <v>25.649639999999998</v>
      </c>
      <c r="H25" s="1236">
        <v>29.08737</v>
      </c>
      <c r="I25" s="1236">
        <v>61.475700000000003</v>
      </c>
      <c r="J25" s="1236">
        <v>25.22053</v>
      </c>
      <c r="K25" s="1236">
        <v>62.425690000000003</v>
      </c>
      <c r="L25" s="1236">
        <v>25.468919999999997</v>
      </c>
      <c r="M25" s="1236">
        <v>11.54739</v>
      </c>
      <c r="N25" s="1236">
        <v>25.156890000000001</v>
      </c>
      <c r="O25" s="1236">
        <v>4.2614599999999996</v>
      </c>
    </row>
    <row r="26" spans="1:15" s="1234" customFormat="1">
      <c r="A26" s="1247"/>
      <c r="B26" s="922" t="s">
        <v>1250</v>
      </c>
      <c r="C26" s="923" t="s">
        <v>69</v>
      </c>
      <c r="D26" s="1233">
        <v>14.800160000000002</v>
      </c>
      <c r="E26" s="1248">
        <v>0.43142000000000003</v>
      </c>
      <c r="F26" s="1236">
        <v>0.32327</v>
      </c>
      <c r="G26" s="1236">
        <v>0.73191000000000006</v>
      </c>
      <c r="H26" s="1236">
        <v>0.41854999999999998</v>
      </c>
      <c r="I26" s="1236">
        <v>8.1324199999999998</v>
      </c>
      <c r="J26" s="1236">
        <v>2.0936499999999998</v>
      </c>
      <c r="K26" s="1236">
        <v>0.54722999999999999</v>
      </c>
      <c r="L26" s="1236">
        <v>1.6570000000000001E-2</v>
      </c>
      <c r="M26" s="1236">
        <v>6.8519999999999998E-2</v>
      </c>
      <c r="N26" s="1236">
        <v>8.9560000000000001E-2</v>
      </c>
      <c r="O26" s="1236">
        <v>1.94706</v>
      </c>
    </row>
    <row r="27" spans="1:15" s="1234" customFormat="1">
      <c r="A27" s="1247"/>
      <c r="B27" s="922" t="s">
        <v>1251</v>
      </c>
      <c r="C27" s="923" t="s">
        <v>67</v>
      </c>
      <c r="D27" s="1233">
        <v>5.9886899999999992</v>
      </c>
      <c r="E27" s="1248">
        <v>0.41797000000000001</v>
      </c>
      <c r="F27" s="1236">
        <v>0.37447000000000003</v>
      </c>
      <c r="G27" s="1236">
        <v>0.28260000000000002</v>
      </c>
      <c r="H27" s="1236">
        <v>0.65752999999999995</v>
      </c>
      <c r="I27" s="1236">
        <v>6.7059999999999995E-2</v>
      </c>
      <c r="J27" s="1236">
        <v>0.37378</v>
      </c>
      <c r="K27" s="1236">
        <v>0.15</v>
      </c>
      <c r="L27" s="1236">
        <v>6.83E-2</v>
      </c>
      <c r="M27" s="1236">
        <v>0.15901000000000001</v>
      </c>
      <c r="N27" s="1236">
        <v>3.1199999999999999E-2</v>
      </c>
      <c r="O27" s="1236">
        <v>3.4067699999999999</v>
      </c>
    </row>
    <row r="28" spans="1:15" s="1234" customFormat="1">
      <c r="A28" s="1247"/>
      <c r="B28" s="922" t="s">
        <v>1252</v>
      </c>
      <c r="C28" s="923" t="s">
        <v>65</v>
      </c>
      <c r="D28" s="1233">
        <v>37.331589999999998</v>
      </c>
      <c r="E28" s="1248">
        <v>2.0003799999999998</v>
      </c>
      <c r="F28" s="1236">
        <v>1.92652</v>
      </c>
      <c r="G28" s="1236">
        <v>3.8589500000000001</v>
      </c>
      <c r="H28" s="1235">
        <v>1.1033200000000001</v>
      </c>
      <c r="I28" s="1236">
        <v>2.5418699999999999</v>
      </c>
      <c r="J28" s="1236">
        <v>4.4532099999999994</v>
      </c>
      <c r="K28" s="1236">
        <v>3.85521</v>
      </c>
      <c r="L28" s="1236">
        <v>2.2535599999999998</v>
      </c>
      <c r="M28" s="1236">
        <v>1.7135499999999999</v>
      </c>
      <c r="N28" s="1236">
        <v>2.3904800000000002</v>
      </c>
      <c r="O28" s="1236">
        <v>11.234539999999999</v>
      </c>
    </row>
    <row r="29" spans="1:15" s="1234" customFormat="1">
      <c r="A29" s="1247"/>
      <c r="B29" s="922" t="s">
        <v>1253</v>
      </c>
      <c r="C29" s="923" t="s">
        <v>63</v>
      </c>
      <c r="D29" s="1233">
        <v>7.1326999999999989</v>
      </c>
      <c r="E29" s="1248"/>
      <c r="F29" s="1236">
        <v>0.67386000000000001</v>
      </c>
      <c r="G29" s="1236">
        <v>0.56298000000000004</v>
      </c>
      <c r="H29" s="1236"/>
      <c r="I29" s="1236">
        <v>0.60833000000000004</v>
      </c>
      <c r="J29" s="1236">
        <v>0.47273999999999999</v>
      </c>
      <c r="K29" s="1236">
        <v>2.8361199999999998</v>
      </c>
      <c r="L29" s="1236">
        <v>1.49004</v>
      </c>
      <c r="M29" s="1236">
        <v>1.55E-2</v>
      </c>
      <c r="N29" s="1236">
        <v>0.1</v>
      </c>
      <c r="O29" s="1236">
        <v>0.37313000000000002</v>
      </c>
    </row>
    <row r="30" spans="1:15" s="1234" customFormat="1">
      <c r="A30" s="1247"/>
      <c r="B30" s="922" t="s">
        <v>1254</v>
      </c>
      <c r="C30" s="924" t="s">
        <v>74</v>
      </c>
      <c r="D30" s="1233">
        <v>5.0219700000000005</v>
      </c>
      <c r="E30" s="1248">
        <v>0.34565000000000001</v>
      </c>
      <c r="F30" s="1236">
        <v>0.37569999999999998</v>
      </c>
      <c r="G30" s="1236">
        <v>0.44843</v>
      </c>
      <c r="H30" s="1236">
        <v>6.5300000000000002E-3</v>
      </c>
      <c r="I30" s="1236">
        <v>0.38932</v>
      </c>
      <c r="J30" s="1236">
        <v>0.96222000000000008</v>
      </c>
      <c r="K30" s="1236">
        <v>1.1778900000000001</v>
      </c>
      <c r="L30" s="1236">
        <v>8.3519999999999997E-2</v>
      </c>
      <c r="M30" s="1236">
        <v>1.864E-2</v>
      </c>
      <c r="N30" s="1236">
        <v>0.87108000000000008</v>
      </c>
      <c r="O30" s="1236">
        <v>0.34299000000000002</v>
      </c>
    </row>
    <row r="31" spans="1:15" s="1234" customFormat="1">
      <c r="A31" s="1247"/>
      <c r="B31" s="922" t="s">
        <v>1255</v>
      </c>
      <c r="C31" s="924" t="s">
        <v>71</v>
      </c>
      <c r="D31" s="1233">
        <v>0.41933999999999994</v>
      </c>
      <c r="E31" s="1248">
        <v>2.367E-2</v>
      </c>
      <c r="F31" s="1236">
        <v>1.2930000000000001E-2</v>
      </c>
      <c r="G31" s="1236">
        <v>2.4539999999999999E-2</v>
      </c>
      <c r="H31" s="1236">
        <v>2.6280000000000001E-2</v>
      </c>
      <c r="I31" s="1236">
        <v>1.678E-2</v>
      </c>
      <c r="J31" s="1236">
        <v>1.5959999999999998E-2</v>
      </c>
      <c r="K31" s="1236">
        <v>1.1390000000000001E-2</v>
      </c>
      <c r="L31" s="1236">
        <v>2.1430000000000001E-2</v>
      </c>
      <c r="M31" s="1236">
        <v>4.8219999999999999E-2</v>
      </c>
      <c r="N31" s="1236">
        <v>1.031E-2</v>
      </c>
      <c r="O31" s="1236">
        <v>0.20782999999999999</v>
      </c>
    </row>
    <row r="32" spans="1:15" s="1234" customFormat="1" ht="12.75" customHeight="1">
      <c r="A32" s="1247"/>
      <c r="B32" s="925" t="s">
        <v>55</v>
      </c>
      <c r="C32" s="926" t="s">
        <v>54</v>
      </c>
      <c r="D32" s="1233">
        <v>36.419980000000002</v>
      </c>
      <c r="E32" s="1248">
        <v>30.806250000000002</v>
      </c>
      <c r="F32" s="1236"/>
      <c r="G32" s="1236">
        <v>0.54344999999999999</v>
      </c>
      <c r="H32" s="1236"/>
      <c r="I32" s="1236"/>
      <c r="J32" s="1236">
        <v>0.44083</v>
      </c>
      <c r="K32" s="1236">
        <v>3.4427300000000001</v>
      </c>
      <c r="L32" s="1236"/>
      <c r="M32" s="1236">
        <v>0.86677000000000004</v>
      </c>
      <c r="N32" s="1236"/>
      <c r="O32" s="1236">
        <v>0.31995000000000001</v>
      </c>
    </row>
    <row r="33" spans="1:15" s="1234" customFormat="1" ht="14.45" customHeight="1">
      <c r="A33" s="1247"/>
      <c r="B33" s="925" t="s">
        <v>49</v>
      </c>
      <c r="C33" s="926" t="s">
        <v>48</v>
      </c>
      <c r="D33" s="1233">
        <v>1.0850200000000001</v>
      </c>
      <c r="E33" s="1248"/>
      <c r="F33" s="1236"/>
      <c r="G33" s="1236">
        <v>1.9E-2</v>
      </c>
      <c r="H33" s="1236"/>
      <c r="I33" s="1236"/>
      <c r="J33" s="1236"/>
      <c r="K33" s="1236"/>
      <c r="L33" s="1236"/>
      <c r="M33" s="1236"/>
      <c r="N33" s="1236">
        <v>7.2249999999999995E-2</v>
      </c>
      <c r="O33" s="1236">
        <v>0.99377000000000004</v>
      </c>
    </row>
    <row r="34" spans="1:15" s="1234" customFormat="1">
      <c r="A34" s="1247"/>
      <c r="B34" s="925" t="s">
        <v>33</v>
      </c>
      <c r="C34" s="926" t="s">
        <v>32</v>
      </c>
      <c r="D34" s="1233">
        <v>10.04522</v>
      </c>
      <c r="E34" s="1248">
        <v>0.30080000000000001</v>
      </c>
      <c r="F34" s="1236">
        <v>0.45796999999999999</v>
      </c>
      <c r="G34" s="1236">
        <v>0.98412999999999995</v>
      </c>
      <c r="H34" s="1236">
        <v>0.90214000000000005</v>
      </c>
      <c r="I34" s="1236">
        <v>0.75665000000000004</v>
      </c>
      <c r="J34" s="1236">
        <v>2.3397999999999999</v>
      </c>
      <c r="K34" s="1236">
        <v>1.52349</v>
      </c>
      <c r="L34" s="1236">
        <v>0.64746000000000004</v>
      </c>
      <c r="M34" s="1236">
        <v>0.38508999999999999</v>
      </c>
      <c r="N34" s="1236">
        <v>1.34514</v>
      </c>
      <c r="O34" s="1236">
        <v>0.40255000000000002</v>
      </c>
    </row>
    <row r="35" spans="1:15" s="1234" customFormat="1">
      <c r="A35" s="1247"/>
      <c r="B35" s="925" t="s">
        <v>30</v>
      </c>
      <c r="C35" s="926" t="s">
        <v>29</v>
      </c>
      <c r="D35" s="1233">
        <v>119.24636000000001</v>
      </c>
      <c r="E35" s="1248">
        <v>24.479649999999999</v>
      </c>
      <c r="F35" s="1236">
        <v>3.3737599999999999</v>
      </c>
      <c r="G35" s="1236">
        <v>12.34381</v>
      </c>
      <c r="H35" s="1236">
        <v>13.266260000000001</v>
      </c>
      <c r="I35" s="1236">
        <v>6.7499900000000004</v>
      </c>
      <c r="J35" s="1236">
        <v>21.448619999999998</v>
      </c>
      <c r="K35" s="1236">
        <v>10.672599999999999</v>
      </c>
      <c r="L35" s="1236">
        <v>4.2311199999999998</v>
      </c>
      <c r="M35" s="1236">
        <v>6.8860399999999995</v>
      </c>
      <c r="N35" s="1236">
        <v>10.336360000000001</v>
      </c>
      <c r="O35" s="1236">
        <v>5.4581499999999998</v>
      </c>
    </row>
    <row r="36" spans="1:15" s="1234" customFormat="1">
      <c r="A36" s="1247"/>
      <c r="B36" s="925" t="s">
        <v>1164</v>
      </c>
      <c r="C36" s="926" t="s">
        <v>59</v>
      </c>
      <c r="D36" s="1233">
        <v>2.2166600000000001</v>
      </c>
      <c r="E36" s="1248"/>
      <c r="F36" s="1236"/>
      <c r="G36" s="1236"/>
      <c r="H36" s="1236"/>
      <c r="I36" s="1236"/>
      <c r="J36" s="1236"/>
      <c r="K36" s="1236"/>
      <c r="L36" s="1236">
        <v>1.27921</v>
      </c>
      <c r="M36" s="1236"/>
      <c r="N36" s="1236"/>
      <c r="O36" s="1236">
        <v>0.93745000000000001</v>
      </c>
    </row>
    <row r="37" spans="1:15" s="1234" customFormat="1" ht="12.75" customHeight="1">
      <c r="A37" s="1247"/>
      <c r="B37" s="922" t="s">
        <v>1256</v>
      </c>
      <c r="C37" s="923" t="s">
        <v>57</v>
      </c>
      <c r="D37" s="1233">
        <v>2.3208099999999998</v>
      </c>
      <c r="E37" s="1248">
        <v>0.21004</v>
      </c>
      <c r="F37" s="1236">
        <v>0.12127</v>
      </c>
      <c r="G37" s="1236">
        <v>0.24915000000000001</v>
      </c>
      <c r="H37" s="1236">
        <v>0.18162</v>
      </c>
      <c r="I37" s="1236">
        <v>7.1989999999999998E-2</v>
      </c>
      <c r="J37" s="1236">
        <v>0.38533000000000001</v>
      </c>
      <c r="K37" s="1236">
        <v>3.0450000000000001E-2</v>
      </c>
      <c r="L37" s="1236">
        <v>0.52468999999999999</v>
      </c>
      <c r="M37" s="1236">
        <v>0</v>
      </c>
      <c r="N37" s="1236">
        <v>4.9889999999999997E-2</v>
      </c>
      <c r="O37" s="1236">
        <v>0.49637999999999999</v>
      </c>
    </row>
    <row r="38" spans="1:15">
      <c r="A38" s="953" t="s">
        <v>56</v>
      </c>
      <c r="B38" s="1105" t="s">
        <v>21</v>
      </c>
      <c r="C38" s="950" t="s">
        <v>20</v>
      </c>
      <c r="D38" s="1167">
        <v>20.08399</v>
      </c>
      <c r="E38" s="1173"/>
      <c r="F38" s="1172">
        <v>1.2583499999999999</v>
      </c>
      <c r="G38" s="1172">
        <v>0.73</v>
      </c>
      <c r="H38" s="1172">
        <v>7.8030000000000002E-2</v>
      </c>
      <c r="I38" s="1172">
        <v>0.71453000000000011</v>
      </c>
      <c r="J38" s="1172">
        <v>2.6247799999999999</v>
      </c>
      <c r="K38" s="1172">
        <v>7.903290000000001</v>
      </c>
      <c r="L38" s="1172">
        <v>2.0367700000000002</v>
      </c>
      <c r="M38" s="1172">
        <v>0.10717</v>
      </c>
      <c r="N38" s="1172">
        <v>0.57830000000000004</v>
      </c>
      <c r="O38" s="1172">
        <v>4.0527700000000006</v>
      </c>
    </row>
    <row r="39" spans="1:15">
      <c r="A39" s="950" t="s">
        <v>53</v>
      </c>
      <c r="B39" s="1105" t="s">
        <v>46</v>
      </c>
      <c r="C39" s="950" t="s">
        <v>45</v>
      </c>
      <c r="D39" s="1167">
        <v>591.96533499999998</v>
      </c>
      <c r="E39" s="1174">
        <v>56.65943</v>
      </c>
      <c r="F39" s="1175">
        <v>45.207689999999999</v>
      </c>
      <c r="G39" s="1175">
        <v>54.024654999999996</v>
      </c>
      <c r="H39" s="1175">
        <v>49.493409999999997</v>
      </c>
      <c r="I39" s="1175">
        <v>67.161920000000009</v>
      </c>
      <c r="J39" s="1175">
        <v>79.452660000000009</v>
      </c>
      <c r="K39" s="1175">
        <v>77.598500000000001</v>
      </c>
      <c r="L39" s="1175">
        <v>72.407169999999994</v>
      </c>
      <c r="M39" s="1175">
        <v>36.881489999999999</v>
      </c>
      <c r="N39" s="1175">
        <v>53.078409999999998</v>
      </c>
      <c r="O39" s="1175"/>
    </row>
    <row r="40" spans="1:15">
      <c r="A40" s="953" t="s">
        <v>50</v>
      </c>
      <c r="B40" s="1105" t="s">
        <v>43</v>
      </c>
      <c r="C40" s="950" t="s">
        <v>42</v>
      </c>
      <c r="D40" s="1167">
        <v>53.807239999999993</v>
      </c>
      <c r="E40" s="1174"/>
      <c r="F40" s="1175"/>
      <c r="G40" s="1175"/>
      <c r="H40" s="1175"/>
      <c r="I40" s="1175"/>
      <c r="J40" s="1175"/>
      <c r="K40" s="1175"/>
      <c r="L40" s="1175"/>
      <c r="M40" s="1175"/>
      <c r="N40" s="1175"/>
      <c r="O40" s="1175">
        <v>53.807239999999993</v>
      </c>
    </row>
    <row r="41" spans="1:15">
      <c r="A41" s="950" t="s">
        <v>47</v>
      </c>
      <c r="B41" s="952" t="s">
        <v>40</v>
      </c>
      <c r="C41" s="950" t="s">
        <v>39</v>
      </c>
      <c r="D41" s="1167">
        <v>9.1466200000000004</v>
      </c>
      <c r="E41" s="1166">
        <v>0.23447999999999999</v>
      </c>
      <c r="F41" s="1165">
        <v>0.23330000000000001</v>
      </c>
      <c r="G41" s="1165">
        <v>0.62378</v>
      </c>
      <c r="H41" s="1165">
        <v>0.23002</v>
      </c>
      <c r="I41" s="1165">
        <v>0.23830999999999999</v>
      </c>
      <c r="J41" s="1165">
        <v>0.87239999999999995</v>
      </c>
      <c r="K41" s="1165">
        <v>2.0821499999999999</v>
      </c>
      <c r="L41" s="1165">
        <v>0.33002999999999999</v>
      </c>
      <c r="M41" s="1165">
        <v>0.39889999999999998</v>
      </c>
      <c r="N41" s="1165">
        <v>0.32302999999999998</v>
      </c>
      <c r="O41" s="1165">
        <v>3.5802199999999997</v>
      </c>
    </row>
    <row r="42" spans="1:15">
      <c r="A42" s="953" t="s">
        <v>44</v>
      </c>
      <c r="B42" s="952" t="s">
        <v>18</v>
      </c>
      <c r="C42" s="950" t="s">
        <v>17</v>
      </c>
      <c r="D42" s="1167">
        <v>15.03204</v>
      </c>
      <c r="E42" s="1166">
        <v>1.63832</v>
      </c>
      <c r="F42" s="1165">
        <v>0.54835999999999996</v>
      </c>
      <c r="G42" s="1165">
        <v>0.79630000000000001</v>
      </c>
      <c r="H42" s="1165">
        <v>2.30016</v>
      </c>
      <c r="I42" s="1165">
        <v>1.6474800000000001</v>
      </c>
      <c r="J42" s="1165">
        <v>2.4201700000000002</v>
      </c>
      <c r="K42" s="1165">
        <v>0.35630000000000001</v>
      </c>
      <c r="L42" s="1165">
        <v>1.51851</v>
      </c>
      <c r="M42" s="1165">
        <v>1.4979</v>
      </c>
      <c r="N42" s="1165">
        <v>1.13409</v>
      </c>
      <c r="O42" s="1165">
        <v>1.17445</v>
      </c>
    </row>
    <row r="43" spans="1:15">
      <c r="A43" s="950" t="s">
        <v>41</v>
      </c>
      <c r="B43" s="952" t="s">
        <v>15</v>
      </c>
      <c r="C43" s="950" t="s">
        <v>14</v>
      </c>
      <c r="D43" s="1167">
        <v>574.34694000000013</v>
      </c>
      <c r="E43" s="1166">
        <v>172.89587</v>
      </c>
      <c r="F43" s="1165">
        <v>19.305150000000001</v>
      </c>
      <c r="G43" s="1165">
        <v>19.07873</v>
      </c>
      <c r="H43" s="1165">
        <v>30.853400000000001</v>
      </c>
      <c r="I43" s="1165">
        <v>69.09469</v>
      </c>
      <c r="J43" s="1165">
        <v>27.767800000000001</v>
      </c>
      <c r="K43" s="1165">
        <v>60.138390000000001</v>
      </c>
      <c r="L43" s="1165">
        <v>2.0270899999999998</v>
      </c>
      <c r="M43" s="1165">
        <v>165.66494</v>
      </c>
      <c r="N43" s="1165">
        <v>7.52088</v>
      </c>
      <c r="O43" s="1165"/>
    </row>
    <row r="44" spans="1:15">
      <c r="A44" s="953" t="s">
        <v>34</v>
      </c>
      <c r="B44" s="952" t="s">
        <v>12</v>
      </c>
      <c r="C44" s="950" t="s">
        <v>11</v>
      </c>
      <c r="D44" s="1167">
        <v>28.335460000000001</v>
      </c>
      <c r="E44" s="1166">
        <v>8.5673399999999997</v>
      </c>
      <c r="F44" s="1165"/>
      <c r="G44" s="1165">
        <v>2.231E-2</v>
      </c>
      <c r="H44" s="1165">
        <v>7.21509</v>
      </c>
      <c r="I44" s="1165">
        <v>2.4629999999999999E-2</v>
      </c>
      <c r="J44" s="1165">
        <v>6.8720000000000003E-2</v>
      </c>
      <c r="K44" s="1165">
        <v>8.6683900000000005</v>
      </c>
      <c r="L44" s="1165">
        <v>2</v>
      </c>
      <c r="M44" s="1165"/>
      <c r="N44" s="1165">
        <v>0.16597999999999999</v>
      </c>
      <c r="O44" s="1165">
        <v>1.603</v>
      </c>
    </row>
    <row r="45" spans="1:15" s="932" customFormat="1">
      <c r="A45" s="1207">
        <v>3</v>
      </c>
      <c r="B45" s="1024" t="s">
        <v>7</v>
      </c>
      <c r="C45" s="1106" t="s">
        <v>6</v>
      </c>
      <c r="D45" s="1163">
        <v>489.15324800000002</v>
      </c>
      <c r="E45" s="1246">
        <v>129.25985999999997</v>
      </c>
      <c r="F45" s="1229">
        <v>33.550550000000001</v>
      </c>
      <c r="G45" s="1229">
        <v>17.523720000000001</v>
      </c>
      <c r="H45" s="1229">
        <v>111.313368</v>
      </c>
      <c r="I45" s="1229">
        <v>45.125439999999998</v>
      </c>
      <c r="J45" s="1229">
        <v>38.880759999999995</v>
      </c>
      <c r="K45" s="1229">
        <v>32.159779999999998</v>
      </c>
      <c r="L45" s="1229">
        <v>14.24212</v>
      </c>
      <c r="M45" s="1229">
        <v>20.121409999999997</v>
      </c>
      <c r="N45" s="1229">
        <v>40.942740000000001</v>
      </c>
      <c r="O45" s="1229">
        <v>6.0335000000000001</v>
      </c>
    </row>
    <row r="46" spans="1:15" s="932" customFormat="1">
      <c r="A46" s="1207" t="s">
        <v>849</v>
      </c>
      <c r="B46" s="1024" t="s">
        <v>1265</v>
      </c>
      <c r="C46" s="1024"/>
      <c r="D46" s="1229"/>
      <c r="E46" s="1229"/>
      <c r="F46" s="1229"/>
      <c r="G46" s="1229"/>
      <c r="H46" s="1229"/>
      <c r="I46" s="1229"/>
      <c r="J46" s="1229"/>
      <c r="K46" s="1229"/>
      <c r="L46" s="1229"/>
      <c r="M46" s="1229"/>
      <c r="N46" s="1229"/>
      <c r="O46" s="1229"/>
    </row>
    <row r="47" spans="1:15">
      <c r="A47" s="1160">
        <v>1</v>
      </c>
      <c r="B47" s="1161" t="s">
        <v>1</v>
      </c>
      <c r="C47" s="1160" t="s">
        <v>0</v>
      </c>
      <c r="D47" s="1220">
        <v>218.65917899999999</v>
      </c>
      <c r="E47" s="1220"/>
      <c r="F47" s="1220"/>
      <c r="G47" s="1220"/>
      <c r="H47" s="1220"/>
      <c r="I47" s="1220"/>
      <c r="J47" s="1220"/>
      <c r="K47" s="1220"/>
      <c r="L47" s="1220"/>
      <c r="M47" s="1220"/>
      <c r="N47" s="1220"/>
      <c r="O47" s="1220">
        <v>218.65917899999999</v>
      </c>
    </row>
    <row r="48" spans="1:15">
      <c r="A48" s="1160">
        <v>2</v>
      </c>
      <c r="B48" s="1161" t="s">
        <v>1266</v>
      </c>
      <c r="C48" s="1160" t="s">
        <v>1267</v>
      </c>
      <c r="D48" s="1220">
        <v>3065.4025879999999</v>
      </c>
      <c r="E48" s="1220">
        <v>457.83544999999998</v>
      </c>
      <c r="F48" s="1220">
        <v>226.51921000000002</v>
      </c>
      <c r="G48" s="1220">
        <v>299.33656800000006</v>
      </c>
      <c r="H48" s="1220">
        <v>329.74723999999998</v>
      </c>
      <c r="I48" s="1220">
        <v>363.62010000000004</v>
      </c>
      <c r="J48" s="1220">
        <v>348.15073000000001</v>
      </c>
      <c r="K48" s="1220">
        <v>229.89861999999999</v>
      </c>
      <c r="L48" s="1220">
        <v>205.34370999999999</v>
      </c>
      <c r="M48" s="1220">
        <v>172.97340000000003</v>
      </c>
      <c r="N48" s="1220">
        <v>409.07055000000003</v>
      </c>
      <c r="O48" s="1220">
        <v>22.90701</v>
      </c>
    </row>
    <row r="49" spans="1:15">
      <c r="A49" s="1160">
        <v>3</v>
      </c>
      <c r="B49" s="1161" t="s">
        <v>1268</v>
      </c>
      <c r="C49" s="1160" t="s">
        <v>1269</v>
      </c>
      <c r="D49" s="1220">
        <v>2765.1297770000001</v>
      </c>
      <c r="E49" s="1220">
        <v>882.40144999999995</v>
      </c>
      <c r="F49" s="1220"/>
      <c r="G49" s="1220"/>
      <c r="H49" s="1220">
        <v>1258.725072</v>
      </c>
      <c r="I49" s="1220"/>
      <c r="J49" s="1220">
        <v>80.631249999999994</v>
      </c>
      <c r="K49" s="1220"/>
      <c r="L49" s="1220"/>
      <c r="M49" s="1220">
        <v>419.22967999999997</v>
      </c>
      <c r="N49" s="1220">
        <v>122.79228000000001</v>
      </c>
      <c r="O49" s="1220">
        <v>1.3500449999999999</v>
      </c>
    </row>
    <row r="50" spans="1:15">
      <c r="A50" s="1160">
        <v>4</v>
      </c>
      <c r="B50" s="1161" t="s">
        <v>1270</v>
      </c>
      <c r="C50" s="1160" t="s">
        <v>1271</v>
      </c>
      <c r="D50" s="1220">
        <v>452.21997999999996</v>
      </c>
      <c r="E50" s="1220">
        <v>149.30625000000001</v>
      </c>
      <c r="F50" s="1220"/>
      <c r="G50" s="1220">
        <v>0.54344999999999999</v>
      </c>
      <c r="H50" s="1220">
        <v>127</v>
      </c>
      <c r="I50" s="1220"/>
      <c r="J50" s="1220">
        <v>0.44083</v>
      </c>
      <c r="K50" s="1220">
        <v>3.4427300000000001</v>
      </c>
      <c r="L50" s="1220"/>
      <c r="M50" s="1220">
        <v>171.16676999999999</v>
      </c>
      <c r="N50" s="1220"/>
      <c r="O50" s="1220">
        <v>0.31995000000000001</v>
      </c>
    </row>
    <row r="51" spans="1:15">
      <c r="A51" s="1160">
        <v>5</v>
      </c>
      <c r="B51" s="1161" t="s">
        <v>1272</v>
      </c>
      <c r="C51" s="1160" t="s">
        <v>1273</v>
      </c>
      <c r="D51" s="1220">
        <v>16.830300000000001</v>
      </c>
      <c r="E51" s="1220"/>
      <c r="F51" s="1220"/>
      <c r="G51" s="1220"/>
      <c r="H51" s="1220"/>
      <c r="I51" s="1220"/>
      <c r="J51" s="1220">
        <v>16.830300000000001</v>
      </c>
      <c r="K51" s="1220"/>
      <c r="L51" s="1220"/>
      <c r="M51" s="1220"/>
      <c r="N51" s="1220"/>
      <c r="O51" s="1220"/>
    </row>
    <row r="52" spans="1:15">
      <c r="A52" s="1160">
        <v>6</v>
      </c>
      <c r="B52" s="1161" t="s">
        <v>1274</v>
      </c>
      <c r="C52" s="1160" t="s">
        <v>1275</v>
      </c>
      <c r="D52" s="1220">
        <v>165.34144000000001</v>
      </c>
      <c r="E52" s="1220"/>
      <c r="F52" s="1220"/>
      <c r="G52" s="1220"/>
      <c r="H52" s="1220"/>
      <c r="I52" s="1220"/>
      <c r="J52" s="1220"/>
      <c r="K52" s="1220"/>
      <c r="L52" s="1220"/>
      <c r="M52" s="1220"/>
      <c r="N52" s="1220"/>
      <c r="O52" s="1220">
        <v>165.34144000000001</v>
      </c>
    </row>
    <row r="53" spans="1:15" ht="25.5">
      <c r="A53" s="1160">
        <v>7</v>
      </c>
      <c r="B53" s="1161" t="s">
        <v>1276</v>
      </c>
      <c r="C53" s="1160" t="s">
        <v>1277</v>
      </c>
      <c r="D53" s="1220">
        <v>6678.6505893333324</v>
      </c>
      <c r="E53" s="1220">
        <v>2140.0072</v>
      </c>
      <c r="F53" s="1220">
        <v>423.21860600000002</v>
      </c>
      <c r="G53" s="1220"/>
      <c r="H53" s="1220">
        <v>2189.9440199999999</v>
      </c>
      <c r="I53" s="1220"/>
      <c r="J53" s="1220">
        <v>274.08605999999997</v>
      </c>
      <c r="K53" s="1220"/>
      <c r="L53" s="1220"/>
      <c r="M53" s="1220">
        <v>975.01769000000002</v>
      </c>
      <c r="N53" s="1220">
        <v>676.37701333333348</v>
      </c>
      <c r="O53" s="1220"/>
    </row>
    <row r="54" spans="1:15">
      <c r="A54" s="1160">
        <v>8</v>
      </c>
      <c r="B54" s="1161" t="s">
        <v>1278</v>
      </c>
      <c r="C54" s="1160" t="s">
        <v>1279</v>
      </c>
      <c r="D54" s="1220">
        <v>434.43396000000001</v>
      </c>
      <c r="E54" s="1220">
        <v>111.45578</v>
      </c>
      <c r="F54" s="1220">
        <v>7.1015259999999998</v>
      </c>
      <c r="G54" s="1220">
        <v>0.40627999999999997</v>
      </c>
      <c r="H54" s="1220">
        <v>191.44827000000001</v>
      </c>
      <c r="I54" s="1220">
        <v>1.6021799999999999</v>
      </c>
      <c r="J54" s="1220">
        <v>2.3588300000000002</v>
      </c>
      <c r="K54" s="1220">
        <v>13.453139999999999</v>
      </c>
      <c r="L54" s="1220">
        <v>6.3678799999999995</v>
      </c>
      <c r="M54" s="1220">
        <v>76.174099999999996</v>
      </c>
      <c r="N54" s="1220">
        <v>13.0784</v>
      </c>
      <c r="O54" s="1220">
        <v>10.987574</v>
      </c>
    </row>
    <row r="55" spans="1:15">
      <c r="A55" s="1160">
        <v>9</v>
      </c>
      <c r="B55" s="1161" t="s">
        <v>1280</v>
      </c>
      <c r="C55" s="1160" t="s">
        <v>1281</v>
      </c>
      <c r="D55" s="1220">
        <v>165.34144000000001</v>
      </c>
      <c r="E55" s="1220"/>
      <c r="F55" s="1220"/>
      <c r="G55" s="1220"/>
      <c r="H55" s="1220"/>
      <c r="I55" s="1220"/>
      <c r="J55" s="1220"/>
      <c r="K55" s="1220"/>
      <c r="L55" s="1220"/>
      <c r="M55" s="1220"/>
      <c r="N55" s="1220"/>
      <c r="O55" s="1220">
        <v>165.34144000000001</v>
      </c>
    </row>
    <row r="56" spans="1:15">
      <c r="A56" s="1160">
        <v>10</v>
      </c>
      <c r="B56" s="1161" t="s">
        <v>1282</v>
      </c>
      <c r="C56" s="1160" t="s">
        <v>1283</v>
      </c>
      <c r="D56" s="1220">
        <v>1378.6875680000001</v>
      </c>
      <c r="E56" s="1176">
        <v>141.15807000000001</v>
      </c>
      <c r="F56" s="1176">
        <v>80.792860000000005</v>
      </c>
      <c r="G56" s="1176">
        <v>179.36156800000001</v>
      </c>
      <c r="H56" s="1176">
        <v>123.18612999999999</v>
      </c>
      <c r="I56" s="1176">
        <v>135.30501999999998</v>
      </c>
      <c r="J56" s="1176">
        <v>238.18311</v>
      </c>
      <c r="K56" s="1176">
        <v>143.07328999999999</v>
      </c>
      <c r="L56" s="1176">
        <v>135.40103999999999</v>
      </c>
      <c r="M56" s="1176">
        <v>75.657160000000005</v>
      </c>
      <c r="N56" s="1176">
        <v>126.56932</v>
      </c>
      <c r="O56" s="1220"/>
    </row>
    <row r="57" spans="1:15" ht="25.5">
      <c r="A57" s="1160">
        <v>11</v>
      </c>
      <c r="B57" s="1161" t="s">
        <v>1284</v>
      </c>
      <c r="C57" s="1160" t="s">
        <v>1285</v>
      </c>
      <c r="D57" s="1220">
        <v>951.77544499999999</v>
      </c>
      <c r="E57" s="1220">
        <v>64.902479999999997</v>
      </c>
      <c r="F57" s="1220">
        <v>47.57611</v>
      </c>
      <c r="G57" s="1220">
        <v>71.861854999999991</v>
      </c>
      <c r="H57" s="1220">
        <v>68.692350000000005</v>
      </c>
      <c r="I57" s="1220">
        <v>68.141830000000013</v>
      </c>
      <c r="J57" s="1220">
        <v>366.62272000000002</v>
      </c>
      <c r="K57" s="1220">
        <v>100.01252000000001</v>
      </c>
      <c r="L57" s="1220">
        <v>72.417189999999991</v>
      </c>
      <c r="M57" s="1220">
        <v>37.83578</v>
      </c>
      <c r="N57" s="1220">
        <v>53.712609999999998</v>
      </c>
      <c r="O57" s="1220"/>
    </row>
  </sheetData>
  <mergeCells count="8">
    <mergeCell ref="A1:B1"/>
    <mergeCell ref="A4:A5"/>
    <mergeCell ref="B4:B5"/>
    <mergeCell ref="C4:C5"/>
    <mergeCell ref="A2:O2"/>
    <mergeCell ref="E4:O4"/>
    <mergeCell ref="D4:D5"/>
    <mergeCell ref="A3:O3"/>
  </mergeCells>
  <hyperlinks>
    <hyperlink ref="A4:A5" location="Link!A1" display="TT"/>
  </hyperlinks>
  <pageMargins left="0.2" right="0.2" top="0.75" bottom="0.75" header="0.3" footer="0.3"/>
  <pageSetup paperSize="9" scale="98"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16"/>
  <sheetViews>
    <sheetView workbookViewId="0">
      <selection activeCell="B22" sqref="B22"/>
    </sheetView>
  </sheetViews>
  <sheetFormatPr defaultColWidth="9.140625" defaultRowHeight="15"/>
  <cols>
    <col min="1" max="1" width="4.42578125" style="1178" bestFit="1" customWidth="1"/>
    <col min="2" max="2" width="32.140625" style="1178" customWidth="1"/>
    <col min="3" max="3" width="11.28515625" style="1178" customWidth="1"/>
    <col min="4" max="4" width="9.140625" style="1177" customWidth="1"/>
    <col min="5" max="5" width="8.5703125" style="1177" customWidth="1"/>
    <col min="6" max="6" width="7.85546875" style="1177" customWidth="1"/>
    <col min="7" max="7" width="7" style="1177" customWidth="1"/>
    <col min="8" max="8" width="7.42578125" style="1177" customWidth="1"/>
    <col min="9" max="9" width="8.28515625" style="1177" customWidth="1"/>
    <col min="10" max="10" width="6.28515625" style="1177" customWidth="1"/>
    <col min="11" max="11" width="8.140625" style="1177" customWidth="1"/>
    <col min="12" max="12" width="6.7109375" style="1177" customWidth="1"/>
    <col min="13" max="13" width="7.85546875" style="1177" customWidth="1"/>
    <col min="14" max="14" width="7.140625" style="1177" customWidth="1"/>
    <col min="15" max="15" width="7.5703125" style="1177" customWidth="1"/>
    <col min="16" max="255" width="9.140625" style="1178"/>
    <col min="256" max="256" width="4.42578125" style="1178" bestFit="1" customWidth="1"/>
    <col min="257" max="257" width="29.5703125" style="1178" customWidth="1"/>
    <col min="258" max="258" width="11.28515625" style="1178" customWidth="1"/>
    <col min="259" max="259" width="9.140625" style="1178" customWidth="1"/>
    <col min="260" max="260" width="8.5703125" style="1178" customWidth="1"/>
    <col min="261" max="261" width="7.85546875" style="1178" customWidth="1"/>
    <col min="262" max="262" width="9.85546875" style="1178" customWidth="1"/>
    <col min="263" max="263" width="9.140625" style="1178" customWidth="1"/>
    <col min="264" max="264" width="8.28515625" style="1178" customWidth="1"/>
    <col min="265" max="265" width="9.140625" style="1178" customWidth="1"/>
    <col min="266" max="266" width="8.140625" style="1178" customWidth="1"/>
    <col min="267" max="267" width="8.42578125" style="1178" customWidth="1"/>
    <col min="268" max="268" width="7.85546875" style="1178" customWidth="1"/>
    <col min="269" max="269" width="8.28515625" style="1178" customWidth="1"/>
    <col min="270" max="270" width="7.5703125" style="1178" customWidth="1"/>
    <col min="271" max="511" width="9.140625" style="1178"/>
    <col min="512" max="512" width="4.42578125" style="1178" bestFit="1" customWidth="1"/>
    <col min="513" max="513" width="29.5703125" style="1178" customWidth="1"/>
    <col min="514" max="514" width="11.28515625" style="1178" customWidth="1"/>
    <col min="515" max="515" width="9.140625" style="1178" customWidth="1"/>
    <col min="516" max="516" width="8.5703125" style="1178" customWidth="1"/>
    <col min="517" max="517" width="7.85546875" style="1178" customWidth="1"/>
    <col min="518" max="518" width="9.85546875" style="1178" customWidth="1"/>
    <col min="519" max="519" width="9.140625" style="1178" customWidth="1"/>
    <col min="520" max="520" width="8.28515625" style="1178" customWidth="1"/>
    <col min="521" max="521" width="9.140625" style="1178" customWidth="1"/>
    <col min="522" max="522" width="8.140625" style="1178" customWidth="1"/>
    <col min="523" max="523" width="8.42578125" style="1178" customWidth="1"/>
    <col min="524" max="524" width="7.85546875" style="1178" customWidth="1"/>
    <col min="525" max="525" width="8.28515625" style="1178" customWidth="1"/>
    <col min="526" max="526" width="7.5703125" style="1178" customWidth="1"/>
    <col min="527" max="767" width="9.140625" style="1178"/>
    <col min="768" max="768" width="4.42578125" style="1178" bestFit="1" customWidth="1"/>
    <col min="769" max="769" width="29.5703125" style="1178" customWidth="1"/>
    <col min="770" max="770" width="11.28515625" style="1178" customWidth="1"/>
    <col min="771" max="771" width="9.140625" style="1178" customWidth="1"/>
    <col min="772" max="772" width="8.5703125" style="1178" customWidth="1"/>
    <col min="773" max="773" width="7.85546875" style="1178" customWidth="1"/>
    <col min="774" max="774" width="9.85546875" style="1178" customWidth="1"/>
    <col min="775" max="775" width="9.140625" style="1178" customWidth="1"/>
    <col min="776" max="776" width="8.28515625" style="1178" customWidth="1"/>
    <col min="777" max="777" width="9.140625" style="1178" customWidth="1"/>
    <col min="778" max="778" width="8.140625" style="1178" customWidth="1"/>
    <col min="779" max="779" width="8.42578125" style="1178" customWidth="1"/>
    <col min="780" max="780" width="7.85546875" style="1178" customWidth="1"/>
    <col min="781" max="781" width="8.28515625" style="1178" customWidth="1"/>
    <col min="782" max="782" width="7.5703125" style="1178" customWidth="1"/>
    <col min="783" max="1023" width="9.140625" style="1178"/>
    <col min="1024" max="1024" width="4.42578125" style="1178" bestFit="1" customWidth="1"/>
    <col min="1025" max="1025" width="29.5703125" style="1178" customWidth="1"/>
    <col min="1026" max="1026" width="11.28515625" style="1178" customWidth="1"/>
    <col min="1027" max="1027" width="9.140625" style="1178" customWidth="1"/>
    <col min="1028" max="1028" width="8.5703125" style="1178" customWidth="1"/>
    <col min="1029" max="1029" width="7.85546875" style="1178" customWidth="1"/>
    <col min="1030" max="1030" width="9.85546875" style="1178" customWidth="1"/>
    <col min="1031" max="1031" width="9.140625" style="1178" customWidth="1"/>
    <col min="1032" max="1032" width="8.28515625" style="1178" customWidth="1"/>
    <col min="1033" max="1033" width="9.140625" style="1178" customWidth="1"/>
    <col min="1034" max="1034" width="8.140625" style="1178" customWidth="1"/>
    <col min="1035" max="1035" width="8.42578125" style="1178" customWidth="1"/>
    <col min="1036" max="1036" width="7.85546875" style="1178" customWidth="1"/>
    <col min="1037" max="1037" width="8.28515625" style="1178" customWidth="1"/>
    <col min="1038" max="1038" width="7.5703125" style="1178" customWidth="1"/>
    <col min="1039" max="1279" width="9.140625" style="1178"/>
    <col min="1280" max="1280" width="4.42578125" style="1178" bestFit="1" customWidth="1"/>
    <col min="1281" max="1281" width="29.5703125" style="1178" customWidth="1"/>
    <col min="1282" max="1282" width="11.28515625" style="1178" customWidth="1"/>
    <col min="1283" max="1283" width="9.140625" style="1178" customWidth="1"/>
    <col min="1284" max="1284" width="8.5703125" style="1178" customWidth="1"/>
    <col min="1285" max="1285" width="7.85546875" style="1178" customWidth="1"/>
    <col min="1286" max="1286" width="9.85546875" style="1178" customWidth="1"/>
    <col min="1287" max="1287" width="9.140625" style="1178" customWidth="1"/>
    <col min="1288" max="1288" width="8.28515625" style="1178" customWidth="1"/>
    <col min="1289" max="1289" width="9.140625" style="1178" customWidth="1"/>
    <col min="1290" max="1290" width="8.140625" style="1178" customWidth="1"/>
    <col min="1291" max="1291" width="8.42578125" style="1178" customWidth="1"/>
    <col min="1292" max="1292" width="7.85546875" style="1178" customWidth="1"/>
    <col min="1293" max="1293" width="8.28515625" style="1178" customWidth="1"/>
    <col min="1294" max="1294" width="7.5703125" style="1178" customWidth="1"/>
    <col min="1295" max="1535" width="9.140625" style="1178"/>
    <col min="1536" max="1536" width="4.42578125" style="1178" bestFit="1" customWidth="1"/>
    <col min="1537" max="1537" width="29.5703125" style="1178" customWidth="1"/>
    <col min="1538" max="1538" width="11.28515625" style="1178" customWidth="1"/>
    <col min="1539" max="1539" width="9.140625" style="1178" customWidth="1"/>
    <col min="1540" max="1540" width="8.5703125" style="1178" customWidth="1"/>
    <col min="1541" max="1541" width="7.85546875" style="1178" customWidth="1"/>
    <col min="1542" max="1542" width="9.85546875" style="1178" customWidth="1"/>
    <col min="1543" max="1543" width="9.140625" style="1178" customWidth="1"/>
    <col min="1544" max="1544" width="8.28515625" style="1178" customWidth="1"/>
    <col min="1545" max="1545" width="9.140625" style="1178" customWidth="1"/>
    <col min="1546" max="1546" width="8.140625" style="1178" customWidth="1"/>
    <col min="1547" max="1547" width="8.42578125" style="1178" customWidth="1"/>
    <col min="1548" max="1548" width="7.85546875" style="1178" customWidth="1"/>
    <col min="1549" max="1549" width="8.28515625" style="1178" customWidth="1"/>
    <col min="1550" max="1550" width="7.5703125" style="1178" customWidth="1"/>
    <col min="1551" max="1791" width="9.140625" style="1178"/>
    <col min="1792" max="1792" width="4.42578125" style="1178" bestFit="1" customWidth="1"/>
    <col min="1793" max="1793" width="29.5703125" style="1178" customWidth="1"/>
    <col min="1794" max="1794" width="11.28515625" style="1178" customWidth="1"/>
    <col min="1795" max="1795" width="9.140625" style="1178" customWidth="1"/>
    <col min="1796" max="1796" width="8.5703125" style="1178" customWidth="1"/>
    <col min="1797" max="1797" width="7.85546875" style="1178" customWidth="1"/>
    <col min="1798" max="1798" width="9.85546875" style="1178" customWidth="1"/>
    <col min="1799" max="1799" width="9.140625" style="1178" customWidth="1"/>
    <col min="1800" max="1800" width="8.28515625" style="1178" customWidth="1"/>
    <col min="1801" max="1801" width="9.140625" style="1178" customWidth="1"/>
    <col min="1802" max="1802" width="8.140625" style="1178" customWidth="1"/>
    <col min="1803" max="1803" width="8.42578125" style="1178" customWidth="1"/>
    <col min="1804" max="1804" width="7.85546875" style="1178" customWidth="1"/>
    <col min="1805" max="1805" width="8.28515625" style="1178" customWidth="1"/>
    <col min="1806" max="1806" width="7.5703125" style="1178" customWidth="1"/>
    <col min="1807" max="2047" width="9.140625" style="1178"/>
    <col min="2048" max="2048" width="4.42578125" style="1178" bestFit="1" customWidth="1"/>
    <col min="2049" max="2049" width="29.5703125" style="1178" customWidth="1"/>
    <col min="2050" max="2050" width="11.28515625" style="1178" customWidth="1"/>
    <col min="2051" max="2051" width="9.140625" style="1178" customWidth="1"/>
    <col min="2052" max="2052" width="8.5703125" style="1178" customWidth="1"/>
    <col min="2053" max="2053" width="7.85546875" style="1178" customWidth="1"/>
    <col min="2054" max="2054" width="9.85546875" style="1178" customWidth="1"/>
    <col min="2055" max="2055" width="9.140625" style="1178" customWidth="1"/>
    <col min="2056" max="2056" width="8.28515625" style="1178" customWidth="1"/>
    <col min="2057" max="2057" width="9.140625" style="1178" customWidth="1"/>
    <col min="2058" max="2058" width="8.140625" style="1178" customWidth="1"/>
    <col min="2059" max="2059" width="8.42578125" style="1178" customWidth="1"/>
    <col min="2060" max="2060" width="7.85546875" style="1178" customWidth="1"/>
    <col min="2061" max="2061" width="8.28515625" style="1178" customWidth="1"/>
    <col min="2062" max="2062" width="7.5703125" style="1178" customWidth="1"/>
    <col min="2063" max="2303" width="9.140625" style="1178"/>
    <col min="2304" max="2304" width="4.42578125" style="1178" bestFit="1" customWidth="1"/>
    <col min="2305" max="2305" width="29.5703125" style="1178" customWidth="1"/>
    <col min="2306" max="2306" width="11.28515625" style="1178" customWidth="1"/>
    <col min="2307" max="2307" width="9.140625" style="1178" customWidth="1"/>
    <col min="2308" max="2308" width="8.5703125" style="1178" customWidth="1"/>
    <col min="2309" max="2309" width="7.85546875" style="1178" customWidth="1"/>
    <col min="2310" max="2310" width="9.85546875" style="1178" customWidth="1"/>
    <col min="2311" max="2311" width="9.140625" style="1178" customWidth="1"/>
    <col min="2312" max="2312" width="8.28515625" style="1178" customWidth="1"/>
    <col min="2313" max="2313" width="9.140625" style="1178" customWidth="1"/>
    <col min="2314" max="2314" width="8.140625" style="1178" customWidth="1"/>
    <col min="2315" max="2315" width="8.42578125" style="1178" customWidth="1"/>
    <col min="2316" max="2316" width="7.85546875" style="1178" customWidth="1"/>
    <col min="2317" max="2317" width="8.28515625" style="1178" customWidth="1"/>
    <col min="2318" max="2318" width="7.5703125" style="1178" customWidth="1"/>
    <col min="2319" max="2559" width="9.140625" style="1178"/>
    <col min="2560" max="2560" width="4.42578125" style="1178" bestFit="1" customWidth="1"/>
    <col min="2561" max="2561" width="29.5703125" style="1178" customWidth="1"/>
    <col min="2562" max="2562" width="11.28515625" style="1178" customWidth="1"/>
    <col min="2563" max="2563" width="9.140625" style="1178" customWidth="1"/>
    <col min="2564" max="2564" width="8.5703125" style="1178" customWidth="1"/>
    <col min="2565" max="2565" width="7.85546875" style="1178" customWidth="1"/>
    <col min="2566" max="2566" width="9.85546875" style="1178" customWidth="1"/>
    <col min="2567" max="2567" width="9.140625" style="1178" customWidth="1"/>
    <col min="2568" max="2568" width="8.28515625" style="1178" customWidth="1"/>
    <col min="2569" max="2569" width="9.140625" style="1178" customWidth="1"/>
    <col min="2570" max="2570" width="8.140625" style="1178" customWidth="1"/>
    <col min="2571" max="2571" width="8.42578125" style="1178" customWidth="1"/>
    <col min="2572" max="2572" width="7.85546875" style="1178" customWidth="1"/>
    <col min="2573" max="2573" width="8.28515625" style="1178" customWidth="1"/>
    <col min="2574" max="2574" width="7.5703125" style="1178" customWidth="1"/>
    <col min="2575" max="2815" width="9.140625" style="1178"/>
    <col min="2816" max="2816" width="4.42578125" style="1178" bestFit="1" customWidth="1"/>
    <col min="2817" max="2817" width="29.5703125" style="1178" customWidth="1"/>
    <col min="2818" max="2818" width="11.28515625" style="1178" customWidth="1"/>
    <col min="2819" max="2819" width="9.140625" style="1178" customWidth="1"/>
    <col min="2820" max="2820" width="8.5703125" style="1178" customWidth="1"/>
    <col min="2821" max="2821" width="7.85546875" style="1178" customWidth="1"/>
    <col min="2822" max="2822" width="9.85546875" style="1178" customWidth="1"/>
    <col min="2823" max="2823" width="9.140625" style="1178" customWidth="1"/>
    <col min="2824" max="2824" width="8.28515625" style="1178" customWidth="1"/>
    <col min="2825" max="2825" width="9.140625" style="1178" customWidth="1"/>
    <col min="2826" max="2826" width="8.140625" style="1178" customWidth="1"/>
    <col min="2827" max="2827" width="8.42578125" style="1178" customWidth="1"/>
    <col min="2828" max="2828" width="7.85546875" style="1178" customWidth="1"/>
    <col min="2829" max="2829" width="8.28515625" style="1178" customWidth="1"/>
    <col min="2830" max="2830" width="7.5703125" style="1178" customWidth="1"/>
    <col min="2831" max="3071" width="9.140625" style="1178"/>
    <col min="3072" max="3072" width="4.42578125" style="1178" bestFit="1" customWidth="1"/>
    <col min="3073" max="3073" width="29.5703125" style="1178" customWidth="1"/>
    <col min="3074" max="3074" width="11.28515625" style="1178" customWidth="1"/>
    <col min="3075" max="3075" width="9.140625" style="1178" customWidth="1"/>
    <col min="3076" max="3076" width="8.5703125" style="1178" customWidth="1"/>
    <col min="3077" max="3077" width="7.85546875" style="1178" customWidth="1"/>
    <col min="3078" max="3078" width="9.85546875" style="1178" customWidth="1"/>
    <col min="3079" max="3079" width="9.140625" style="1178" customWidth="1"/>
    <col min="3080" max="3080" width="8.28515625" style="1178" customWidth="1"/>
    <col min="3081" max="3081" width="9.140625" style="1178" customWidth="1"/>
    <col min="3082" max="3082" width="8.140625" style="1178" customWidth="1"/>
    <col min="3083" max="3083" width="8.42578125" style="1178" customWidth="1"/>
    <col min="3084" max="3084" width="7.85546875" style="1178" customWidth="1"/>
    <col min="3085" max="3085" width="8.28515625" style="1178" customWidth="1"/>
    <col min="3086" max="3086" width="7.5703125" style="1178" customWidth="1"/>
    <col min="3087" max="3327" width="9.140625" style="1178"/>
    <col min="3328" max="3328" width="4.42578125" style="1178" bestFit="1" customWidth="1"/>
    <col min="3329" max="3329" width="29.5703125" style="1178" customWidth="1"/>
    <col min="3330" max="3330" width="11.28515625" style="1178" customWidth="1"/>
    <col min="3331" max="3331" width="9.140625" style="1178" customWidth="1"/>
    <col min="3332" max="3332" width="8.5703125" style="1178" customWidth="1"/>
    <col min="3333" max="3333" width="7.85546875" style="1178" customWidth="1"/>
    <col min="3334" max="3334" width="9.85546875" style="1178" customWidth="1"/>
    <col min="3335" max="3335" width="9.140625" style="1178" customWidth="1"/>
    <col min="3336" max="3336" width="8.28515625" style="1178" customWidth="1"/>
    <col min="3337" max="3337" width="9.140625" style="1178" customWidth="1"/>
    <col min="3338" max="3338" width="8.140625" style="1178" customWidth="1"/>
    <col min="3339" max="3339" width="8.42578125" style="1178" customWidth="1"/>
    <col min="3340" max="3340" width="7.85546875" style="1178" customWidth="1"/>
    <col min="3341" max="3341" width="8.28515625" style="1178" customWidth="1"/>
    <col min="3342" max="3342" width="7.5703125" style="1178" customWidth="1"/>
    <col min="3343" max="3583" width="9.140625" style="1178"/>
    <col min="3584" max="3584" width="4.42578125" style="1178" bestFit="1" customWidth="1"/>
    <col min="3585" max="3585" width="29.5703125" style="1178" customWidth="1"/>
    <col min="3586" max="3586" width="11.28515625" style="1178" customWidth="1"/>
    <col min="3587" max="3587" width="9.140625" style="1178" customWidth="1"/>
    <col min="3588" max="3588" width="8.5703125" style="1178" customWidth="1"/>
    <col min="3589" max="3589" width="7.85546875" style="1178" customWidth="1"/>
    <col min="3590" max="3590" width="9.85546875" style="1178" customWidth="1"/>
    <col min="3591" max="3591" width="9.140625" style="1178" customWidth="1"/>
    <col min="3592" max="3592" width="8.28515625" style="1178" customWidth="1"/>
    <col min="3593" max="3593" width="9.140625" style="1178" customWidth="1"/>
    <col min="3594" max="3594" width="8.140625" style="1178" customWidth="1"/>
    <col min="3595" max="3595" width="8.42578125" style="1178" customWidth="1"/>
    <col min="3596" max="3596" width="7.85546875" style="1178" customWidth="1"/>
    <col min="3597" max="3597" width="8.28515625" style="1178" customWidth="1"/>
    <col min="3598" max="3598" width="7.5703125" style="1178" customWidth="1"/>
    <col min="3599" max="3839" width="9.140625" style="1178"/>
    <col min="3840" max="3840" width="4.42578125" style="1178" bestFit="1" customWidth="1"/>
    <col min="3841" max="3841" width="29.5703125" style="1178" customWidth="1"/>
    <col min="3842" max="3842" width="11.28515625" style="1178" customWidth="1"/>
    <col min="3843" max="3843" width="9.140625" style="1178" customWidth="1"/>
    <col min="3844" max="3844" width="8.5703125" style="1178" customWidth="1"/>
    <col min="3845" max="3845" width="7.85546875" style="1178" customWidth="1"/>
    <col min="3846" max="3846" width="9.85546875" style="1178" customWidth="1"/>
    <col min="3847" max="3847" width="9.140625" style="1178" customWidth="1"/>
    <col min="3848" max="3848" width="8.28515625" style="1178" customWidth="1"/>
    <col min="3849" max="3849" width="9.140625" style="1178" customWidth="1"/>
    <col min="3850" max="3850" width="8.140625" style="1178" customWidth="1"/>
    <col min="3851" max="3851" width="8.42578125" style="1178" customWidth="1"/>
    <col min="3852" max="3852" width="7.85546875" style="1178" customWidth="1"/>
    <col min="3853" max="3853" width="8.28515625" style="1178" customWidth="1"/>
    <col min="3854" max="3854" width="7.5703125" style="1178" customWidth="1"/>
    <col min="3855" max="4095" width="9.140625" style="1178"/>
    <col min="4096" max="4096" width="4.42578125" style="1178" bestFit="1" customWidth="1"/>
    <col min="4097" max="4097" width="29.5703125" style="1178" customWidth="1"/>
    <col min="4098" max="4098" width="11.28515625" style="1178" customWidth="1"/>
    <col min="4099" max="4099" width="9.140625" style="1178" customWidth="1"/>
    <col min="4100" max="4100" width="8.5703125" style="1178" customWidth="1"/>
    <col min="4101" max="4101" width="7.85546875" style="1178" customWidth="1"/>
    <col min="4102" max="4102" width="9.85546875" style="1178" customWidth="1"/>
    <col min="4103" max="4103" width="9.140625" style="1178" customWidth="1"/>
    <col min="4104" max="4104" width="8.28515625" style="1178" customWidth="1"/>
    <col min="4105" max="4105" width="9.140625" style="1178" customWidth="1"/>
    <col min="4106" max="4106" width="8.140625" style="1178" customWidth="1"/>
    <col min="4107" max="4107" width="8.42578125" style="1178" customWidth="1"/>
    <col min="4108" max="4108" width="7.85546875" style="1178" customWidth="1"/>
    <col min="4109" max="4109" width="8.28515625" style="1178" customWidth="1"/>
    <col min="4110" max="4110" width="7.5703125" style="1178" customWidth="1"/>
    <col min="4111" max="4351" width="9.140625" style="1178"/>
    <col min="4352" max="4352" width="4.42578125" style="1178" bestFit="1" customWidth="1"/>
    <col min="4353" max="4353" width="29.5703125" style="1178" customWidth="1"/>
    <col min="4354" max="4354" width="11.28515625" style="1178" customWidth="1"/>
    <col min="4355" max="4355" width="9.140625" style="1178" customWidth="1"/>
    <col min="4356" max="4356" width="8.5703125" style="1178" customWidth="1"/>
    <col min="4357" max="4357" width="7.85546875" style="1178" customWidth="1"/>
    <col min="4358" max="4358" width="9.85546875" style="1178" customWidth="1"/>
    <col min="4359" max="4359" width="9.140625" style="1178" customWidth="1"/>
    <col min="4360" max="4360" width="8.28515625" style="1178" customWidth="1"/>
    <col min="4361" max="4361" width="9.140625" style="1178" customWidth="1"/>
    <col min="4362" max="4362" width="8.140625" style="1178" customWidth="1"/>
    <col min="4363" max="4363" width="8.42578125" style="1178" customWidth="1"/>
    <col min="4364" max="4364" width="7.85546875" style="1178" customWidth="1"/>
    <col min="4365" max="4365" width="8.28515625" style="1178" customWidth="1"/>
    <col min="4366" max="4366" width="7.5703125" style="1178" customWidth="1"/>
    <col min="4367" max="4607" width="9.140625" style="1178"/>
    <col min="4608" max="4608" width="4.42578125" style="1178" bestFit="1" customWidth="1"/>
    <col min="4609" max="4609" width="29.5703125" style="1178" customWidth="1"/>
    <col min="4610" max="4610" width="11.28515625" style="1178" customWidth="1"/>
    <col min="4611" max="4611" width="9.140625" style="1178" customWidth="1"/>
    <col min="4612" max="4612" width="8.5703125" style="1178" customWidth="1"/>
    <col min="4613" max="4613" width="7.85546875" style="1178" customWidth="1"/>
    <col min="4614" max="4614" width="9.85546875" style="1178" customWidth="1"/>
    <col min="4615" max="4615" width="9.140625" style="1178" customWidth="1"/>
    <col min="4616" max="4616" width="8.28515625" style="1178" customWidth="1"/>
    <col min="4617" max="4617" width="9.140625" style="1178" customWidth="1"/>
    <col min="4618" max="4618" width="8.140625" style="1178" customWidth="1"/>
    <col min="4619" max="4619" width="8.42578125" style="1178" customWidth="1"/>
    <col min="4620" max="4620" width="7.85546875" style="1178" customWidth="1"/>
    <col min="4621" max="4621" width="8.28515625" style="1178" customWidth="1"/>
    <col min="4622" max="4622" width="7.5703125" style="1178" customWidth="1"/>
    <col min="4623" max="4863" width="9.140625" style="1178"/>
    <col min="4864" max="4864" width="4.42578125" style="1178" bestFit="1" customWidth="1"/>
    <col min="4865" max="4865" width="29.5703125" style="1178" customWidth="1"/>
    <col min="4866" max="4866" width="11.28515625" style="1178" customWidth="1"/>
    <col min="4867" max="4867" width="9.140625" style="1178" customWidth="1"/>
    <col min="4868" max="4868" width="8.5703125" style="1178" customWidth="1"/>
    <col min="4869" max="4869" width="7.85546875" style="1178" customWidth="1"/>
    <col min="4870" max="4870" width="9.85546875" style="1178" customWidth="1"/>
    <col min="4871" max="4871" width="9.140625" style="1178" customWidth="1"/>
    <col min="4872" max="4872" width="8.28515625" style="1178" customWidth="1"/>
    <col min="4873" max="4873" width="9.140625" style="1178" customWidth="1"/>
    <col min="4874" max="4874" width="8.140625" style="1178" customWidth="1"/>
    <col min="4875" max="4875" width="8.42578125" style="1178" customWidth="1"/>
    <col min="4876" max="4876" width="7.85546875" style="1178" customWidth="1"/>
    <col min="4877" max="4877" width="8.28515625" style="1178" customWidth="1"/>
    <col min="4878" max="4878" width="7.5703125" style="1178" customWidth="1"/>
    <col min="4879" max="5119" width="9.140625" style="1178"/>
    <col min="5120" max="5120" width="4.42578125" style="1178" bestFit="1" customWidth="1"/>
    <col min="5121" max="5121" width="29.5703125" style="1178" customWidth="1"/>
    <col min="5122" max="5122" width="11.28515625" style="1178" customWidth="1"/>
    <col min="5123" max="5123" width="9.140625" style="1178" customWidth="1"/>
    <col min="5124" max="5124" width="8.5703125" style="1178" customWidth="1"/>
    <col min="5125" max="5125" width="7.85546875" style="1178" customWidth="1"/>
    <col min="5126" max="5126" width="9.85546875" style="1178" customWidth="1"/>
    <col min="5127" max="5127" width="9.140625" style="1178" customWidth="1"/>
    <col min="5128" max="5128" width="8.28515625" style="1178" customWidth="1"/>
    <col min="5129" max="5129" width="9.140625" style="1178" customWidth="1"/>
    <col min="5130" max="5130" width="8.140625" style="1178" customWidth="1"/>
    <col min="5131" max="5131" width="8.42578125" style="1178" customWidth="1"/>
    <col min="5132" max="5132" width="7.85546875" style="1178" customWidth="1"/>
    <col min="5133" max="5133" width="8.28515625" style="1178" customWidth="1"/>
    <col min="5134" max="5134" width="7.5703125" style="1178" customWidth="1"/>
    <col min="5135" max="5375" width="9.140625" style="1178"/>
    <col min="5376" max="5376" width="4.42578125" style="1178" bestFit="1" customWidth="1"/>
    <col min="5377" max="5377" width="29.5703125" style="1178" customWidth="1"/>
    <col min="5378" max="5378" width="11.28515625" style="1178" customWidth="1"/>
    <col min="5379" max="5379" width="9.140625" style="1178" customWidth="1"/>
    <col min="5380" max="5380" width="8.5703125" style="1178" customWidth="1"/>
    <col min="5381" max="5381" width="7.85546875" style="1178" customWidth="1"/>
    <col min="5382" max="5382" width="9.85546875" style="1178" customWidth="1"/>
    <col min="5383" max="5383" width="9.140625" style="1178" customWidth="1"/>
    <col min="5384" max="5384" width="8.28515625" style="1178" customWidth="1"/>
    <col min="5385" max="5385" width="9.140625" style="1178" customWidth="1"/>
    <col min="5386" max="5386" width="8.140625" style="1178" customWidth="1"/>
    <col min="5387" max="5387" width="8.42578125" style="1178" customWidth="1"/>
    <col min="5388" max="5388" width="7.85546875" style="1178" customWidth="1"/>
    <col min="5389" max="5389" width="8.28515625" style="1178" customWidth="1"/>
    <col min="5390" max="5390" width="7.5703125" style="1178" customWidth="1"/>
    <col min="5391" max="5631" width="9.140625" style="1178"/>
    <col min="5632" max="5632" width="4.42578125" style="1178" bestFit="1" customWidth="1"/>
    <col min="5633" max="5633" width="29.5703125" style="1178" customWidth="1"/>
    <col min="5634" max="5634" width="11.28515625" style="1178" customWidth="1"/>
    <col min="5635" max="5635" width="9.140625" style="1178" customWidth="1"/>
    <col min="5636" max="5636" width="8.5703125" style="1178" customWidth="1"/>
    <col min="5637" max="5637" width="7.85546875" style="1178" customWidth="1"/>
    <col min="5638" max="5638" width="9.85546875" style="1178" customWidth="1"/>
    <col min="5639" max="5639" width="9.140625" style="1178" customWidth="1"/>
    <col min="5640" max="5640" width="8.28515625" style="1178" customWidth="1"/>
    <col min="5641" max="5641" width="9.140625" style="1178" customWidth="1"/>
    <col min="5642" max="5642" width="8.140625" style="1178" customWidth="1"/>
    <col min="5643" max="5643" width="8.42578125" style="1178" customWidth="1"/>
    <col min="5644" max="5644" width="7.85546875" style="1178" customWidth="1"/>
    <col min="5645" max="5645" width="8.28515625" style="1178" customWidth="1"/>
    <col min="5646" max="5646" width="7.5703125" style="1178" customWidth="1"/>
    <col min="5647" max="5887" width="9.140625" style="1178"/>
    <col min="5888" max="5888" width="4.42578125" style="1178" bestFit="1" customWidth="1"/>
    <col min="5889" max="5889" width="29.5703125" style="1178" customWidth="1"/>
    <col min="5890" max="5890" width="11.28515625" style="1178" customWidth="1"/>
    <col min="5891" max="5891" width="9.140625" style="1178" customWidth="1"/>
    <col min="5892" max="5892" width="8.5703125" style="1178" customWidth="1"/>
    <col min="5893" max="5893" width="7.85546875" style="1178" customWidth="1"/>
    <col min="5894" max="5894" width="9.85546875" style="1178" customWidth="1"/>
    <col min="5895" max="5895" width="9.140625" style="1178" customWidth="1"/>
    <col min="5896" max="5896" width="8.28515625" style="1178" customWidth="1"/>
    <col min="5897" max="5897" width="9.140625" style="1178" customWidth="1"/>
    <col min="5898" max="5898" width="8.140625" style="1178" customWidth="1"/>
    <col min="5899" max="5899" width="8.42578125" style="1178" customWidth="1"/>
    <col min="5900" max="5900" width="7.85546875" style="1178" customWidth="1"/>
    <col min="5901" max="5901" width="8.28515625" style="1178" customWidth="1"/>
    <col min="5902" max="5902" width="7.5703125" style="1178" customWidth="1"/>
    <col min="5903" max="6143" width="9.140625" style="1178"/>
    <col min="6144" max="6144" width="4.42578125" style="1178" bestFit="1" customWidth="1"/>
    <col min="6145" max="6145" width="29.5703125" style="1178" customWidth="1"/>
    <col min="6146" max="6146" width="11.28515625" style="1178" customWidth="1"/>
    <col min="6147" max="6147" width="9.140625" style="1178" customWidth="1"/>
    <col min="6148" max="6148" width="8.5703125" style="1178" customWidth="1"/>
    <col min="6149" max="6149" width="7.85546875" style="1178" customWidth="1"/>
    <col min="6150" max="6150" width="9.85546875" style="1178" customWidth="1"/>
    <col min="6151" max="6151" width="9.140625" style="1178" customWidth="1"/>
    <col min="6152" max="6152" width="8.28515625" style="1178" customWidth="1"/>
    <col min="6153" max="6153" width="9.140625" style="1178" customWidth="1"/>
    <col min="6154" max="6154" width="8.140625" style="1178" customWidth="1"/>
    <col min="6155" max="6155" width="8.42578125" style="1178" customWidth="1"/>
    <col min="6156" max="6156" width="7.85546875" style="1178" customWidth="1"/>
    <col min="6157" max="6157" width="8.28515625" style="1178" customWidth="1"/>
    <col min="6158" max="6158" width="7.5703125" style="1178" customWidth="1"/>
    <col min="6159" max="6399" width="9.140625" style="1178"/>
    <col min="6400" max="6400" width="4.42578125" style="1178" bestFit="1" customWidth="1"/>
    <col min="6401" max="6401" width="29.5703125" style="1178" customWidth="1"/>
    <col min="6402" max="6402" width="11.28515625" style="1178" customWidth="1"/>
    <col min="6403" max="6403" width="9.140625" style="1178" customWidth="1"/>
    <col min="6404" max="6404" width="8.5703125" style="1178" customWidth="1"/>
    <col min="6405" max="6405" width="7.85546875" style="1178" customWidth="1"/>
    <col min="6406" max="6406" width="9.85546875" style="1178" customWidth="1"/>
    <col min="6407" max="6407" width="9.140625" style="1178" customWidth="1"/>
    <col min="6408" max="6408" width="8.28515625" style="1178" customWidth="1"/>
    <col min="6409" max="6409" width="9.140625" style="1178" customWidth="1"/>
    <col min="6410" max="6410" width="8.140625" style="1178" customWidth="1"/>
    <col min="6411" max="6411" width="8.42578125" style="1178" customWidth="1"/>
    <col min="6412" max="6412" width="7.85546875" style="1178" customWidth="1"/>
    <col min="6413" max="6413" width="8.28515625" style="1178" customWidth="1"/>
    <col min="6414" max="6414" width="7.5703125" style="1178" customWidth="1"/>
    <col min="6415" max="6655" width="9.140625" style="1178"/>
    <col min="6656" max="6656" width="4.42578125" style="1178" bestFit="1" customWidth="1"/>
    <col min="6657" max="6657" width="29.5703125" style="1178" customWidth="1"/>
    <col min="6658" max="6658" width="11.28515625" style="1178" customWidth="1"/>
    <col min="6659" max="6659" width="9.140625" style="1178" customWidth="1"/>
    <col min="6660" max="6660" width="8.5703125" style="1178" customWidth="1"/>
    <col min="6661" max="6661" width="7.85546875" style="1178" customWidth="1"/>
    <col min="6662" max="6662" width="9.85546875" style="1178" customWidth="1"/>
    <col min="6663" max="6663" width="9.140625" style="1178" customWidth="1"/>
    <col min="6664" max="6664" width="8.28515625" style="1178" customWidth="1"/>
    <col min="6665" max="6665" width="9.140625" style="1178" customWidth="1"/>
    <col min="6666" max="6666" width="8.140625" style="1178" customWidth="1"/>
    <col min="6667" max="6667" width="8.42578125" style="1178" customWidth="1"/>
    <col min="6668" max="6668" width="7.85546875" style="1178" customWidth="1"/>
    <col min="6669" max="6669" width="8.28515625" style="1178" customWidth="1"/>
    <col min="6670" max="6670" width="7.5703125" style="1178" customWidth="1"/>
    <col min="6671" max="6911" width="9.140625" style="1178"/>
    <col min="6912" max="6912" width="4.42578125" style="1178" bestFit="1" customWidth="1"/>
    <col min="6913" max="6913" width="29.5703125" style="1178" customWidth="1"/>
    <col min="6914" max="6914" width="11.28515625" style="1178" customWidth="1"/>
    <col min="6915" max="6915" width="9.140625" style="1178" customWidth="1"/>
    <col min="6916" max="6916" width="8.5703125" style="1178" customWidth="1"/>
    <col min="6917" max="6917" width="7.85546875" style="1178" customWidth="1"/>
    <col min="6918" max="6918" width="9.85546875" style="1178" customWidth="1"/>
    <col min="6919" max="6919" width="9.140625" style="1178" customWidth="1"/>
    <col min="6920" max="6920" width="8.28515625" style="1178" customWidth="1"/>
    <col min="6921" max="6921" width="9.140625" style="1178" customWidth="1"/>
    <col min="6922" max="6922" width="8.140625" style="1178" customWidth="1"/>
    <col min="6923" max="6923" width="8.42578125" style="1178" customWidth="1"/>
    <col min="6924" max="6924" width="7.85546875" style="1178" customWidth="1"/>
    <col min="6925" max="6925" width="8.28515625" style="1178" customWidth="1"/>
    <col min="6926" max="6926" width="7.5703125" style="1178" customWidth="1"/>
    <col min="6927" max="7167" width="9.140625" style="1178"/>
    <col min="7168" max="7168" width="4.42578125" style="1178" bestFit="1" customWidth="1"/>
    <col min="7169" max="7169" width="29.5703125" style="1178" customWidth="1"/>
    <col min="7170" max="7170" width="11.28515625" style="1178" customWidth="1"/>
    <col min="7171" max="7171" width="9.140625" style="1178" customWidth="1"/>
    <col min="7172" max="7172" width="8.5703125" style="1178" customWidth="1"/>
    <col min="7173" max="7173" width="7.85546875" style="1178" customWidth="1"/>
    <col min="7174" max="7174" width="9.85546875" style="1178" customWidth="1"/>
    <col min="7175" max="7175" width="9.140625" style="1178" customWidth="1"/>
    <col min="7176" max="7176" width="8.28515625" style="1178" customWidth="1"/>
    <col min="7177" max="7177" width="9.140625" style="1178" customWidth="1"/>
    <col min="7178" max="7178" width="8.140625" style="1178" customWidth="1"/>
    <col min="7179" max="7179" width="8.42578125" style="1178" customWidth="1"/>
    <col min="7180" max="7180" width="7.85546875" style="1178" customWidth="1"/>
    <col min="7181" max="7181" width="8.28515625" style="1178" customWidth="1"/>
    <col min="7182" max="7182" width="7.5703125" style="1178" customWidth="1"/>
    <col min="7183" max="7423" width="9.140625" style="1178"/>
    <col min="7424" max="7424" width="4.42578125" style="1178" bestFit="1" customWidth="1"/>
    <col min="7425" max="7425" width="29.5703125" style="1178" customWidth="1"/>
    <col min="7426" max="7426" width="11.28515625" style="1178" customWidth="1"/>
    <col min="7427" max="7427" width="9.140625" style="1178" customWidth="1"/>
    <col min="7428" max="7428" width="8.5703125" style="1178" customWidth="1"/>
    <col min="7429" max="7429" width="7.85546875" style="1178" customWidth="1"/>
    <col min="7430" max="7430" width="9.85546875" style="1178" customWidth="1"/>
    <col min="7431" max="7431" width="9.140625" style="1178" customWidth="1"/>
    <col min="7432" max="7432" width="8.28515625" style="1178" customWidth="1"/>
    <col min="7433" max="7433" width="9.140625" style="1178" customWidth="1"/>
    <col min="7434" max="7434" width="8.140625" style="1178" customWidth="1"/>
    <col min="7435" max="7435" width="8.42578125" style="1178" customWidth="1"/>
    <col min="7436" max="7436" width="7.85546875" style="1178" customWidth="1"/>
    <col min="7437" max="7437" width="8.28515625" style="1178" customWidth="1"/>
    <col min="7438" max="7438" width="7.5703125" style="1178" customWidth="1"/>
    <col min="7439" max="7679" width="9.140625" style="1178"/>
    <col min="7680" max="7680" width="4.42578125" style="1178" bestFit="1" customWidth="1"/>
    <col min="7681" max="7681" width="29.5703125" style="1178" customWidth="1"/>
    <col min="7682" max="7682" width="11.28515625" style="1178" customWidth="1"/>
    <col min="7683" max="7683" width="9.140625" style="1178" customWidth="1"/>
    <col min="7684" max="7684" width="8.5703125" style="1178" customWidth="1"/>
    <col min="7685" max="7685" width="7.85546875" style="1178" customWidth="1"/>
    <col min="7686" max="7686" width="9.85546875" style="1178" customWidth="1"/>
    <col min="7687" max="7687" width="9.140625" style="1178" customWidth="1"/>
    <col min="7688" max="7688" width="8.28515625" style="1178" customWidth="1"/>
    <col min="7689" max="7689" width="9.140625" style="1178" customWidth="1"/>
    <col min="7690" max="7690" width="8.140625" style="1178" customWidth="1"/>
    <col min="7691" max="7691" width="8.42578125" style="1178" customWidth="1"/>
    <col min="7692" max="7692" width="7.85546875" style="1178" customWidth="1"/>
    <col min="7693" max="7693" width="8.28515625" style="1178" customWidth="1"/>
    <col min="7694" max="7694" width="7.5703125" style="1178" customWidth="1"/>
    <col min="7695" max="7935" width="9.140625" style="1178"/>
    <col min="7936" max="7936" width="4.42578125" style="1178" bestFit="1" customWidth="1"/>
    <col min="7937" max="7937" width="29.5703125" style="1178" customWidth="1"/>
    <col min="7938" max="7938" width="11.28515625" style="1178" customWidth="1"/>
    <col min="7939" max="7939" width="9.140625" style="1178" customWidth="1"/>
    <col min="7940" max="7940" width="8.5703125" style="1178" customWidth="1"/>
    <col min="7941" max="7941" width="7.85546875" style="1178" customWidth="1"/>
    <col min="7942" max="7942" width="9.85546875" style="1178" customWidth="1"/>
    <col min="7943" max="7943" width="9.140625" style="1178" customWidth="1"/>
    <col min="7944" max="7944" width="8.28515625" style="1178" customWidth="1"/>
    <col min="7945" max="7945" width="9.140625" style="1178" customWidth="1"/>
    <col min="7946" max="7946" width="8.140625" style="1178" customWidth="1"/>
    <col min="7947" max="7947" width="8.42578125" style="1178" customWidth="1"/>
    <col min="7948" max="7948" width="7.85546875" style="1178" customWidth="1"/>
    <col min="7949" max="7949" width="8.28515625" style="1178" customWidth="1"/>
    <col min="7950" max="7950" width="7.5703125" style="1178" customWidth="1"/>
    <col min="7951" max="8191" width="9.140625" style="1178"/>
    <col min="8192" max="8192" width="4.42578125" style="1178" bestFit="1" customWidth="1"/>
    <col min="8193" max="8193" width="29.5703125" style="1178" customWidth="1"/>
    <col min="8194" max="8194" width="11.28515625" style="1178" customWidth="1"/>
    <col min="8195" max="8195" width="9.140625" style="1178" customWidth="1"/>
    <col min="8196" max="8196" width="8.5703125" style="1178" customWidth="1"/>
    <col min="8197" max="8197" width="7.85546875" style="1178" customWidth="1"/>
    <col min="8198" max="8198" width="9.85546875" style="1178" customWidth="1"/>
    <col min="8199" max="8199" width="9.140625" style="1178" customWidth="1"/>
    <col min="8200" max="8200" width="8.28515625" style="1178" customWidth="1"/>
    <col min="8201" max="8201" width="9.140625" style="1178" customWidth="1"/>
    <col min="8202" max="8202" width="8.140625" style="1178" customWidth="1"/>
    <col min="8203" max="8203" width="8.42578125" style="1178" customWidth="1"/>
    <col min="8204" max="8204" width="7.85546875" style="1178" customWidth="1"/>
    <col min="8205" max="8205" width="8.28515625" style="1178" customWidth="1"/>
    <col min="8206" max="8206" width="7.5703125" style="1178" customWidth="1"/>
    <col min="8207" max="8447" width="9.140625" style="1178"/>
    <col min="8448" max="8448" width="4.42578125" style="1178" bestFit="1" customWidth="1"/>
    <col min="8449" max="8449" width="29.5703125" style="1178" customWidth="1"/>
    <col min="8450" max="8450" width="11.28515625" style="1178" customWidth="1"/>
    <col min="8451" max="8451" width="9.140625" style="1178" customWidth="1"/>
    <col min="8452" max="8452" width="8.5703125" style="1178" customWidth="1"/>
    <col min="8453" max="8453" width="7.85546875" style="1178" customWidth="1"/>
    <col min="8454" max="8454" width="9.85546875" style="1178" customWidth="1"/>
    <col min="8455" max="8455" width="9.140625" style="1178" customWidth="1"/>
    <col min="8456" max="8456" width="8.28515625" style="1178" customWidth="1"/>
    <col min="8457" max="8457" width="9.140625" style="1178" customWidth="1"/>
    <col min="8458" max="8458" width="8.140625" style="1178" customWidth="1"/>
    <col min="8459" max="8459" width="8.42578125" style="1178" customWidth="1"/>
    <col min="8460" max="8460" width="7.85546875" style="1178" customWidth="1"/>
    <col min="8461" max="8461" width="8.28515625" style="1178" customWidth="1"/>
    <col min="8462" max="8462" width="7.5703125" style="1178" customWidth="1"/>
    <col min="8463" max="8703" width="9.140625" style="1178"/>
    <col min="8704" max="8704" width="4.42578125" style="1178" bestFit="1" customWidth="1"/>
    <col min="8705" max="8705" width="29.5703125" style="1178" customWidth="1"/>
    <col min="8706" max="8706" width="11.28515625" style="1178" customWidth="1"/>
    <col min="8707" max="8707" width="9.140625" style="1178" customWidth="1"/>
    <col min="8708" max="8708" width="8.5703125" style="1178" customWidth="1"/>
    <col min="8709" max="8709" width="7.85546875" style="1178" customWidth="1"/>
    <col min="8710" max="8710" width="9.85546875" style="1178" customWidth="1"/>
    <col min="8711" max="8711" width="9.140625" style="1178" customWidth="1"/>
    <col min="8712" max="8712" width="8.28515625" style="1178" customWidth="1"/>
    <col min="8713" max="8713" width="9.140625" style="1178" customWidth="1"/>
    <col min="8714" max="8714" width="8.140625" style="1178" customWidth="1"/>
    <col min="8715" max="8715" width="8.42578125" style="1178" customWidth="1"/>
    <col min="8716" max="8716" width="7.85546875" style="1178" customWidth="1"/>
    <col min="8717" max="8717" width="8.28515625" style="1178" customWidth="1"/>
    <col min="8718" max="8718" width="7.5703125" style="1178" customWidth="1"/>
    <col min="8719" max="8959" width="9.140625" style="1178"/>
    <col min="8960" max="8960" width="4.42578125" style="1178" bestFit="1" customWidth="1"/>
    <col min="8961" max="8961" width="29.5703125" style="1178" customWidth="1"/>
    <col min="8962" max="8962" width="11.28515625" style="1178" customWidth="1"/>
    <col min="8963" max="8963" width="9.140625" style="1178" customWidth="1"/>
    <col min="8964" max="8964" width="8.5703125" style="1178" customWidth="1"/>
    <col min="8965" max="8965" width="7.85546875" style="1178" customWidth="1"/>
    <col min="8966" max="8966" width="9.85546875" style="1178" customWidth="1"/>
    <col min="8967" max="8967" width="9.140625" style="1178" customWidth="1"/>
    <col min="8968" max="8968" width="8.28515625" style="1178" customWidth="1"/>
    <col min="8969" max="8969" width="9.140625" style="1178" customWidth="1"/>
    <col min="8970" max="8970" width="8.140625" style="1178" customWidth="1"/>
    <col min="8971" max="8971" width="8.42578125" style="1178" customWidth="1"/>
    <col min="8972" max="8972" width="7.85546875" style="1178" customWidth="1"/>
    <col min="8973" max="8973" width="8.28515625" style="1178" customWidth="1"/>
    <col min="8974" max="8974" width="7.5703125" style="1178" customWidth="1"/>
    <col min="8975" max="9215" width="9.140625" style="1178"/>
    <col min="9216" max="9216" width="4.42578125" style="1178" bestFit="1" customWidth="1"/>
    <col min="9217" max="9217" width="29.5703125" style="1178" customWidth="1"/>
    <col min="9218" max="9218" width="11.28515625" style="1178" customWidth="1"/>
    <col min="9219" max="9219" width="9.140625" style="1178" customWidth="1"/>
    <col min="9220" max="9220" width="8.5703125" style="1178" customWidth="1"/>
    <col min="9221" max="9221" width="7.85546875" style="1178" customWidth="1"/>
    <col min="9222" max="9222" width="9.85546875" style="1178" customWidth="1"/>
    <col min="9223" max="9223" width="9.140625" style="1178" customWidth="1"/>
    <col min="9224" max="9224" width="8.28515625" style="1178" customWidth="1"/>
    <col min="9225" max="9225" width="9.140625" style="1178" customWidth="1"/>
    <col min="9226" max="9226" width="8.140625" style="1178" customWidth="1"/>
    <col min="9227" max="9227" width="8.42578125" style="1178" customWidth="1"/>
    <col min="9228" max="9228" width="7.85546875" style="1178" customWidth="1"/>
    <col min="9229" max="9229" width="8.28515625" style="1178" customWidth="1"/>
    <col min="9230" max="9230" width="7.5703125" style="1178" customWidth="1"/>
    <col min="9231" max="9471" width="9.140625" style="1178"/>
    <col min="9472" max="9472" width="4.42578125" style="1178" bestFit="1" customWidth="1"/>
    <col min="9473" max="9473" width="29.5703125" style="1178" customWidth="1"/>
    <col min="9474" max="9474" width="11.28515625" style="1178" customWidth="1"/>
    <col min="9475" max="9475" width="9.140625" style="1178" customWidth="1"/>
    <col min="9476" max="9476" width="8.5703125" style="1178" customWidth="1"/>
    <col min="9477" max="9477" width="7.85546875" style="1178" customWidth="1"/>
    <col min="9478" max="9478" width="9.85546875" style="1178" customWidth="1"/>
    <col min="9479" max="9479" width="9.140625" style="1178" customWidth="1"/>
    <col min="9480" max="9480" width="8.28515625" style="1178" customWidth="1"/>
    <col min="9481" max="9481" width="9.140625" style="1178" customWidth="1"/>
    <col min="9482" max="9482" width="8.140625" style="1178" customWidth="1"/>
    <col min="9483" max="9483" width="8.42578125" style="1178" customWidth="1"/>
    <col min="9484" max="9484" width="7.85546875" style="1178" customWidth="1"/>
    <col min="9485" max="9485" width="8.28515625" style="1178" customWidth="1"/>
    <col min="9486" max="9486" width="7.5703125" style="1178" customWidth="1"/>
    <col min="9487" max="9727" width="9.140625" style="1178"/>
    <col min="9728" max="9728" width="4.42578125" style="1178" bestFit="1" customWidth="1"/>
    <col min="9729" max="9729" width="29.5703125" style="1178" customWidth="1"/>
    <col min="9730" max="9730" width="11.28515625" style="1178" customWidth="1"/>
    <col min="9731" max="9731" width="9.140625" style="1178" customWidth="1"/>
    <col min="9732" max="9732" width="8.5703125" style="1178" customWidth="1"/>
    <col min="9733" max="9733" width="7.85546875" style="1178" customWidth="1"/>
    <col min="9734" max="9734" width="9.85546875" style="1178" customWidth="1"/>
    <col min="9735" max="9735" width="9.140625" style="1178" customWidth="1"/>
    <col min="9736" max="9736" width="8.28515625" style="1178" customWidth="1"/>
    <col min="9737" max="9737" width="9.140625" style="1178" customWidth="1"/>
    <col min="9738" max="9738" width="8.140625" style="1178" customWidth="1"/>
    <col min="9739" max="9739" width="8.42578125" style="1178" customWidth="1"/>
    <col min="9740" max="9740" width="7.85546875" style="1178" customWidth="1"/>
    <col min="9741" max="9741" width="8.28515625" style="1178" customWidth="1"/>
    <col min="9742" max="9742" width="7.5703125" style="1178" customWidth="1"/>
    <col min="9743" max="9983" width="9.140625" style="1178"/>
    <col min="9984" max="9984" width="4.42578125" style="1178" bestFit="1" customWidth="1"/>
    <col min="9985" max="9985" width="29.5703125" style="1178" customWidth="1"/>
    <col min="9986" max="9986" width="11.28515625" style="1178" customWidth="1"/>
    <col min="9987" max="9987" width="9.140625" style="1178" customWidth="1"/>
    <col min="9988" max="9988" width="8.5703125" style="1178" customWidth="1"/>
    <col min="9989" max="9989" width="7.85546875" style="1178" customWidth="1"/>
    <col min="9990" max="9990" width="9.85546875" style="1178" customWidth="1"/>
    <col min="9991" max="9991" width="9.140625" style="1178" customWidth="1"/>
    <col min="9992" max="9992" width="8.28515625" style="1178" customWidth="1"/>
    <col min="9993" max="9993" width="9.140625" style="1178" customWidth="1"/>
    <col min="9994" max="9994" width="8.140625" style="1178" customWidth="1"/>
    <col min="9995" max="9995" width="8.42578125" style="1178" customWidth="1"/>
    <col min="9996" max="9996" width="7.85546875" style="1178" customWidth="1"/>
    <col min="9997" max="9997" width="8.28515625" style="1178" customWidth="1"/>
    <col min="9998" max="9998" width="7.5703125" style="1178" customWidth="1"/>
    <col min="9999" max="10239" width="9.140625" style="1178"/>
    <col min="10240" max="10240" width="4.42578125" style="1178" bestFit="1" customWidth="1"/>
    <col min="10241" max="10241" width="29.5703125" style="1178" customWidth="1"/>
    <col min="10242" max="10242" width="11.28515625" style="1178" customWidth="1"/>
    <col min="10243" max="10243" width="9.140625" style="1178" customWidth="1"/>
    <col min="10244" max="10244" width="8.5703125" style="1178" customWidth="1"/>
    <col min="10245" max="10245" width="7.85546875" style="1178" customWidth="1"/>
    <col min="10246" max="10246" width="9.85546875" style="1178" customWidth="1"/>
    <col min="10247" max="10247" width="9.140625" style="1178" customWidth="1"/>
    <col min="10248" max="10248" width="8.28515625" style="1178" customWidth="1"/>
    <col min="10249" max="10249" width="9.140625" style="1178" customWidth="1"/>
    <col min="10250" max="10250" width="8.140625" style="1178" customWidth="1"/>
    <col min="10251" max="10251" width="8.42578125" style="1178" customWidth="1"/>
    <col min="10252" max="10252" width="7.85546875" style="1178" customWidth="1"/>
    <col min="10253" max="10253" width="8.28515625" style="1178" customWidth="1"/>
    <col min="10254" max="10254" width="7.5703125" style="1178" customWidth="1"/>
    <col min="10255" max="10495" width="9.140625" style="1178"/>
    <col min="10496" max="10496" width="4.42578125" style="1178" bestFit="1" customWidth="1"/>
    <col min="10497" max="10497" width="29.5703125" style="1178" customWidth="1"/>
    <col min="10498" max="10498" width="11.28515625" style="1178" customWidth="1"/>
    <col min="10499" max="10499" width="9.140625" style="1178" customWidth="1"/>
    <col min="10500" max="10500" width="8.5703125" style="1178" customWidth="1"/>
    <col min="10501" max="10501" width="7.85546875" style="1178" customWidth="1"/>
    <col min="10502" max="10502" width="9.85546875" style="1178" customWidth="1"/>
    <col min="10503" max="10503" width="9.140625" style="1178" customWidth="1"/>
    <col min="10504" max="10504" width="8.28515625" style="1178" customWidth="1"/>
    <col min="10505" max="10505" width="9.140625" style="1178" customWidth="1"/>
    <col min="10506" max="10506" width="8.140625" style="1178" customWidth="1"/>
    <col min="10507" max="10507" width="8.42578125" style="1178" customWidth="1"/>
    <col min="10508" max="10508" width="7.85546875" style="1178" customWidth="1"/>
    <col min="10509" max="10509" width="8.28515625" style="1178" customWidth="1"/>
    <col min="10510" max="10510" width="7.5703125" style="1178" customWidth="1"/>
    <col min="10511" max="10751" width="9.140625" style="1178"/>
    <col min="10752" max="10752" width="4.42578125" style="1178" bestFit="1" customWidth="1"/>
    <col min="10753" max="10753" width="29.5703125" style="1178" customWidth="1"/>
    <col min="10754" max="10754" width="11.28515625" style="1178" customWidth="1"/>
    <col min="10755" max="10755" width="9.140625" style="1178" customWidth="1"/>
    <col min="10756" max="10756" width="8.5703125" style="1178" customWidth="1"/>
    <col min="10757" max="10757" width="7.85546875" style="1178" customWidth="1"/>
    <col min="10758" max="10758" width="9.85546875" style="1178" customWidth="1"/>
    <col min="10759" max="10759" width="9.140625" style="1178" customWidth="1"/>
    <col min="10760" max="10760" width="8.28515625" style="1178" customWidth="1"/>
    <col min="10761" max="10761" width="9.140625" style="1178" customWidth="1"/>
    <col min="10762" max="10762" width="8.140625" style="1178" customWidth="1"/>
    <col min="10763" max="10763" width="8.42578125" style="1178" customWidth="1"/>
    <col min="10764" max="10764" width="7.85546875" style="1178" customWidth="1"/>
    <col min="10765" max="10765" width="8.28515625" style="1178" customWidth="1"/>
    <col min="10766" max="10766" width="7.5703125" style="1178" customWidth="1"/>
    <col min="10767" max="11007" width="9.140625" style="1178"/>
    <col min="11008" max="11008" width="4.42578125" style="1178" bestFit="1" customWidth="1"/>
    <col min="11009" max="11009" width="29.5703125" style="1178" customWidth="1"/>
    <col min="11010" max="11010" width="11.28515625" style="1178" customWidth="1"/>
    <col min="11011" max="11011" width="9.140625" style="1178" customWidth="1"/>
    <col min="11012" max="11012" width="8.5703125" style="1178" customWidth="1"/>
    <col min="11013" max="11013" width="7.85546875" style="1178" customWidth="1"/>
    <col min="11014" max="11014" width="9.85546875" style="1178" customWidth="1"/>
    <col min="11015" max="11015" width="9.140625" style="1178" customWidth="1"/>
    <col min="11016" max="11016" width="8.28515625" style="1178" customWidth="1"/>
    <col min="11017" max="11017" width="9.140625" style="1178" customWidth="1"/>
    <col min="11018" max="11018" width="8.140625" style="1178" customWidth="1"/>
    <col min="11019" max="11019" width="8.42578125" style="1178" customWidth="1"/>
    <col min="11020" max="11020" width="7.85546875" style="1178" customWidth="1"/>
    <col min="11021" max="11021" width="8.28515625" style="1178" customWidth="1"/>
    <col min="11022" max="11022" width="7.5703125" style="1178" customWidth="1"/>
    <col min="11023" max="11263" width="9.140625" style="1178"/>
    <col min="11264" max="11264" width="4.42578125" style="1178" bestFit="1" customWidth="1"/>
    <col min="11265" max="11265" width="29.5703125" style="1178" customWidth="1"/>
    <col min="11266" max="11266" width="11.28515625" style="1178" customWidth="1"/>
    <col min="11267" max="11267" width="9.140625" style="1178" customWidth="1"/>
    <col min="11268" max="11268" width="8.5703125" style="1178" customWidth="1"/>
    <col min="11269" max="11269" width="7.85546875" style="1178" customWidth="1"/>
    <col min="11270" max="11270" width="9.85546875" style="1178" customWidth="1"/>
    <col min="11271" max="11271" width="9.140625" style="1178" customWidth="1"/>
    <col min="11272" max="11272" width="8.28515625" style="1178" customWidth="1"/>
    <col min="11273" max="11273" width="9.140625" style="1178" customWidth="1"/>
    <col min="11274" max="11274" width="8.140625" style="1178" customWidth="1"/>
    <col min="11275" max="11275" width="8.42578125" style="1178" customWidth="1"/>
    <col min="11276" max="11276" width="7.85546875" style="1178" customWidth="1"/>
    <col min="11277" max="11277" width="8.28515625" style="1178" customWidth="1"/>
    <col min="11278" max="11278" width="7.5703125" style="1178" customWidth="1"/>
    <col min="11279" max="11519" width="9.140625" style="1178"/>
    <col min="11520" max="11520" width="4.42578125" style="1178" bestFit="1" customWidth="1"/>
    <col min="11521" max="11521" width="29.5703125" style="1178" customWidth="1"/>
    <col min="11522" max="11522" width="11.28515625" style="1178" customWidth="1"/>
    <col min="11523" max="11523" width="9.140625" style="1178" customWidth="1"/>
    <col min="11524" max="11524" width="8.5703125" style="1178" customWidth="1"/>
    <col min="11525" max="11525" width="7.85546875" style="1178" customWidth="1"/>
    <col min="11526" max="11526" width="9.85546875" style="1178" customWidth="1"/>
    <col min="11527" max="11527" width="9.140625" style="1178" customWidth="1"/>
    <col min="11528" max="11528" width="8.28515625" style="1178" customWidth="1"/>
    <col min="11529" max="11529" width="9.140625" style="1178" customWidth="1"/>
    <col min="11530" max="11530" width="8.140625" style="1178" customWidth="1"/>
    <col min="11531" max="11531" width="8.42578125" style="1178" customWidth="1"/>
    <col min="11532" max="11532" width="7.85546875" style="1178" customWidth="1"/>
    <col min="11533" max="11533" width="8.28515625" style="1178" customWidth="1"/>
    <col min="11534" max="11534" width="7.5703125" style="1178" customWidth="1"/>
    <col min="11535" max="11775" width="9.140625" style="1178"/>
    <col min="11776" max="11776" width="4.42578125" style="1178" bestFit="1" customWidth="1"/>
    <col min="11777" max="11777" width="29.5703125" style="1178" customWidth="1"/>
    <col min="11778" max="11778" width="11.28515625" style="1178" customWidth="1"/>
    <col min="11779" max="11779" width="9.140625" style="1178" customWidth="1"/>
    <col min="11780" max="11780" width="8.5703125" style="1178" customWidth="1"/>
    <col min="11781" max="11781" width="7.85546875" style="1178" customWidth="1"/>
    <col min="11782" max="11782" width="9.85546875" style="1178" customWidth="1"/>
    <col min="11783" max="11783" width="9.140625" style="1178" customWidth="1"/>
    <col min="11784" max="11784" width="8.28515625" style="1178" customWidth="1"/>
    <col min="11785" max="11785" width="9.140625" style="1178" customWidth="1"/>
    <col min="11786" max="11786" width="8.140625" style="1178" customWidth="1"/>
    <col min="11787" max="11787" width="8.42578125" style="1178" customWidth="1"/>
    <col min="11788" max="11788" width="7.85546875" style="1178" customWidth="1"/>
    <col min="11789" max="11789" width="8.28515625" style="1178" customWidth="1"/>
    <col min="11790" max="11790" width="7.5703125" style="1178" customWidth="1"/>
    <col min="11791" max="12031" width="9.140625" style="1178"/>
    <col min="12032" max="12032" width="4.42578125" style="1178" bestFit="1" customWidth="1"/>
    <col min="12033" max="12033" width="29.5703125" style="1178" customWidth="1"/>
    <col min="12034" max="12034" width="11.28515625" style="1178" customWidth="1"/>
    <col min="12035" max="12035" width="9.140625" style="1178" customWidth="1"/>
    <col min="12036" max="12036" width="8.5703125" style="1178" customWidth="1"/>
    <col min="12037" max="12037" width="7.85546875" style="1178" customWidth="1"/>
    <col min="12038" max="12038" width="9.85546875" style="1178" customWidth="1"/>
    <col min="12039" max="12039" width="9.140625" style="1178" customWidth="1"/>
    <col min="12040" max="12040" width="8.28515625" style="1178" customWidth="1"/>
    <col min="12041" max="12041" width="9.140625" style="1178" customWidth="1"/>
    <col min="12042" max="12042" width="8.140625" style="1178" customWidth="1"/>
    <col min="12043" max="12043" width="8.42578125" style="1178" customWidth="1"/>
    <col min="12044" max="12044" width="7.85546875" style="1178" customWidth="1"/>
    <col min="12045" max="12045" width="8.28515625" style="1178" customWidth="1"/>
    <col min="12046" max="12046" width="7.5703125" style="1178" customWidth="1"/>
    <col min="12047" max="12287" width="9.140625" style="1178"/>
    <col min="12288" max="12288" width="4.42578125" style="1178" bestFit="1" customWidth="1"/>
    <col min="12289" max="12289" width="29.5703125" style="1178" customWidth="1"/>
    <col min="12290" max="12290" width="11.28515625" style="1178" customWidth="1"/>
    <col min="12291" max="12291" width="9.140625" style="1178" customWidth="1"/>
    <col min="12292" max="12292" width="8.5703125" style="1178" customWidth="1"/>
    <col min="12293" max="12293" width="7.85546875" style="1178" customWidth="1"/>
    <col min="12294" max="12294" width="9.85546875" style="1178" customWidth="1"/>
    <col min="12295" max="12295" width="9.140625" style="1178" customWidth="1"/>
    <col min="12296" max="12296" width="8.28515625" style="1178" customWidth="1"/>
    <col min="12297" max="12297" width="9.140625" style="1178" customWidth="1"/>
    <col min="12298" max="12298" width="8.140625" style="1178" customWidth="1"/>
    <col min="12299" max="12299" width="8.42578125" style="1178" customWidth="1"/>
    <col min="12300" max="12300" width="7.85546875" style="1178" customWidth="1"/>
    <col min="12301" max="12301" width="8.28515625" style="1178" customWidth="1"/>
    <col min="12302" max="12302" width="7.5703125" style="1178" customWidth="1"/>
    <col min="12303" max="12543" width="9.140625" style="1178"/>
    <col min="12544" max="12544" width="4.42578125" style="1178" bestFit="1" customWidth="1"/>
    <col min="12545" max="12545" width="29.5703125" style="1178" customWidth="1"/>
    <col min="12546" max="12546" width="11.28515625" style="1178" customWidth="1"/>
    <col min="12547" max="12547" width="9.140625" style="1178" customWidth="1"/>
    <col min="12548" max="12548" width="8.5703125" style="1178" customWidth="1"/>
    <col min="12549" max="12549" width="7.85546875" style="1178" customWidth="1"/>
    <col min="12550" max="12550" width="9.85546875" style="1178" customWidth="1"/>
    <col min="12551" max="12551" width="9.140625" style="1178" customWidth="1"/>
    <col min="12552" max="12552" width="8.28515625" style="1178" customWidth="1"/>
    <col min="12553" max="12553" width="9.140625" style="1178" customWidth="1"/>
    <col min="12554" max="12554" width="8.140625" style="1178" customWidth="1"/>
    <col min="12555" max="12555" width="8.42578125" style="1178" customWidth="1"/>
    <col min="12556" max="12556" width="7.85546875" style="1178" customWidth="1"/>
    <col min="12557" max="12557" width="8.28515625" style="1178" customWidth="1"/>
    <col min="12558" max="12558" width="7.5703125" style="1178" customWidth="1"/>
    <col min="12559" max="12799" width="9.140625" style="1178"/>
    <col min="12800" max="12800" width="4.42578125" style="1178" bestFit="1" customWidth="1"/>
    <col min="12801" max="12801" width="29.5703125" style="1178" customWidth="1"/>
    <col min="12802" max="12802" width="11.28515625" style="1178" customWidth="1"/>
    <col min="12803" max="12803" width="9.140625" style="1178" customWidth="1"/>
    <col min="12804" max="12804" width="8.5703125" style="1178" customWidth="1"/>
    <col min="12805" max="12805" width="7.85546875" style="1178" customWidth="1"/>
    <col min="12806" max="12806" width="9.85546875" style="1178" customWidth="1"/>
    <col min="12807" max="12807" width="9.140625" style="1178" customWidth="1"/>
    <col min="12808" max="12808" width="8.28515625" style="1178" customWidth="1"/>
    <col min="12809" max="12809" width="9.140625" style="1178" customWidth="1"/>
    <col min="12810" max="12810" width="8.140625" style="1178" customWidth="1"/>
    <col min="12811" max="12811" width="8.42578125" style="1178" customWidth="1"/>
    <col min="12812" max="12812" width="7.85546875" style="1178" customWidth="1"/>
    <col min="12813" max="12813" width="8.28515625" style="1178" customWidth="1"/>
    <col min="12814" max="12814" width="7.5703125" style="1178" customWidth="1"/>
    <col min="12815" max="13055" width="9.140625" style="1178"/>
    <col min="13056" max="13056" width="4.42578125" style="1178" bestFit="1" customWidth="1"/>
    <col min="13057" max="13057" width="29.5703125" style="1178" customWidth="1"/>
    <col min="13058" max="13058" width="11.28515625" style="1178" customWidth="1"/>
    <col min="13059" max="13059" width="9.140625" style="1178" customWidth="1"/>
    <col min="13060" max="13060" width="8.5703125" style="1178" customWidth="1"/>
    <col min="13061" max="13061" width="7.85546875" style="1178" customWidth="1"/>
    <col min="13062" max="13062" width="9.85546875" style="1178" customWidth="1"/>
    <col min="13063" max="13063" width="9.140625" style="1178" customWidth="1"/>
    <col min="13064" max="13064" width="8.28515625" style="1178" customWidth="1"/>
    <col min="13065" max="13065" width="9.140625" style="1178" customWidth="1"/>
    <col min="13066" max="13066" width="8.140625" style="1178" customWidth="1"/>
    <col min="13067" max="13067" width="8.42578125" style="1178" customWidth="1"/>
    <col min="13068" max="13068" width="7.85546875" style="1178" customWidth="1"/>
    <col min="13069" max="13069" width="8.28515625" style="1178" customWidth="1"/>
    <col min="13070" max="13070" width="7.5703125" style="1178" customWidth="1"/>
    <col min="13071" max="13311" width="9.140625" style="1178"/>
    <col min="13312" max="13312" width="4.42578125" style="1178" bestFit="1" customWidth="1"/>
    <col min="13313" max="13313" width="29.5703125" style="1178" customWidth="1"/>
    <col min="13314" max="13314" width="11.28515625" style="1178" customWidth="1"/>
    <col min="13315" max="13315" width="9.140625" style="1178" customWidth="1"/>
    <col min="13316" max="13316" width="8.5703125" style="1178" customWidth="1"/>
    <col min="13317" max="13317" width="7.85546875" style="1178" customWidth="1"/>
    <col min="13318" max="13318" width="9.85546875" style="1178" customWidth="1"/>
    <col min="13319" max="13319" width="9.140625" style="1178" customWidth="1"/>
    <col min="13320" max="13320" width="8.28515625" style="1178" customWidth="1"/>
    <col min="13321" max="13321" width="9.140625" style="1178" customWidth="1"/>
    <col min="13322" max="13322" width="8.140625" style="1178" customWidth="1"/>
    <col min="13323" max="13323" width="8.42578125" style="1178" customWidth="1"/>
    <col min="13324" max="13324" width="7.85546875" style="1178" customWidth="1"/>
    <col min="13325" max="13325" width="8.28515625" style="1178" customWidth="1"/>
    <col min="13326" max="13326" width="7.5703125" style="1178" customWidth="1"/>
    <col min="13327" max="13567" width="9.140625" style="1178"/>
    <col min="13568" max="13568" width="4.42578125" style="1178" bestFit="1" customWidth="1"/>
    <col min="13569" max="13569" width="29.5703125" style="1178" customWidth="1"/>
    <col min="13570" max="13570" width="11.28515625" style="1178" customWidth="1"/>
    <col min="13571" max="13571" width="9.140625" style="1178" customWidth="1"/>
    <col min="13572" max="13572" width="8.5703125" style="1178" customWidth="1"/>
    <col min="13573" max="13573" width="7.85546875" style="1178" customWidth="1"/>
    <col min="13574" max="13574" width="9.85546875" style="1178" customWidth="1"/>
    <col min="13575" max="13575" width="9.140625" style="1178" customWidth="1"/>
    <col min="13576" max="13576" width="8.28515625" style="1178" customWidth="1"/>
    <col min="13577" max="13577" width="9.140625" style="1178" customWidth="1"/>
    <col min="13578" max="13578" width="8.140625" style="1178" customWidth="1"/>
    <col min="13579" max="13579" width="8.42578125" style="1178" customWidth="1"/>
    <col min="13580" max="13580" width="7.85546875" style="1178" customWidth="1"/>
    <col min="13581" max="13581" width="8.28515625" style="1178" customWidth="1"/>
    <col min="13582" max="13582" width="7.5703125" style="1178" customWidth="1"/>
    <col min="13583" max="13823" width="9.140625" style="1178"/>
    <col min="13824" max="13824" width="4.42578125" style="1178" bestFit="1" customWidth="1"/>
    <col min="13825" max="13825" width="29.5703125" style="1178" customWidth="1"/>
    <col min="13826" max="13826" width="11.28515625" style="1178" customWidth="1"/>
    <col min="13827" max="13827" width="9.140625" style="1178" customWidth="1"/>
    <col min="13828" max="13828" width="8.5703125" style="1178" customWidth="1"/>
    <col min="13829" max="13829" width="7.85546875" style="1178" customWidth="1"/>
    <col min="13830" max="13830" width="9.85546875" style="1178" customWidth="1"/>
    <col min="13831" max="13831" width="9.140625" style="1178" customWidth="1"/>
    <col min="13832" max="13832" width="8.28515625" style="1178" customWidth="1"/>
    <col min="13833" max="13833" width="9.140625" style="1178" customWidth="1"/>
    <col min="13834" max="13834" width="8.140625" style="1178" customWidth="1"/>
    <col min="13835" max="13835" width="8.42578125" style="1178" customWidth="1"/>
    <col min="13836" max="13836" width="7.85546875" style="1178" customWidth="1"/>
    <col min="13837" max="13837" width="8.28515625" style="1178" customWidth="1"/>
    <col min="13838" max="13838" width="7.5703125" style="1178" customWidth="1"/>
    <col min="13839" max="14079" width="9.140625" style="1178"/>
    <col min="14080" max="14080" width="4.42578125" style="1178" bestFit="1" customWidth="1"/>
    <col min="14081" max="14081" width="29.5703125" style="1178" customWidth="1"/>
    <col min="14082" max="14082" width="11.28515625" style="1178" customWidth="1"/>
    <col min="14083" max="14083" width="9.140625" style="1178" customWidth="1"/>
    <col min="14084" max="14084" width="8.5703125" style="1178" customWidth="1"/>
    <col min="14085" max="14085" width="7.85546875" style="1178" customWidth="1"/>
    <col min="14086" max="14086" width="9.85546875" style="1178" customWidth="1"/>
    <col min="14087" max="14087" width="9.140625" style="1178" customWidth="1"/>
    <col min="14088" max="14088" width="8.28515625" style="1178" customWidth="1"/>
    <col min="14089" max="14089" width="9.140625" style="1178" customWidth="1"/>
    <col min="14090" max="14090" width="8.140625" style="1178" customWidth="1"/>
    <col min="14091" max="14091" width="8.42578125" style="1178" customWidth="1"/>
    <col min="14092" max="14092" width="7.85546875" style="1178" customWidth="1"/>
    <col min="14093" max="14093" width="8.28515625" style="1178" customWidth="1"/>
    <col min="14094" max="14094" width="7.5703125" style="1178" customWidth="1"/>
    <col min="14095" max="14335" width="9.140625" style="1178"/>
    <col min="14336" max="14336" width="4.42578125" style="1178" bestFit="1" customWidth="1"/>
    <col min="14337" max="14337" width="29.5703125" style="1178" customWidth="1"/>
    <col min="14338" max="14338" width="11.28515625" style="1178" customWidth="1"/>
    <col min="14339" max="14339" width="9.140625" style="1178" customWidth="1"/>
    <col min="14340" max="14340" width="8.5703125" style="1178" customWidth="1"/>
    <col min="14341" max="14341" width="7.85546875" style="1178" customWidth="1"/>
    <col min="14342" max="14342" width="9.85546875" style="1178" customWidth="1"/>
    <col min="14343" max="14343" width="9.140625" style="1178" customWidth="1"/>
    <col min="14344" max="14344" width="8.28515625" style="1178" customWidth="1"/>
    <col min="14345" max="14345" width="9.140625" style="1178" customWidth="1"/>
    <col min="14346" max="14346" width="8.140625" style="1178" customWidth="1"/>
    <col min="14347" max="14347" width="8.42578125" style="1178" customWidth="1"/>
    <col min="14348" max="14348" width="7.85546875" style="1178" customWidth="1"/>
    <col min="14349" max="14349" width="8.28515625" style="1178" customWidth="1"/>
    <col min="14350" max="14350" width="7.5703125" style="1178" customWidth="1"/>
    <col min="14351" max="14591" width="9.140625" style="1178"/>
    <col min="14592" max="14592" width="4.42578125" style="1178" bestFit="1" customWidth="1"/>
    <col min="14593" max="14593" width="29.5703125" style="1178" customWidth="1"/>
    <col min="14594" max="14594" width="11.28515625" style="1178" customWidth="1"/>
    <col min="14595" max="14595" width="9.140625" style="1178" customWidth="1"/>
    <col min="14596" max="14596" width="8.5703125" style="1178" customWidth="1"/>
    <col min="14597" max="14597" width="7.85546875" style="1178" customWidth="1"/>
    <col min="14598" max="14598" width="9.85546875" style="1178" customWidth="1"/>
    <col min="14599" max="14599" width="9.140625" style="1178" customWidth="1"/>
    <col min="14600" max="14600" width="8.28515625" style="1178" customWidth="1"/>
    <col min="14601" max="14601" width="9.140625" style="1178" customWidth="1"/>
    <col min="14602" max="14602" width="8.140625" style="1178" customWidth="1"/>
    <col min="14603" max="14603" width="8.42578125" style="1178" customWidth="1"/>
    <col min="14604" max="14604" width="7.85546875" style="1178" customWidth="1"/>
    <col min="14605" max="14605" width="8.28515625" style="1178" customWidth="1"/>
    <col min="14606" max="14606" width="7.5703125" style="1178" customWidth="1"/>
    <col min="14607" max="14847" width="9.140625" style="1178"/>
    <col min="14848" max="14848" width="4.42578125" style="1178" bestFit="1" customWidth="1"/>
    <col min="14849" max="14849" width="29.5703125" style="1178" customWidth="1"/>
    <col min="14850" max="14850" width="11.28515625" style="1178" customWidth="1"/>
    <col min="14851" max="14851" width="9.140625" style="1178" customWidth="1"/>
    <col min="14852" max="14852" width="8.5703125" style="1178" customWidth="1"/>
    <col min="14853" max="14853" width="7.85546875" style="1178" customWidth="1"/>
    <col min="14854" max="14854" width="9.85546875" style="1178" customWidth="1"/>
    <col min="14855" max="14855" width="9.140625" style="1178" customWidth="1"/>
    <col min="14856" max="14856" width="8.28515625" style="1178" customWidth="1"/>
    <col min="14857" max="14857" width="9.140625" style="1178" customWidth="1"/>
    <col min="14858" max="14858" width="8.140625" style="1178" customWidth="1"/>
    <col min="14859" max="14859" width="8.42578125" style="1178" customWidth="1"/>
    <col min="14860" max="14860" width="7.85546875" style="1178" customWidth="1"/>
    <col min="14861" max="14861" width="8.28515625" style="1178" customWidth="1"/>
    <col min="14862" max="14862" width="7.5703125" style="1178" customWidth="1"/>
    <col min="14863" max="15103" width="9.140625" style="1178"/>
    <col min="15104" max="15104" width="4.42578125" style="1178" bestFit="1" customWidth="1"/>
    <col min="15105" max="15105" width="29.5703125" style="1178" customWidth="1"/>
    <col min="15106" max="15106" width="11.28515625" style="1178" customWidth="1"/>
    <col min="15107" max="15107" width="9.140625" style="1178" customWidth="1"/>
    <col min="15108" max="15108" width="8.5703125" style="1178" customWidth="1"/>
    <col min="15109" max="15109" width="7.85546875" style="1178" customWidth="1"/>
    <col min="15110" max="15110" width="9.85546875" style="1178" customWidth="1"/>
    <col min="15111" max="15111" width="9.140625" style="1178" customWidth="1"/>
    <col min="15112" max="15112" width="8.28515625" style="1178" customWidth="1"/>
    <col min="15113" max="15113" width="9.140625" style="1178" customWidth="1"/>
    <col min="15114" max="15114" width="8.140625" style="1178" customWidth="1"/>
    <col min="15115" max="15115" width="8.42578125" style="1178" customWidth="1"/>
    <col min="15116" max="15116" width="7.85546875" style="1178" customWidth="1"/>
    <col min="15117" max="15117" width="8.28515625" style="1178" customWidth="1"/>
    <col min="15118" max="15118" width="7.5703125" style="1178" customWidth="1"/>
    <col min="15119" max="15359" width="9.140625" style="1178"/>
    <col min="15360" max="15360" width="4.42578125" style="1178" bestFit="1" customWidth="1"/>
    <col min="15361" max="15361" width="29.5703125" style="1178" customWidth="1"/>
    <col min="15362" max="15362" width="11.28515625" style="1178" customWidth="1"/>
    <col min="15363" max="15363" width="9.140625" style="1178" customWidth="1"/>
    <col min="15364" max="15364" width="8.5703125" style="1178" customWidth="1"/>
    <col min="15365" max="15365" width="7.85546875" style="1178" customWidth="1"/>
    <col min="15366" max="15366" width="9.85546875" style="1178" customWidth="1"/>
    <col min="15367" max="15367" width="9.140625" style="1178" customWidth="1"/>
    <col min="15368" max="15368" width="8.28515625" style="1178" customWidth="1"/>
    <col min="15369" max="15369" width="9.140625" style="1178" customWidth="1"/>
    <col min="15370" max="15370" width="8.140625" style="1178" customWidth="1"/>
    <col min="15371" max="15371" width="8.42578125" style="1178" customWidth="1"/>
    <col min="15372" max="15372" width="7.85546875" style="1178" customWidth="1"/>
    <col min="15373" max="15373" width="8.28515625" style="1178" customWidth="1"/>
    <col min="15374" max="15374" width="7.5703125" style="1178" customWidth="1"/>
    <col min="15375" max="15615" width="9.140625" style="1178"/>
    <col min="15616" max="15616" width="4.42578125" style="1178" bestFit="1" customWidth="1"/>
    <col min="15617" max="15617" width="29.5703125" style="1178" customWidth="1"/>
    <col min="15618" max="15618" width="11.28515625" style="1178" customWidth="1"/>
    <col min="15619" max="15619" width="9.140625" style="1178" customWidth="1"/>
    <col min="15620" max="15620" width="8.5703125" style="1178" customWidth="1"/>
    <col min="15621" max="15621" width="7.85546875" style="1178" customWidth="1"/>
    <col min="15622" max="15622" width="9.85546875" style="1178" customWidth="1"/>
    <col min="15623" max="15623" width="9.140625" style="1178" customWidth="1"/>
    <col min="15624" max="15624" width="8.28515625" style="1178" customWidth="1"/>
    <col min="15625" max="15625" width="9.140625" style="1178" customWidth="1"/>
    <col min="15626" max="15626" width="8.140625" style="1178" customWidth="1"/>
    <col min="15627" max="15627" width="8.42578125" style="1178" customWidth="1"/>
    <col min="15628" max="15628" width="7.85546875" style="1178" customWidth="1"/>
    <col min="15629" max="15629" width="8.28515625" style="1178" customWidth="1"/>
    <col min="15630" max="15630" width="7.5703125" style="1178" customWidth="1"/>
    <col min="15631" max="15871" width="9.140625" style="1178"/>
    <col min="15872" max="15872" width="4.42578125" style="1178" bestFit="1" customWidth="1"/>
    <col min="15873" max="15873" width="29.5703125" style="1178" customWidth="1"/>
    <col min="15874" max="15874" width="11.28515625" style="1178" customWidth="1"/>
    <col min="15875" max="15875" width="9.140625" style="1178" customWidth="1"/>
    <col min="15876" max="15876" width="8.5703125" style="1178" customWidth="1"/>
    <col min="15877" max="15877" width="7.85546875" style="1178" customWidth="1"/>
    <col min="15878" max="15878" width="9.85546875" style="1178" customWidth="1"/>
    <col min="15879" max="15879" width="9.140625" style="1178" customWidth="1"/>
    <col min="15880" max="15880" width="8.28515625" style="1178" customWidth="1"/>
    <col min="15881" max="15881" width="9.140625" style="1178" customWidth="1"/>
    <col min="15882" max="15882" width="8.140625" style="1178" customWidth="1"/>
    <col min="15883" max="15883" width="8.42578125" style="1178" customWidth="1"/>
    <col min="15884" max="15884" width="7.85546875" style="1178" customWidth="1"/>
    <col min="15885" max="15885" width="8.28515625" style="1178" customWidth="1"/>
    <col min="15886" max="15886" width="7.5703125" style="1178" customWidth="1"/>
    <col min="15887" max="16127" width="9.140625" style="1178"/>
    <col min="16128" max="16128" width="4.42578125" style="1178" bestFit="1" customWidth="1"/>
    <col min="16129" max="16129" width="29.5703125" style="1178" customWidth="1"/>
    <col min="16130" max="16130" width="11.28515625" style="1178" customWidth="1"/>
    <col min="16131" max="16131" width="9.140625" style="1178" customWidth="1"/>
    <col min="16132" max="16132" width="8.5703125" style="1178" customWidth="1"/>
    <col min="16133" max="16133" width="7.85546875" style="1178" customWidth="1"/>
    <col min="16134" max="16134" width="9.85546875" style="1178" customWidth="1"/>
    <col min="16135" max="16135" width="9.140625" style="1178" customWidth="1"/>
    <col min="16136" max="16136" width="8.28515625" style="1178" customWidth="1"/>
    <col min="16137" max="16137" width="9.140625" style="1178" customWidth="1"/>
    <col min="16138" max="16138" width="8.140625" style="1178" customWidth="1"/>
    <col min="16139" max="16139" width="8.42578125" style="1178" customWidth="1"/>
    <col min="16140" max="16140" width="7.85546875" style="1178" customWidth="1"/>
    <col min="16141" max="16141" width="8.28515625" style="1178" customWidth="1"/>
    <col min="16142" max="16142" width="7.5703125" style="1178" customWidth="1"/>
    <col min="16143" max="16384" width="9.140625" style="1178"/>
  </cols>
  <sheetData>
    <row r="1" spans="1:16">
      <c r="A1" s="1343" t="s">
        <v>1286</v>
      </c>
      <c r="B1" s="1343"/>
      <c r="C1" s="1343"/>
      <c r="D1" s="1343"/>
      <c r="E1" s="1343"/>
      <c r="F1" s="1343"/>
      <c r="G1" s="1343"/>
      <c r="H1" s="1343"/>
    </row>
    <row r="2" spans="1:16" ht="13.9" customHeight="1">
      <c r="A2" s="1344" t="s">
        <v>1287</v>
      </c>
      <c r="B2" s="1344"/>
      <c r="C2" s="1344"/>
      <c r="D2" s="1344"/>
      <c r="E2" s="1344"/>
      <c r="F2" s="1344"/>
      <c r="G2" s="1344"/>
      <c r="H2" s="1344"/>
      <c r="I2" s="1344"/>
      <c r="J2" s="1344"/>
      <c r="K2" s="1344"/>
      <c r="L2" s="1344"/>
      <c r="M2" s="1344"/>
      <c r="N2" s="1344"/>
      <c r="O2" s="1344"/>
    </row>
    <row r="3" spans="1:16" ht="15" customHeight="1">
      <c r="A3" s="1353" t="s">
        <v>1264</v>
      </c>
      <c r="B3" s="1353"/>
      <c r="C3" s="1353"/>
      <c r="D3" s="1353"/>
      <c r="E3" s="1353"/>
      <c r="F3" s="1353"/>
      <c r="G3" s="1353"/>
      <c r="H3" s="1353"/>
      <c r="I3" s="1353"/>
      <c r="J3" s="1353"/>
      <c r="K3" s="1353"/>
      <c r="L3" s="1353"/>
      <c r="M3" s="1353"/>
      <c r="N3" s="1353"/>
      <c r="O3" s="1353"/>
    </row>
    <row r="4" spans="1:16" ht="36.6" customHeight="1">
      <c r="A4" s="1345" t="s">
        <v>1258</v>
      </c>
      <c r="B4" s="1347" t="s">
        <v>144</v>
      </c>
      <c r="C4" s="1347" t="s">
        <v>143</v>
      </c>
      <c r="D4" s="1349" t="s">
        <v>142</v>
      </c>
      <c r="E4" s="1350" t="s">
        <v>1414</v>
      </c>
      <c r="F4" s="1351"/>
      <c r="G4" s="1351"/>
      <c r="H4" s="1351"/>
      <c r="I4" s="1351"/>
      <c r="J4" s="1351"/>
      <c r="K4" s="1351"/>
      <c r="L4" s="1351"/>
      <c r="M4" s="1351"/>
      <c r="N4" s="1351"/>
      <c r="O4" s="1352"/>
    </row>
    <row r="5" spans="1:16" s="1179" customFormat="1" ht="42.75">
      <c r="A5" s="1346"/>
      <c r="B5" s="1348"/>
      <c r="C5" s="1348"/>
      <c r="D5" s="1349"/>
      <c r="E5" s="954" t="s">
        <v>140</v>
      </c>
      <c r="F5" s="954" t="s">
        <v>139</v>
      </c>
      <c r="G5" s="954" t="s">
        <v>138</v>
      </c>
      <c r="H5" s="954" t="s">
        <v>137</v>
      </c>
      <c r="I5" s="954" t="s">
        <v>136</v>
      </c>
      <c r="J5" s="954" t="s">
        <v>135</v>
      </c>
      <c r="K5" s="954" t="s">
        <v>134</v>
      </c>
      <c r="L5" s="954" t="s">
        <v>133</v>
      </c>
      <c r="M5" s="954" t="s">
        <v>132</v>
      </c>
      <c r="N5" s="954" t="s">
        <v>131</v>
      </c>
      <c r="O5" s="954" t="s">
        <v>130</v>
      </c>
    </row>
    <row r="6" spans="1:16" s="1184" customFormat="1" ht="36.6" customHeight="1">
      <c r="A6" s="1180">
        <v>1</v>
      </c>
      <c r="B6" s="1181" t="s">
        <v>1288</v>
      </c>
      <c r="C6" s="1180" t="s">
        <v>1289</v>
      </c>
      <c r="D6" s="1182">
        <v>276.47000000000003</v>
      </c>
      <c r="E6" s="1182">
        <v>6.450000000000033</v>
      </c>
      <c r="F6" s="1182">
        <v>12.93</v>
      </c>
      <c r="G6" s="1182">
        <v>13.28</v>
      </c>
      <c r="H6" s="1182">
        <v>17.840000000000011</v>
      </c>
      <c r="I6" s="1182">
        <v>31.739999999999966</v>
      </c>
      <c r="J6" s="1182">
        <v>25.670000000000019</v>
      </c>
      <c r="K6" s="1182">
        <v>68.640000000000015</v>
      </c>
      <c r="L6" s="1182">
        <v>32.710000000000008</v>
      </c>
      <c r="M6" s="1182">
        <v>23.219999999999985</v>
      </c>
      <c r="N6" s="1182">
        <v>10.519999999999985</v>
      </c>
      <c r="O6" s="1182">
        <v>33.47</v>
      </c>
      <c r="P6" s="1183"/>
    </row>
    <row r="7" spans="1:16" ht="23.45" customHeight="1">
      <c r="A7" s="1185" t="s">
        <v>126</v>
      </c>
      <c r="B7" s="1186" t="s">
        <v>125</v>
      </c>
      <c r="C7" s="1185" t="s">
        <v>1290</v>
      </c>
      <c r="D7" s="957">
        <v>246.28</v>
      </c>
      <c r="E7" s="1187">
        <v>0.91000000000003656</v>
      </c>
      <c r="F7" s="1187">
        <v>12.1</v>
      </c>
      <c r="G7" s="1187">
        <v>12.110000000000001</v>
      </c>
      <c r="H7" s="1187">
        <v>16.800000000000011</v>
      </c>
      <c r="I7" s="1187">
        <v>26.96999999999997</v>
      </c>
      <c r="J7" s="1187">
        <v>19.850000000000023</v>
      </c>
      <c r="K7" s="1187">
        <v>65.94</v>
      </c>
      <c r="L7" s="1187">
        <v>31.650000000000006</v>
      </c>
      <c r="M7" s="1187">
        <v>22.769999999999982</v>
      </c>
      <c r="N7" s="1187">
        <v>9.0199999999999818</v>
      </c>
      <c r="O7" s="1187">
        <v>28.16</v>
      </c>
      <c r="P7" s="1177"/>
    </row>
    <row r="8" spans="1:16" s="1188" customFormat="1" ht="29.45" customHeight="1">
      <c r="A8" s="960"/>
      <c r="B8" s="961" t="s">
        <v>123</v>
      </c>
      <c r="C8" s="960" t="s">
        <v>1291</v>
      </c>
      <c r="D8" s="957">
        <v>233.78999999999996</v>
      </c>
      <c r="E8" s="1187">
        <v>0.74000000000002064</v>
      </c>
      <c r="F8" s="1187">
        <v>11.969999999999999</v>
      </c>
      <c r="G8" s="1187">
        <v>12.090000000000002</v>
      </c>
      <c r="H8" s="1187">
        <v>12.069999999999993</v>
      </c>
      <c r="I8" s="1187">
        <v>26.96999999999997</v>
      </c>
      <c r="J8" s="1187">
        <v>19.409999999999997</v>
      </c>
      <c r="K8" s="1187">
        <v>65.84</v>
      </c>
      <c r="L8" s="1187">
        <v>31.650000000000006</v>
      </c>
      <c r="M8" s="1187">
        <v>16.069999999999993</v>
      </c>
      <c r="N8" s="1187">
        <v>9.0199999999999818</v>
      </c>
      <c r="O8" s="1187">
        <v>27.96</v>
      </c>
    </row>
    <row r="9" spans="1:16" ht="35.450000000000003" customHeight="1">
      <c r="A9" s="1185" t="s">
        <v>121</v>
      </c>
      <c r="B9" s="1186" t="s">
        <v>120</v>
      </c>
      <c r="C9" s="1185" t="s">
        <v>1292</v>
      </c>
      <c r="D9" s="957">
        <v>1.8099999999999998</v>
      </c>
      <c r="E9" s="957">
        <v>0.2</v>
      </c>
      <c r="F9" s="957"/>
      <c r="G9" s="957">
        <v>2.0000000000000018E-2</v>
      </c>
      <c r="H9" s="957"/>
      <c r="I9" s="957">
        <v>0.4399999999999995</v>
      </c>
      <c r="J9" s="957">
        <v>0.72000000000000064</v>
      </c>
      <c r="K9" s="957">
        <v>0.42999999999999972</v>
      </c>
      <c r="L9" s="957"/>
      <c r="M9" s="957"/>
      <c r="N9" s="957"/>
      <c r="O9" s="957"/>
    </row>
    <row r="10" spans="1:16" ht="35.450000000000003" customHeight="1">
      <c r="A10" s="1185" t="s">
        <v>118</v>
      </c>
      <c r="B10" s="1186" t="s">
        <v>117</v>
      </c>
      <c r="C10" s="1185" t="s">
        <v>1293</v>
      </c>
      <c r="D10" s="957">
        <v>10.029999999999996</v>
      </c>
      <c r="E10" s="957">
        <v>3.1899999999999977</v>
      </c>
      <c r="F10" s="957">
        <v>0.41000000000000014</v>
      </c>
      <c r="G10" s="957">
        <v>0.39999999999999858</v>
      </c>
      <c r="H10" s="957">
        <v>0.53999999999999915</v>
      </c>
      <c r="I10" s="957">
        <v>1</v>
      </c>
      <c r="J10" s="957">
        <v>2.5799999999999983</v>
      </c>
      <c r="K10" s="957">
        <v>0.98000000000000043</v>
      </c>
      <c r="L10" s="957">
        <v>9.9999999999999645E-2</v>
      </c>
      <c r="M10" s="957">
        <v>0.13000000000000078</v>
      </c>
      <c r="N10" s="957">
        <v>0.30000000000000071</v>
      </c>
      <c r="O10" s="957">
        <v>0.40000000000000036</v>
      </c>
    </row>
    <row r="11" spans="1:16" ht="35.450000000000003" customHeight="1">
      <c r="A11" s="1185" t="s">
        <v>115</v>
      </c>
      <c r="B11" s="1186" t="s">
        <v>108</v>
      </c>
      <c r="C11" s="1185" t="s">
        <v>1294</v>
      </c>
      <c r="D11" s="957">
        <v>16.72</v>
      </c>
      <c r="E11" s="957">
        <v>2.1499999999999986</v>
      </c>
      <c r="F11" s="957">
        <v>0.41999999999999993</v>
      </c>
      <c r="G11" s="957">
        <v>0.75</v>
      </c>
      <c r="H11" s="957">
        <v>0.5</v>
      </c>
      <c r="I11" s="957">
        <v>1.6999999999999993</v>
      </c>
      <c r="J11" s="957">
        <v>2.5199999999999996</v>
      </c>
      <c r="K11" s="957">
        <v>1.2899999999999991</v>
      </c>
      <c r="L11" s="957">
        <v>0.96</v>
      </c>
      <c r="M11" s="957">
        <v>0.32000000000000028</v>
      </c>
      <c r="N11" s="957">
        <v>1.2000000000000028</v>
      </c>
      <c r="O11" s="957">
        <v>4.91</v>
      </c>
    </row>
    <row r="12" spans="1:16" ht="35.450000000000003" customHeight="1">
      <c r="A12" s="1185" t="s">
        <v>112</v>
      </c>
      <c r="B12" s="1186" t="s">
        <v>105</v>
      </c>
      <c r="C12" s="1185" t="s">
        <v>1295</v>
      </c>
      <c r="D12" s="957">
        <v>1.63</v>
      </c>
      <c r="E12" s="957"/>
      <c r="F12" s="957"/>
      <c r="G12" s="957"/>
      <c r="H12" s="957"/>
      <c r="I12" s="957">
        <v>1.63</v>
      </c>
      <c r="J12" s="957"/>
      <c r="K12" s="957"/>
      <c r="L12" s="957">
        <v>0</v>
      </c>
      <c r="M12" s="957"/>
      <c r="N12" s="957"/>
      <c r="O12" s="957"/>
    </row>
    <row r="13" spans="1:16" ht="35.450000000000003" customHeight="1">
      <c r="A13" s="1180">
        <v>2</v>
      </c>
      <c r="B13" s="1181" t="s">
        <v>1296</v>
      </c>
      <c r="C13" s="1180"/>
      <c r="D13" s="1182">
        <v>4.55</v>
      </c>
      <c r="E13" s="1182">
        <v>4.55</v>
      </c>
      <c r="F13" s="1182"/>
      <c r="G13" s="1182"/>
      <c r="H13" s="1182"/>
      <c r="I13" s="1182"/>
      <c r="J13" s="1182"/>
      <c r="K13" s="1182"/>
      <c r="L13" s="1182"/>
      <c r="M13" s="1182"/>
      <c r="N13" s="1182"/>
      <c r="O13" s="1182"/>
    </row>
    <row r="14" spans="1:16" ht="35.450000000000003" customHeight="1">
      <c r="A14" s="1185"/>
      <c r="B14" s="1186" t="s">
        <v>1415</v>
      </c>
      <c r="C14" s="1185" t="s">
        <v>1297</v>
      </c>
      <c r="D14" s="957">
        <v>4.55</v>
      </c>
      <c r="E14" s="957">
        <v>4.55</v>
      </c>
      <c r="F14" s="957"/>
      <c r="G14" s="957"/>
      <c r="H14" s="957"/>
      <c r="I14" s="1189"/>
      <c r="J14" s="1189"/>
      <c r="K14" s="1189"/>
      <c r="L14" s="1189"/>
      <c r="M14" s="1189"/>
      <c r="N14" s="1189"/>
      <c r="O14" s="1189"/>
    </row>
    <row r="15" spans="1:16" ht="35.450000000000003" customHeight="1">
      <c r="A15" s="958">
        <v>3</v>
      </c>
      <c r="B15" s="959" t="s">
        <v>1298</v>
      </c>
      <c r="C15" s="958" t="s">
        <v>1299</v>
      </c>
      <c r="D15" s="1205">
        <v>9.33</v>
      </c>
      <c r="E15" s="1205"/>
      <c r="F15" s="1205">
        <v>0.54</v>
      </c>
      <c r="G15" s="1205">
        <v>1.07</v>
      </c>
      <c r="H15" s="1205"/>
      <c r="I15" s="1213">
        <v>1.78</v>
      </c>
      <c r="J15" s="1213">
        <v>0.02</v>
      </c>
      <c r="K15" s="1213">
        <v>2.81</v>
      </c>
      <c r="L15" s="1213">
        <v>1.1000000000000001</v>
      </c>
      <c r="M15" s="1213"/>
      <c r="N15" s="1213">
        <v>0.36</v>
      </c>
      <c r="O15" s="1213">
        <v>1.65</v>
      </c>
      <c r="P15" s="1177"/>
    </row>
    <row r="16" spans="1:16">
      <c r="A16" s="1342"/>
      <c r="B16" s="1342"/>
      <c r="C16" s="1342"/>
      <c r="D16" s="1342"/>
      <c r="E16" s="1342"/>
      <c r="F16" s="1342"/>
      <c r="G16" s="1342"/>
      <c r="H16" s="1342"/>
    </row>
  </sheetData>
  <mergeCells count="9">
    <mergeCell ref="A16:H16"/>
    <mergeCell ref="A1:H1"/>
    <mergeCell ref="A2:O2"/>
    <mergeCell ref="A4:A5"/>
    <mergeCell ref="B4:B5"/>
    <mergeCell ref="C4:C5"/>
    <mergeCell ref="D4:D5"/>
    <mergeCell ref="E4:O4"/>
    <mergeCell ref="A3:O3"/>
  </mergeCells>
  <hyperlinks>
    <hyperlink ref="A4:A5" location="Link!A1" display="TT"/>
  </hyperlinks>
  <pageMargins left="0.2" right="0.2" top="0.7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40</vt:i4>
      </vt:variant>
      <vt:variant>
        <vt:lpstr>Named Ranges</vt:lpstr>
      </vt:variant>
      <vt:variant>
        <vt:i4>5</vt:i4>
      </vt:variant>
    </vt:vector>
  </HeadingPairs>
  <TitlesOfParts>
    <vt:vector size="45" baseType="lpstr">
      <vt:lpstr>B1-Tk</vt:lpstr>
      <vt:lpstr>2019</vt:lpstr>
      <vt:lpstr>năm 2020</vt:lpstr>
      <vt:lpstr>Sheet4</vt:lpstr>
      <vt:lpstr>bỏ</vt:lpstr>
      <vt:lpstr>b1</vt:lpstr>
      <vt:lpstr>b2</vt:lpstr>
      <vt:lpstr>b6</vt:lpstr>
      <vt:lpstr>b7</vt:lpstr>
      <vt:lpstr>b8</vt:lpstr>
      <vt:lpstr>b9</vt:lpstr>
      <vt:lpstr>b10</vt:lpstr>
      <vt:lpstr>Sheet7</vt:lpstr>
      <vt:lpstr>Sheet6</vt:lpstr>
      <vt:lpstr>B11</vt:lpstr>
      <vt:lpstr>B13</vt:lpstr>
      <vt:lpstr>Danh muc 2022</vt:lpstr>
      <vt:lpstr>CMD - trinh</vt:lpstr>
      <vt:lpstr>thu hoi - trinh</vt:lpstr>
      <vt:lpstr>Sheet5</vt:lpstr>
      <vt:lpstr>thu chi</vt:lpstr>
      <vt:lpstr>Da thuc hien</vt:lpstr>
      <vt:lpstr>sau hoi nghi</vt:lpstr>
      <vt:lpstr>Sheet1</vt:lpstr>
      <vt:lpstr>TRUONG YEN</vt:lpstr>
      <vt:lpstr>NINH VAN</vt:lpstr>
      <vt:lpstr>NINH THANG</vt:lpstr>
      <vt:lpstr>NINH AN</vt:lpstr>
      <vt:lpstr>NINH HAI</vt:lpstr>
      <vt:lpstr>khu đô thị</vt:lpstr>
      <vt:lpstr>Bieu tong hop</vt:lpstr>
      <vt:lpstr> 2021 thu chi</vt:lpstr>
      <vt:lpstr>NINH KHANG</vt:lpstr>
      <vt:lpstr>NINH GIANG</vt:lpstr>
      <vt:lpstr>NINH MY</vt:lpstr>
      <vt:lpstr>NINH XUAN</vt:lpstr>
      <vt:lpstr>NINH HOA</vt:lpstr>
      <vt:lpstr>TT THIEN TON</vt:lpstr>
      <vt:lpstr>Sheet2</vt:lpstr>
      <vt:lpstr>Sheet3</vt:lpstr>
      <vt:lpstr>'Danh muc 2022'!Print_Area</vt:lpstr>
      <vt:lpstr>'b10'!Print_Titles</vt:lpstr>
      <vt:lpstr>'b6'!Print_Titles</vt:lpstr>
      <vt:lpstr>bỏ!Print_Titles</vt:lpstr>
      <vt:lpstr>'Danh muc 2022'!Print_Titles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Dell</cp:lastModifiedBy>
  <cp:lastPrinted>2022-03-27T05:51:22Z</cp:lastPrinted>
  <dcterms:created xsi:type="dcterms:W3CDTF">2019-10-12T14:30:35Z</dcterms:created>
  <dcterms:modified xsi:type="dcterms:W3CDTF">2022-03-27T05:59:39Z</dcterms:modified>
</cp:coreProperties>
</file>